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codeName="ThisWorkbook" defaultThemeVersion="124226"/>
  <mc:AlternateContent xmlns:mc="http://schemas.openxmlformats.org/markup-compatibility/2006">
    <mc:Choice Requires="x15">
      <x15ac:absPath xmlns:x15ac="http://schemas.microsoft.com/office/spreadsheetml/2010/11/ac" url="Z:\11＿初任給\新規採用・割愛採用\R08\10　HP掲載用各種様式\02　経歴書\"/>
    </mc:Choice>
  </mc:AlternateContent>
  <xr:revisionPtr revIDLastSave="0" documentId="8_{6C84E37D-CAF4-4955-8667-AA307CFC98F3}" xr6:coauthVersionLast="47" xr6:coauthVersionMax="47" xr10:uidLastSave="{00000000-0000-0000-0000-000000000000}"/>
  <workbookProtection workbookAlgorithmName="SHA-512" workbookHashValue="E4VCKh3OgAO4D4CznKYLEFIx/gmufjeh0iRUbjaX+0FoIdk5PTJWBg2Sq9dvNLI+MTpKn1m9eHdyLg12C7tOuA==" workbookSaltValue="k1p+4ldpns9E2Ycoteoo/Q==" workbookSpinCount="100000" lockStructure="1"/>
  <bookViews>
    <workbookView xWindow="-23148" yWindow="-36" windowWidth="23256" windowHeight="14160" tabRatio="568" xr2:uid="{00000000-000D-0000-FFFF-FFFF00000000}"/>
  </bookViews>
  <sheets>
    <sheet name="入力見本・作成要領" sheetId="12" r:id="rId1"/>
    <sheet name="経歴書" sheetId="11" r:id="rId2"/>
    <sheet name="初任給換算" sheetId="5" state="hidden" r:id="rId3"/>
    <sheet name="変換シート" sheetId="9" state="hidden" r:id="rId4"/>
    <sheet name="経歴書作成に関するFAQ" sheetId="7" r:id="rId5"/>
    <sheet name="ver管理" sheetId="13" state="hidden" r:id="rId6"/>
  </sheets>
  <definedNames>
    <definedName name="_xlnm.Print_Area" localSheetId="1">経歴書!$A$1:$AA$48</definedName>
    <definedName name="_xlnm.Print_Area" localSheetId="4">経歴書作成に関するFAQ!$A$1:$F$30</definedName>
    <definedName name="_xlnm.Print_Area" localSheetId="2">初任給換算!$A$1:$AN$51</definedName>
    <definedName name="_xlnm.Print_Area" localSheetId="0">入力見本・作成要領!$A$1:$AH$470</definedName>
    <definedName name="_xlnm.Print_Area" localSheetId="3">変換シート!$A$1:$N$43</definedName>
    <definedName name="syokusyu">初任給換算!$N$56:$R$111</definedName>
    <definedName name="syokusyumei">初任給換算!$N$56:$N$111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0" i="5" l="1"/>
  <c r="AC11" i="11" l="1"/>
  <c r="K3" i="11"/>
  <c r="Y48" i="5" l="1"/>
  <c r="P8" i="5"/>
  <c r="AM8" i="11"/>
  <c r="AN8" i="11"/>
  <c r="AR10" i="11" l="1"/>
  <c r="E37" i="9" l="1"/>
  <c r="E36" i="9"/>
  <c r="E29" i="9"/>
  <c r="E28" i="9"/>
  <c r="E21" i="9"/>
  <c r="E20" i="9"/>
  <c r="E12" i="9"/>
  <c r="AR47" i="11"/>
  <c r="AR46" i="11"/>
  <c r="AR45" i="11"/>
  <c r="AR44" i="11"/>
  <c r="AR43" i="11"/>
  <c r="AR42" i="11"/>
  <c r="AR41" i="11"/>
  <c r="AR40" i="11"/>
  <c r="AR39" i="11"/>
  <c r="AR38" i="11"/>
  <c r="AR37" i="11"/>
  <c r="AR36" i="11"/>
  <c r="AR35" i="11"/>
  <c r="AR34" i="11"/>
  <c r="AR33" i="11"/>
  <c r="AR32" i="11"/>
  <c r="AR31" i="11"/>
  <c r="AR30" i="11"/>
  <c r="AR29" i="11"/>
  <c r="AR28" i="11"/>
  <c r="AR27" i="11"/>
  <c r="AR26" i="11"/>
  <c r="AR25" i="11"/>
  <c r="AR24" i="11"/>
  <c r="AR23" i="11"/>
  <c r="AR22" i="11"/>
  <c r="AR21" i="11"/>
  <c r="AR20" i="11"/>
  <c r="AR19" i="11"/>
  <c r="AR18" i="11"/>
  <c r="AR17" i="11"/>
  <c r="AR16" i="11"/>
  <c r="AR15" i="11"/>
  <c r="AR13" i="11"/>
  <c r="AR12" i="11"/>
  <c r="AR11" i="11"/>
  <c r="AR9" i="11"/>
  <c r="AR8" i="11"/>
  <c r="AR14" i="11"/>
  <c r="M43" i="9"/>
  <c r="L43" i="9" s="1"/>
  <c r="A43" i="9"/>
  <c r="M42" i="9"/>
  <c r="D42" i="9" s="1"/>
  <c r="M41" i="9"/>
  <c r="E41" i="9" s="1"/>
  <c r="M40" i="9"/>
  <c r="E40" i="9" s="1"/>
  <c r="M39" i="9"/>
  <c r="L39" i="9" s="1"/>
  <c r="M38" i="9"/>
  <c r="D38" i="9" s="1"/>
  <c r="M37" i="9"/>
  <c r="C37" i="9" s="1"/>
  <c r="M36" i="9"/>
  <c r="M35" i="9"/>
  <c r="L35" i="9" s="1"/>
  <c r="M34" i="9"/>
  <c r="L34" i="9" s="1"/>
  <c r="M33" i="9"/>
  <c r="E33" i="9" s="1"/>
  <c r="M32" i="9"/>
  <c r="E32" i="9" s="1"/>
  <c r="M31" i="9"/>
  <c r="L31" i="9" s="1"/>
  <c r="M30" i="9"/>
  <c r="L30" i="9" s="1"/>
  <c r="M29" i="9"/>
  <c r="M28" i="9"/>
  <c r="M27" i="9"/>
  <c r="L27" i="9" s="1"/>
  <c r="M26" i="9"/>
  <c r="L26" i="9" s="1"/>
  <c r="M25" i="9"/>
  <c r="L25" i="9" s="1"/>
  <c r="M24" i="9"/>
  <c r="E24" i="9" s="1"/>
  <c r="M23" i="9"/>
  <c r="L23" i="9" s="1"/>
  <c r="M22" i="9"/>
  <c r="D22" i="9" s="1"/>
  <c r="M21" i="9"/>
  <c r="C21" i="9" s="1"/>
  <c r="M20" i="9"/>
  <c r="M19" i="9"/>
  <c r="L19" i="9" s="1"/>
  <c r="M18" i="9"/>
  <c r="L18" i="9" s="1"/>
  <c r="M17" i="9"/>
  <c r="E17" i="9" s="1"/>
  <c r="M16" i="9"/>
  <c r="E16" i="9" s="1"/>
  <c r="M15" i="9"/>
  <c r="L15" i="9" s="1"/>
  <c r="M14" i="9"/>
  <c r="D14" i="9" s="1"/>
  <c r="B14" i="9"/>
  <c r="M13" i="9"/>
  <c r="L13" i="9" s="1"/>
  <c r="M12" i="9"/>
  <c r="M11" i="9"/>
  <c r="L11" i="9" s="1"/>
  <c r="M10" i="9"/>
  <c r="L10" i="9" s="1"/>
  <c r="M9" i="9"/>
  <c r="C9" i="9" s="1"/>
  <c r="M8" i="9"/>
  <c r="E8" i="9" s="1"/>
  <c r="M7" i="9"/>
  <c r="L7" i="9" s="1"/>
  <c r="M6" i="9"/>
  <c r="L6" i="9" s="1"/>
  <c r="M5" i="9"/>
  <c r="D5" i="9" s="1"/>
  <c r="M4" i="9"/>
  <c r="D4" i="9" s="1"/>
  <c r="E13" i="9" l="1"/>
  <c r="L14" i="9"/>
  <c r="L21" i="9"/>
  <c r="E6" i="9"/>
  <c r="E14" i="9"/>
  <c r="E22" i="9"/>
  <c r="E30" i="9"/>
  <c r="E38" i="9"/>
  <c r="E7" i="9"/>
  <c r="E15" i="9"/>
  <c r="E23" i="9"/>
  <c r="E31" i="9"/>
  <c r="E39" i="9"/>
  <c r="D10" i="9"/>
  <c r="E9" i="9"/>
  <c r="E25" i="9"/>
  <c r="E10" i="9"/>
  <c r="E18" i="9"/>
  <c r="E26" i="9"/>
  <c r="E34" i="9"/>
  <c r="E42" i="9"/>
  <c r="E11" i="9"/>
  <c r="E19" i="9"/>
  <c r="E27" i="9"/>
  <c r="E35" i="9"/>
  <c r="E43" i="9"/>
  <c r="B43" i="9"/>
  <c r="F43" i="9"/>
  <c r="G43" i="9"/>
  <c r="K43" i="9"/>
  <c r="B7" i="9"/>
  <c r="B6" i="9"/>
  <c r="D6" i="9"/>
  <c r="C6" i="9"/>
  <c r="B5" i="9"/>
  <c r="C5" i="9"/>
  <c r="L5" i="9"/>
  <c r="B4" i="9"/>
  <c r="L4" i="9"/>
  <c r="L22" i="9"/>
  <c r="L38" i="9"/>
  <c r="C43" i="9"/>
  <c r="I43" i="9"/>
  <c r="J43" i="9"/>
  <c r="C31" i="9"/>
  <c r="D34" i="9"/>
  <c r="L37" i="9"/>
  <c r="L42" i="9"/>
  <c r="B27" i="9"/>
  <c r="C35" i="9"/>
  <c r="C25" i="9"/>
  <c r="C4" i="9"/>
  <c r="C13" i="9"/>
  <c r="C14" i="9"/>
  <c r="B15" i="9"/>
  <c r="D18" i="9"/>
  <c r="C22" i="9"/>
  <c r="B23" i="9"/>
  <c r="D25" i="9"/>
  <c r="D30" i="9"/>
  <c r="C38" i="9"/>
  <c r="B39" i="9"/>
  <c r="C39" i="9"/>
  <c r="C17" i="9"/>
  <c r="C41" i="9"/>
  <c r="D9" i="9"/>
  <c r="D17" i="9"/>
  <c r="B26" i="9"/>
  <c r="D29" i="9"/>
  <c r="D33" i="9"/>
  <c r="D41" i="9"/>
  <c r="C29" i="9"/>
  <c r="B10" i="9"/>
  <c r="B18" i="9"/>
  <c r="D21" i="9"/>
  <c r="C26" i="9"/>
  <c r="B30" i="9"/>
  <c r="B34" i="9"/>
  <c r="D37" i="9"/>
  <c r="B42" i="9"/>
  <c r="C33" i="9"/>
  <c r="L9" i="9"/>
  <c r="C10" i="9"/>
  <c r="B11" i="9"/>
  <c r="D13" i="9"/>
  <c r="L17" i="9"/>
  <c r="C18" i="9"/>
  <c r="B19" i="9"/>
  <c r="B22" i="9"/>
  <c r="D26" i="9"/>
  <c r="L29" i="9"/>
  <c r="C30" i="9"/>
  <c r="B31" i="9"/>
  <c r="L33" i="9"/>
  <c r="C34" i="9"/>
  <c r="B35" i="9"/>
  <c r="B38" i="9"/>
  <c r="L41" i="9"/>
  <c r="C42" i="9"/>
  <c r="L12" i="9"/>
  <c r="D12" i="9"/>
  <c r="C12" i="9"/>
  <c r="B12" i="9"/>
  <c r="L20" i="9"/>
  <c r="D20" i="9"/>
  <c r="C20" i="9"/>
  <c r="B20" i="9"/>
  <c r="L28" i="9"/>
  <c r="D28" i="9"/>
  <c r="C28" i="9"/>
  <c r="B28" i="9"/>
  <c r="L32" i="9"/>
  <c r="D32" i="9"/>
  <c r="C32" i="9"/>
  <c r="B32" i="9"/>
  <c r="L40" i="9"/>
  <c r="D40" i="9"/>
  <c r="C40" i="9"/>
  <c r="B40" i="9"/>
  <c r="L8" i="9"/>
  <c r="D8" i="9"/>
  <c r="C8" i="9"/>
  <c r="B8" i="9"/>
  <c r="L16" i="9"/>
  <c r="D16" i="9"/>
  <c r="C16" i="9"/>
  <c r="B16" i="9"/>
  <c r="L24" i="9"/>
  <c r="D24" i="9"/>
  <c r="C24" i="9"/>
  <c r="B24" i="9"/>
  <c r="L36" i="9"/>
  <c r="D36" i="9"/>
  <c r="C36" i="9"/>
  <c r="B36" i="9"/>
  <c r="C7" i="9"/>
  <c r="C11" i="9"/>
  <c r="C15" i="9"/>
  <c r="C19" i="9"/>
  <c r="C23" i="9"/>
  <c r="C27" i="9"/>
  <c r="D7" i="9"/>
  <c r="B9" i="9"/>
  <c r="D11" i="9"/>
  <c r="B13" i="9"/>
  <c r="D15" i="9"/>
  <c r="B17" i="9"/>
  <c r="D19" i="9"/>
  <c r="B21" i="9"/>
  <c r="D23" i="9"/>
  <c r="B25" i="9"/>
  <c r="D27" i="9"/>
  <c r="B29" i="9"/>
  <c r="D31" i="9"/>
  <c r="B33" i="9"/>
  <c r="D35" i="9"/>
  <c r="B37" i="9"/>
  <c r="D39" i="9"/>
  <c r="B41" i="9"/>
  <c r="D43" i="9"/>
  <c r="H43" i="9"/>
  <c r="N34" i="5" l="1"/>
  <c r="AD47" i="11"/>
  <c r="AC47" i="11"/>
  <c r="AD46" i="11"/>
  <c r="AC46" i="11"/>
  <c r="AD45" i="11"/>
  <c r="AC45" i="11"/>
  <c r="AD44" i="11"/>
  <c r="AC44" i="11"/>
  <c r="AD43" i="11"/>
  <c r="AC43" i="11"/>
  <c r="AD42" i="11"/>
  <c r="AC42" i="11"/>
  <c r="AD41" i="11"/>
  <c r="AC41" i="11"/>
  <c r="AD40" i="11"/>
  <c r="AC40" i="11"/>
  <c r="AD39" i="11"/>
  <c r="AC39" i="11"/>
  <c r="AD38" i="11"/>
  <c r="AC38" i="11"/>
  <c r="AD37" i="11"/>
  <c r="AC37" i="11"/>
  <c r="AD36" i="11"/>
  <c r="AC36" i="11"/>
  <c r="AD35" i="11"/>
  <c r="AC35" i="11"/>
  <c r="AD34" i="11"/>
  <c r="AC34" i="11"/>
  <c r="AD33" i="11"/>
  <c r="AC33" i="11"/>
  <c r="AD32" i="11"/>
  <c r="AC32" i="11"/>
  <c r="AD31" i="11"/>
  <c r="AC31" i="11"/>
  <c r="AD30" i="11"/>
  <c r="AC30" i="11"/>
  <c r="AD29" i="11"/>
  <c r="AC29" i="11"/>
  <c r="AD28" i="11"/>
  <c r="AC28" i="11"/>
  <c r="AD27" i="11"/>
  <c r="AC27" i="11"/>
  <c r="AD26" i="11"/>
  <c r="AC26" i="11"/>
  <c r="AD25" i="11"/>
  <c r="AC25" i="11"/>
  <c r="AD24" i="11"/>
  <c r="AC24" i="11"/>
  <c r="AD23" i="11"/>
  <c r="AC23" i="11"/>
  <c r="AD22" i="11"/>
  <c r="AC22" i="11"/>
  <c r="AD21" i="11"/>
  <c r="AC21" i="11"/>
  <c r="AD20" i="11"/>
  <c r="AC20" i="11"/>
  <c r="AD19" i="11"/>
  <c r="AC19" i="11"/>
  <c r="AD18" i="11"/>
  <c r="AC18" i="11"/>
  <c r="AD17" i="11"/>
  <c r="AC17" i="11"/>
  <c r="AD16" i="11"/>
  <c r="AC16" i="11"/>
  <c r="AD15" i="11"/>
  <c r="AC15" i="11"/>
  <c r="AD14" i="11"/>
  <c r="AC14" i="11"/>
  <c r="AD13" i="11"/>
  <c r="AC13" i="11"/>
  <c r="AD12" i="11"/>
  <c r="AC12" i="11"/>
  <c r="AD11" i="11"/>
  <c r="AD10" i="11"/>
  <c r="AC10" i="11"/>
  <c r="AD9" i="11"/>
  <c r="AC9" i="11"/>
  <c r="AD47" i="5" l="1"/>
  <c r="AC47" i="5"/>
  <c r="AB47" i="5"/>
  <c r="AA47" i="5"/>
  <c r="Z47" i="5"/>
  <c r="Y47" i="5"/>
  <c r="S47" i="5"/>
  <c r="P47" i="5"/>
  <c r="N47" i="5"/>
  <c r="J47" i="5"/>
  <c r="K42" i="9" s="1"/>
  <c r="H47" i="5"/>
  <c r="G47" i="5"/>
  <c r="E47" i="5"/>
  <c r="AJ47" i="5" s="1"/>
  <c r="G42" i="9" s="1"/>
  <c r="D47" i="5"/>
  <c r="B47" i="5"/>
  <c r="AI47" i="5" s="1"/>
  <c r="F42" i="9" s="1"/>
  <c r="AD46" i="5"/>
  <c r="AC46" i="5"/>
  <c r="AB46" i="5"/>
  <c r="AA46" i="5"/>
  <c r="Z46" i="5"/>
  <c r="Y46" i="5"/>
  <c r="S46" i="5"/>
  <c r="P46" i="5"/>
  <c r="N46" i="5"/>
  <c r="J46" i="5"/>
  <c r="K41" i="9" s="1"/>
  <c r="H46" i="5"/>
  <c r="G46" i="5"/>
  <c r="E46" i="5"/>
  <c r="AJ46" i="5" s="1"/>
  <c r="G41" i="9" s="1"/>
  <c r="D46" i="5"/>
  <c r="B46" i="5"/>
  <c r="AD45" i="5"/>
  <c r="AC45" i="5"/>
  <c r="AB45" i="5"/>
  <c r="AA45" i="5"/>
  <c r="Z45" i="5"/>
  <c r="Y45" i="5"/>
  <c r="S45" i="5"/>
  <c r="P45" i="5"/>
  <c r="N45" i="5"/>
  <c r="J45" i="5"/>
  <c r="K40" i="9" s="1"/>
  <c r="H45" i="5"/>
  <c r="G45" i="5"/>
  <c r="E45" i="5"/>
  <c r="F45" i="5" s="1"/>
  <c r="D45" i="5"/>
  <c r="B45" i="5"/>
  <c r="AI45" i="5" s="1"/>
  <c r="F40" i="9" s="1"/>
  <c r="AK44" i="5"/>
  <c r="AL44" i="5" s="1"/>
  <c r="I39" i="9" s="1"/>
  <c r="AD44" i="5"/>
  <c r="AC44" i="5"/>
  <c r="AB44" i="5"/>
  <c r="AA44" i="5"/>
  <c r="Z44" i="5"/>
  <c r="Y44" i="5"/>
  <c r="S44" i="5"/>
  <c r="P44" i="5"/>
  <c r="N44" i="5"/>
  <c r="J44" i="5"/>
  <c r="K39" i="9" s="1"/>
  <c r="H44" i="5"/>
  <c r="G44" i="5"/>
  <c r="E44" i="5"/>
  <c r="D44" i="5"/>
  <c r="B44" i="5"/>
  <c r="AI44" i="5" s="1"/>
  <c r="F39" i="9" s="1"/>
  <c r="AD43" i="5"/>
  <c r="AC43" i="5"/>
  <c r="AB43" i="5"/>
  <c r="AA43" i="5"/>
  <c r="Z43" i="5"/>
  <c r="Y43" i="5"/>
  <c r="S43" i="5"/>
  <c r="P43" i="5"/>
  <c r="N43" i="5"/>
  <c r="J43" i="5"/>
  <c r="K38" i="9" s="1"/>
  <c r="H43" i="5"/>
  <c r="G43" i="5"/>
  <c r="E43" i="5"/>
  <c r="AJ43" i="5" s="1"/>
  <c r="G38" i="9" s="1"/>
  <c r="D43" i="5"/>
  <c r="B43" i="5"/>
  <c r="AD42" i="5"/>
  <c r="AC42" i="5"/>
  <c r="AB42" i="5"/>
  <c r="AA42" i="5"/>
  <c r="Z42" i="5"/>
  <c r="Y42" i="5"/>
  <c r="S42" i="5"/>
  <c r="P42" i="5"/>
  <c r="N42" i="5"/>
  <c r="J42" i="5"/>
  <c r="K37" i="9" s="1"/>
  <c r="H42" i="5"/>
  <c r="G42" i="5"/>
  <c r="E42" i="5"/>
  <c r="AJ42" i="5" s="1"/>
  <c r="G37" i="9" s="1"/>
  <c r="D42" i="5"/>
  <c r="B42" i="5"/>
  <c r="AD41" i="5"/>
  <c r="AC41" i="5"/>
  <c r="AB41" i="5"/>
  <c r="AA41" i="5"/>
  <c r="Z41" i="5"/>
  <c r="Y41" i="5"/>
  <c r="S41" i="5"/>
  <c r="P41" i="5"/>
  <c r="N41" i="5"/>
  <c r="J41" i="5"/>
  <c r="K36" i="9" s="1"/>
  <c r="H41" i="5"/>
  <c r="G41" i="5"/>
  <c r="E41" i="5"/>
  <c r="F41" i="5" s="1"/>
  <c r="D41" i="5"/>
  <c r="B41" i="5"/>
  <c r="AI41" i="5" s="1"/>
  <c r="F36" i="9" s="1"/>
  <c r="AD40" i="5"/>
  <c r="AC40" i="5"/>
  <c r="AB40" i="5"/>
  <c r="AA40" i="5"/>
  <c r="Z40" i="5"/>
  <c r="Y40" i="5"/>
  <c r="S40" i="5"/>
  <c r="P40" i="5"/>
  <c r="N40" i="5"/>
  <c r="J40" i="5"/>
  <c r="K35" i="9" s="1"/>
  <c r="H40" i="5"/>
  <c r="G40" i="5"/>
  <c r="E40" i="5"/>
  <c r="D40" i="5"/>
  <c r="B40" i="5"/>
  <c r="AI40" i="5" s="1"/>
  <c r="F35" i="9" s="1"/>
  <c r="AD39" i="5"/>
  <c r="AC39" i="5"/>
  <c r="AB39" i="5"/>
  <c r="AA39" i="5"/>
  <c r="Z39" i="5"/>
  <c r="Y39" i="5"/>
  <c r="S39" i="5"/>
  <c r="P39" i="5"/>
  <c r="N39" i="5"/>
  <c r="J39" i="5"/>
  <c r="K34" i="9" s="1"/>
  <c r="H39" i="5"/>
  <c r="G39" i="5"/>
  <c r="E39" i="5"/>
  <c r="AJ39" i="5" s="1"/>
  <c r="G34" i="9" s="1"/>
  <c r="D39" i="5"/>
  <c r="B39" i="5"/>
  <c r="AD38" i="5"/>
  <c r="AC38" i="5"/>
  <c r="AB38" i="5"/>
  <c r="AA38" i="5"/>
  <c r="Z38" i="5"/>
  <c r="Y38" i="5"/>
  <c r="S38" i="5"/>
  <c r="P38" i="5"/>
  <c r="N38" i="5"/>
  <c r="J38" i="5"/>
  <c r="K33" i="9" s="1"/>
  <c r="H38" i="5"/>
  <c r="G38" i="5"/>
  <c r="E38" i="5"/>
  <c r="AJ38" i="5" s="1"/>
  <c r="G33" i="9" s="1"/>
  <c r="D38" i="5"/>
  <c r="B38" i="5"/>
  <c r="AD37" i="5"/>
  <c r="AC37" i="5"/>
  <c r="AB37" i="5"/>
  <c r="AA37" i="5"/>
  <c r="Z37" i="5"/>
  <c r="Y37" i="5"/>
  <c r="S37" i="5"/>
  <c r="P37" i="5"/>
  <c r="N37" i="5"/>
  <c r="J37" i="5"/>
  <c r="K32" i="9" s="1"/>
  <c r="H37" i="5"/>
  <c r="G37" i="5"/>
  <c r="E37" i="5"/>
  <c r="F37" i="5" s="1"/>
  <c r="D37" i="5"/>
  <c r="B37" i="5"/>
  <c r="AI37" i="5" s="1"/>
  <c r="F32" i="9" s="1"/>
  <c r="AD36" i="5"/>
  <c r="AC36" i="5"/>
  <c r="AB36" i="5"/>
  <c r="AA36" i="5"/>
  <c r="Z36" i="5"/>
  <c r="Y36" i="5"/>
  <c r="S36" i="5"/>
  <c r="P36" i="5"/>
  <c r="N36" i="5"/>
  <c r="J36" i="5"/>
  <c r="K31" i="9" s="1"/>
  <c r="H36" i="5"/>
  <c r="G36" i="5"/>
  <c r="E36" i="5"/>
  <c r="D36" i="5"/>
  <c r="B36" i="5"/>
  <c r="AI36" i="5" s="1"/>
  <c r="F31" i="9" s="1"/>
  <c r="AD35" i="5"/>
  <c r="AC35" i="5"/>
  <c r="AB35" i="5"/>
  <c r="AA35" i="5"/>
  <c r="Z35" i="5"/>
  <c r="Y35" i="5"/>
  <c r="S35" i="5"/>
  <c r="P35" i="5"/>
  <c r="N35" i="5"/>
  <c r="J35" i="5"/>
  <c r="K30" i="9" s="1"/>
  <c r="H35" i="5"/>
  <c r="G35" i="5"/>
  <c r="E35" i="5"/>
  <c r="AJ35" i="5" s="1"/>
  <c r="G30" i="9" s="1"/>
  <c r="D35" i="5"/>
  <c r="B35" i="5"/>
  <c r="AD34" i="5"/>
  <c r="AC34" i="5"/>
  <c r="AB34" i="5"/>
  <c r="AA34" i="5"/>
  <c r="Z34" i="5"/>
  <c r="Y34" i="5"/>
  <c r="S34" i="5"/>
  <c r="P34" i="5"/>
  <c r="J34" i="5"/>
  <c r="K29" i="9" s="1"/>
  <c r="H34" i="5"/>
  <c r="G34" i="5"/>
  <c r="E34" i="5"/>
  <c r="AJ34" i="5" s="1"/>
  <c r="G29" i="9" s="1"/>
  <c r="D34" i="5"/>
  <c r="B34" i="5"/>
  <c r="AD33" i="5"/>
  <c r="AC33" i="5"/>
  <c r="AB33" i="5"/>
  <c r="AA33" i="5"/>
  <c r="Z33" i="5"/>
  <c r="Y33" i="5"/>
  <c r="S33" i="5"/>
  <c r="P33" i="5"/>
  <c r="N33" i="5"/>
  <c r="J33" i="5"/>
  <c r="K28" i="9" s="1"/>
  <c r="H33" i="5"/>
  <c r="G33" i="5"/>
  <c r="E33" i="5"/>
  <c r="F33" i="5" s="1"/>
  <c r="D33" i="5"/>
  <c r="B33" i="5"/>
  <c r="AI33" i="5" s="1"/>
  <c r="F28" i="9" s="1"/>
  <c r="AD32" i="5"/>
  <c r="AC32" i="5"/>
  <c r="AB32" i="5"/>
  <c r="AA32" i="5"/>
  <c r="Z32" i="5"/>
  <c r="Y32" i="5"/>
  <c r="S32" i="5"/>
  <c r="P32" i="5"/>
  <c r="N32" i="5"/>
  <c r="J32" i="5"/>
  <c r="K27" i="9" s="1"/>
  <c r="H32" i="5"/>
  <c r="G32" i="5"/>
  <c r="E32" i="5"/>
  <c r="D32" i="5"/>
  <c r="B32" i="5"/>
  <c r="AI32" i="5" s="1"/>
  <c r="F27" i="9" s="1"/>
  <c r="AD31" i="5"/>
  <c r="AC31" i="5"/>
  <c r="AB31" i="5"/>
  <c r="AA31" i="5"/>
  <c r="Z31" i="5"/>
  <c r="Y31" i="5"/>
  <c r="S31" i="5"/>
  <c r="P31" i="5"/>
  <c r="N31" i="5"/>
  <c r="J31" i="5"/>
  <c r="K26" i="9" s="1"/>
  <c r="H31" i="5"/>
  <c r="G31" i="5"/>
  <c r="E31" i="5"/>
  <c r="AJ31" i="5" s="1"/>
  <c r="G26" i="9" s="1"/>
  <c r="D31" i="5"/>
  <c r="B31" i="5"/>
  <c r="AD30" i="5"/>
  <c r="AC30" i="5"/>
  <c r="AB30" i="5"/>
  <c r="AA30" i="5"/>
  <c r="Z30" i="5"/>
  <c r="Y30" i="5"/>
  <c r="S30" i="5"/>
  <c r="P30" i="5"/>
  <c r="N30" i="5"/>
  <c r="J30" i="5"/>
  <c r="K25" i="9" s="1"/>
  <c r="H30" i="5"/>
  <c r="G30" i="5"/>
  <c r="E30" i="5"/>
  <c r="AJ30" i="5" s="1"/>
  <c r="G25" i="9" s="1"/>
  <c r="D30" i="5"/>
  <c r="B30" i="5"/>
  <c r="AK29" i="5"/>
  <c r="AL29" i="5" s="1"/>
  <c r="I24" i="9" s="1"/>
  <c r="AD29" i="5"/>
  <c r="AC29" i="5"/>
  <c r="AB29" i="5"/>
  <c r="AA29" i="5"/>
  <c r="Z29" i="5"/>
  <c r="Y29" i="5"/>
  <c r="S29" i="5"/>
  <c r="P29" i="5"/>
  <c r="N29" i="5"/>
  <c r="J29" i="5"/>
  <c r="K24" i="9" s="1"/>
  <c r="H29" i="5"/>
  <c r="G29" i="5"/>
  <c r="E29" i="5"/>
  <c r="F29" i="5" s="1"/>
  <c r="D29" i="5"/>
  <c r="B29" i="5"/>
  <c r="AI29" i="5" s="1"/>
  <c r="F24" i="9" s="1"/>
  <c r="AD28" i="5"/>
  <c r="AC28" i="5"/>
  <c r="AB28" i="5"/>
  <c r="AA28" i="5"/>
  <c r="Z28" i="5"/>
  <c r="Y28" i="5"/>
  <c r="S28" i="5"/>
  <c r="P28" i="5"/>
  <c r="N28" i="5"/>
  <c r="J28" i="5"/>
  <c r="K23" i="9" s="1"/>
  <c r="H28" i="5"/>
  <c r="G28" i="5"/>
  <c r="E28" i="5"/>
  <c r="D28" i="5"/>
  <c r="B28" i="5"/>
  <c r="AI28" i="5" s="1"/>
  <c r="F23" i="9" s="1"/>
  <c r="AD27" i="5"/>
  <c r="AC27" i="5"/>
  <c r="AB27" i="5"/>
  <c r="AA27" i="5"/>
  <c r="Z27" i="5"/>
  <c r="Y27" i="5"/>
  <c r="S27" i="5"/>
  <c r="P27" i="5"/>
  <c r="N27" i="5"/>
  <c r="J27" i="5"/>
  <c r="K22" i="9" s="1"/>
  <c r="H27" i="5"/>
  <c r="G27" i="5"/>
  <c r="E27" i="5"/>
  <c r="AJ27" i="5" s="1"/>
  <c r="G22" i="9" s="1"/>
  <c r="D27" i="5"/>
  <c r="B27" i="5"/>
  <c r="AI27" i="5" s="1"/>
  <c r="F22" i="9" s="1"/>
  <c r="AD26" i="5"/>
  <c r="AC26" i="5"/>
  <c r="AB26" i="5"/>
  <c r="AA26" i="5"/>
  <c r="Z26" i="5"/>
  <c r="Y26" i="5"/>
  <c r="S26" i="5"/>
  <c r="P26" i="5"/>
  <c r="N26" i="5"/>
  <c r="J26" i="5"/>
  <c r="K21" i="9" s="1"/>
  <c r="H26" i="5"/>
  <c r="AK26" i="5" s="1"/>
  <c r="AL26" i="5" s="1"/>
  <c r="I21" i="9" s="1"/>
  <c r="G26" i="5"/>
  <c r="E26" i="5"/>
  <c r="D26" i="5"/>
  <c r="B26" i="5"/>
  <c r="AI26" i="5" s="1"/>
  <c r="F21" i="9" s="1"/>
  <c r="AD25" i="5"/>
  <c r="AC25" i="5"/>
  <c r="AB25" i="5"/>
  <c r="AA25" i="5"/>
  <c r="Z25" i="5"/>
  <c r="Y25" i="5"/>
  <c r="S25" i="5"/>
  <c r="P25" i="5"/>
  <c r="N25" i="5"/>
  <c r="J25" i="5"/>
  <c r="K20" i="9" s="1"/>
  <c r="H25" i="5"/>
  <c r="AK25" i="5" s="1"/>
  <c r="AL25" i="5" s="1"/>
  <c r="I20" i="9" s="1"/>
  <c r="G25" i="5"/>
  <c r="E25" i="5"/>
  <c r="AJ25" i="5" s="1"/>
  <c r="G20" i="9" s="1"/>
  <c r="D25" i="5"/>
  <c r="B25" i="5"/>
  <c r="AI25" i="5" s="1"/>
  <c r="F20" i="9" s="1"/>
  <c r="AD24" i="5"/>
  <c r="AC24" i="5"/>
  <c r="AB24" i="5"/>
  <c r="AA24" i="5"/>
  <c r="Z24" i="5"/>
  <c r="Y24" i="5"/>
  <c r="S24" i="5"/>
  <c r="P24" i="5"/>
  <c r="N24" i="5"/>
  <c r="J24" i="5"/>
  <c r="K19" i="9" s="1"/>
  <c r="H24" i="5"/>
  <c r="AK24" i="5" s="1"/>
  <c r="AL24" i="5" s="1"/>
  <c r="I19" i="9" s="1"/>
  <c r="G24" i="5"/>
  <c r="E24" i="5"/>
  <c r="D24" i="5"/>
  <c r="B24" i="5"/>
  <c r="AI24" i="5" s="1"/>
  <c r="F19" i="9" s="1"/>
  <c r="AD23" i="5"/>
  <c r="AC23" i="5"/>
  <c r="AB23" i="5"/>
  <c r="AA23" i="5"/>
  <c r="Z23" i="5"/>
  <c r="Y23" i="5"/>
  <c r="S23" i="5"/>
  <c r="P23" i="5"/>
  <c r="N23" i="5"/>
  <c r="J23" i="5"/>
  <c r="K18" i="9" s="1"/>
  <c r="H23" i="5"/>
  <c r="G23" i="5"/>
  <c r="E23" i="5"/>
  <c r="AJ23" i="5" s="1"/>
  <c r="G18" i="9" s="1"/>
  <c r="D23" i="5"/>
  <c r="B23" i="5"/>
  <c r="AI23" i="5" s="1"/>
  <c r="F18" i="9" s="1"/>
  <c r="AD22" i="5"/>
  <c r="AC22" i="5"/>
  <c r="AB22" i="5"/>
  <c r="AA22" i="5"/>
  <c r="Z22" i="5"/>
  <c r="Y22" i="5"/>
  <c r="S22" i="5"/>
  <c r="P22" i="5"/>
  <c r="N22" i="5"/>
  <c r="J22" i="5"/>
  <c r="K17" i="9" s="1"/>
  <c r="H22" i="5"/>
  <c r="G22" i="5"/>
  <c r="E22" i="5"/>
  <c r="D22" i="5"/>
  <c r="B22" i="5"/>
  <c r="AI22" i="5" s="1"/>
  <c r="F17" i="9" s="1"/>
  <c r="AD21" i="5"/>
  <c r="AC21" i="5"/>
  <c r="AB21" i="5"/>
  <c r="AA21" i="5"/>
  <c r="Z21" i="5"/>
  <c r="Y21" i="5"/>
  <c r="S21" i="5"/>
  <c r="P21" i="5"/>
  <c r="N21" i="5"/>
  <c r="J21" i="5"/>
  <c r="K16" i="9" s="1"/>
  <c r="H21" i="5"/>
  <c r="G21" i="5"/>
  <c r="E21" i="5"/>
  <c r="AJ21" i="5" s="1"/>
  <c r="G16" i="9" s="1"/>
  <c r="D21" i="5"/>
  <c r="B21" i="5"/>
  <c r="AI21" i="5" s="1"/>
  <c r="F16" i="9" s="1"/>
  <c r="AD20" i="5"/>
  <c r="AC20" i="5"/>
  <c r="AB20" i="5"/>
  <c r="AA20" i="5"/>
  <c r="Z20" i="5"/>
  <c r="Y20" i="5"/>
  <c r="S20" i="5"/>
  <c r="P20" i="5"/>
  <c r="N20" i="5"/>
  <c r="J20" i="5"/>
  <c r="K15" i="9" s="1"/>
  <c r="H20" i="5"/>
  <c r="G20" i="5"/>
  <c r="E20" i="5"/>
  <c r="D20" i="5"/>
  <c r="B20" i="5"/>
  <c r="AI20" i="5" s="1"/>
  <c r="F15" i="9" s="1"/>
  <c r="AD19" i="5"/>
  <c r="AC19" i="5"/>
  <c r="AB19" i="5"/>
  <c r="AA19" i="5"/>
  <c r="Z19" i="5"/>
  <c r="Y19" i="5"/>
  <c r="S19" i="5"/>
  <c r="P19" i="5"/>
  <c r="N19" i="5"/>
  <c r="J19" i="5"/>
  <c r="K14" i="9" s="1"/>
  <c r="H19" i="5"/>
  <c r="G19" i="5"/>
  <c r="E19" i="5"/>
  <c r="AJ19" i="5" s="1"/>
  <c r="G14" i="9" s="1"/>
  <c r="D19" i="5"/>
  <c r="B19" i="5"/>
  <c r="AI19" i="5" s="1"/>
  <c r="F14" i="9" s="1"/>
  <c r="AD18" i="5"/>
  <c r="AC18" i="5"/>
  <c r="AB18" i="5"/>
  <c r="AA18" i="5"/>
  <c r="Z18" i="5"/>
  <c r="Y18" i="5"/>
  <c r="S18" i="5"/>
  <c r="P18" i="5"/>
  <c r="N18" i="5"/>
  <c r="J18" i="5"/>
  <c r="K13" i="9" s="1"/>
  <c r="H18" i="5"/>
  <c r="G18" i="5"/>
  <c r="E18" i="5"/>
  <c r="D18" i="5"/>
  <c r="B18" i="5"/>
  <c r="AI18" i="5" s="1"/>
  <c r="F13" i="9" s="1"/>
  <c r="AD17" i="5"/>
  <c r="AC17" i="5"/>
  <c r="AB17" i="5"/>
  <c r="AA17" i="5"/>
  <c r="Z17" i="5"/>
  <c r="Y17" i="5"/>
  <c r="S17" i="5"/>
  <c r="P17" i="5"/>
  <c r="N17" i="5"/>
  <c r="J17" i="5"/>
  <c r="K12" i="9" s="1"/>
  <c r="H17" i="5"/>
  <c r="G17" i="5"/>
  <c r="E17" i="5"/>
  <c r="AJ17" i="5" s="1"/>
  <c r="G12" i="9" s="1"/>
  <c r="D17" i="5"/>
  <c r="B17" i="5"/>
  <c r="AI17" i="5" s="1"/>
  <c r="F12" i="9" s="1"/>
  <c r="AD16" i="5"/>
  <c r="AC16" i="5"/>
  <c r="AB16" i="5"/>
  <c r="AA16" i="5"/>
  <c r="Z16" i="5"/>
  <c r="Y16" i="5"/>
  <c r="S16" i="5"/>
  <c r="P16" i="5"/>
  <c r="N16" i="5"/>
  <c r="J16" i="5"/>
  <c r="K11" i="9" s="1"/>
  <c r="H16" i="5"/>
  <c r="G16" i="5"/>
  <c r="E16" i="5"/>
  <c r="D16" i="5"/>
  <c r="B16" i="5"/>
  <c r="AI16" i="5" s="1"/>
  <c r="F11" i="9" s="1"/>
  <c r="AD15" i="5"/>
  <c r="AC15" i="5"/>
  <c r="AB15" i="5"/>
  <c r="AA15" i="5"/>
  <c r="Z15" i="5"/>
  <c r="Y15" i="5"/>
  <c r="S15" i="5"/>
  <c r="P15" i="5"/>
  <c r="N15" i="5"/>
  <c r="J15" i="5"/>
  <c r="K10" i="9" s="1"/>
  <c r="H15" i="5"/>
  <c r="G15" i="5"/>
  <c r="E15" i="5"/>
  <c r="D15" i="5"/>
  <c r="B15" i="5"/>
  <c r="AI15" i="5" s="1"/>
  <c r="F10" i="9" s="1"/>
  <c r="AD14" i="5"/>
  <c r="AC14" i="5"/>
  <c r="AB14" i="5"/>
  <c r="AA14" i="5"/>
  <c r="Z14" i="5"/>
  <c r="Y14" i="5"/>
  <c r="S14" i="5"/>
  <c r="P14" i="5"/>
  <c r="N14" i="5"/>
  <c r="J14" i="5"/>
  <c r="K9" i="9" s="1"/>
  <c r="H14" i="5"/>
  <c r="G14" i="5"/>
  <c r="E14" i="5"/>
  <c r="D14" i="5"/>
  <c r="B14" i="5"/>
  <c r="AI14" i="5" s="1"/>
  <c r="F9" i="9" s="1"/>
  <c r="AD13" i="5"/>
  <c r="AC13" i="5"/>
  <c r="AB13" i="5"/>
  <c r="AA13" i="5"/>
  <c r="Z13" i="5"/>
  <c r="Y13" i="5"/>
  <c r="S13" i="5"/>
  <c r="P13" i="5"/>
  <c r="N13" i="5"/>
  <c r="J13" i="5"/>
  <c r="K8" i="9" s="1"/>
  <c r="H13" i="5"/>
  <c r="G13" i="5"/>
  <c r="E13" i="5"/>
  <c r="AJ13" i="5" s="1"/>
  <c r="G8" i="9" s="1"/>
  <c r="D13" i="5"/>
  <c r="B13" i="5"/>
  <c r="AH13" i="5" s="1"/>
  <c r="AD12" i="5"/>
  <c r="AC12" i="5"/>
  <c r="AB12" i="5"/>
  <c r="AA12" i="5"/>
  <c r="Z12" i="5"/>
  <c r="Y12" i="5"/>
  <c r="S12" i="5"/>
  <c r="P12" i="5"/>
  <c r="N12" i="5"/>
  <c r="J12" i="5"/>
  <c r="K7" i="9" s="1"/>
  <c r="H12" i="5"/>
  <c r="G12" i="5"/>
  <c r="E12" i="5"/>
  <c r="D12" i="5"/>
  <c r="B12" i="5"/>
  <c r="AH12" i="5" s="1"/>
  <c r="AD11" i="5"/>
  <c r="AC11" i="5"/>
  <c r="AB11" i="5"/>
  <c r="AA11" i="5"/>
  <c r="Z11" i="5"/>
  <c r="Y11" i="5"/>
  <c r="S11" i="5"/>
  <c r="P11" i="5"/>
  <c r="N11" i="5"/>
  <c r="J11" i="5"/>
  <c r="K6" i="9" s="1"/>
  <c r="H11" i="5"/>
  <c r="G11" i="5"/>
  <c r="E11" i="5"/>
  <c r="D11" i="5"/>
  <c r="B11" i="5"/>
  <c r="AD10" i="5"/>
  <c r="AC10" i="5"/>
  <c r="AB10" i="5"/>
  <c r="AA10" i="5"/>
  <c r="Z10" i="5"/>
  <c r="Y10" i="5"/>
  <c r="S10" i="5"/>
  <c r="P10" i="5"/>
  <c r="N10" i="5"/>
  <c r="J10" i="5"/>
  <c r="K5" i="9" s="1"/>
  <c r="H10" i="5"/>
  <c r="E5" i="9" s="1"/>
  <c r="G10" i="5"/>
  <c r="E10" i="5"/>
  <c r="D10" i="5"/>
  <c r="B10" i="5"/>
  <c r="AD9" i="5"/>
  <c r="AC9" i="5"/>
  <c r="AB9" i="5"/>
  <c r="AA9" i="5"/>
  <c r="Z9" i="5"/>
  <c r="Y9" i="5"/>
  <c r="S9" i="5"/>
  <c r="P9" i="5"/>
  <c r="N9" i="5"/>
  <c r="J9" i="5"/>
  <c r="K4" i="9" s="1"/>
  <c r="H9" i="5"/>
  <c r="E4" i="9" s="1"/>
  <c r="G9" i="5"/>
  <c r="E9" i="5"/>
  <c r="D9" i="5"/>
  <c r="B9" i="5"/>
  <c r="F44" i="5" l="1"/>
  <c r="AK32" i="5"/>
  <c r="AL32" i="5" s="1"/>
  <c r="I27" i="9" s="1"/>
  <c r="AK36" i="5"/>
  <c r="AL36" i="5" s="1"/>
  <c r="I31" i="9" s="1"/>
  <c r="AJ12" i="5"/>
  <c r="G7" i="9" s="1"/>
  <c r="AI10" i="5"/>
  <c r="F5" i="9" s="1"/>
  <c r="AJ14" i="5"/>
  <c r="G9" i="9" s="1"/>
  <c r="AI13" i="5"/>
  <c r="F8" i="9" s="1"/>
  <c r="AJ10" i="5"/>
  <c r="G5" i="9" s="1"/>
  <c r="AI9" i="5"/>
  <c r="F4" i="9" s="1"/>
  <c r="AK27" i="5"/>
  <c r="AL27" i="5" s="1"/>
  <c r="I22" i="9" s="1"/>
  <c r="AK30" i="5"/>
  <c r="AL30" i="5" s="1"/>
  <c r="I25" i="9" s="1"/>
  <c r="AK37" i="5"/>
  <c r="AL37" i="5" s="1"/>
  <c r="I32" i="9" s="1"/>
  <c r="AK39" i="5"/>
  <c r="AL39" i="5" s="1"/>
  <c r="I34" i="9" s="1"/>
  <c r="AK42" i="5"/>
  <c r="AL42" i="5" s="1"/>
  <c r="I37" i="9" s="1"/>
  <c r="AK12" i="5"/>
  <c r="AL12" i="5" s="1"/>
  <c r="I7" i="9" s="1"/>
  <c r="AK11" i="5"/>
  <c r="AL11" i="5" s="1"/>
  <c r="I6" i="9" s="1"/>
  <c r="AK15" i="5"/>
  <c r="AL15" i="5" s="1"/>
  <c r="I10" i="9" s="1"/>
  <c r="AK35" i="5"/>
  <c r="AL35" i="5" s="1"/>
  <c r="I30" i="9" s="1"/>
  <c r="AK38" i="5"/>
  <c r="AL38" i="5" s="1"/>
  <c r="I33" i="9" s="1"/>
  <c r="AK47" i="5"/>
  <c r="AL47" i="5" s="1"/>
  <c r="I42" i="9" s="1"/>
  <c r="AK9" i="5"/>
  <c r="AL9" i="5" s="1"/>
  <c r="I4" i="9" s="1"/>
  <c r="AI12" i="5"/>
  <c r="F7" i="9" s="1"/>
  <c r="AK10" i="5"/>
  <c r="AL10" i="5" s="1"/>
  <c r="I5" i="9" s="1"/>
  <c r="AK14" i="5"/>
  <c r="AL14" i="5" s="1"/>
  <c r="I9" i="9" s="1"/>
  <c r="AK28" i="5"/>
  <c r="AL28" i="5" s="1"/>
  <c r="I23" i="9" s="1"/>
  <c r="AK33" i="5"/>
  <c r="AL33" i="5" s="1"/>
  <c r="I28" i="9" s="1"/>
  <c r="AK40" i="5"/>
  <c r="AL40" i="5" s="1"/>
  <c r="I35" i="9" s="1"/>
  <c r="AK46" i="5"/>
  <c r="AL46" i="5" s="1"/>
  <c r="I41" i="9" s="1"/>
  <c r="AK13" i="5"/>
  <c r="AL13" i="5" s="1"/>
  <c r="I8" i="9" s="1"/>
  <c r="AK16" i="5"/>
  <c r="AL16" i="5" s="1"/>
  <c r="I11" i="9" s="1"/>
  <c r="AK17" i="5"/>
  <c r="AL17" i="5" s="1"/>
  <c r="I12" i="9" s="1"/>
  <c r="AK18" i="5"/>
  <c r="AL18" i="5" s="1"/>
  <c r="I13" i="9" s="1"/>
  <c r="AK19" i="5"/>
  <c r="AL19" i="5" s="1"/>
  <c r="I14" i="9" s="1"/>
  <c r="AK20" i="5"/>
  <c r="AL20" i="5" s="1"/>
  <c r="I15" i="9" s="1"/>
  <c r="AK21" i="5"/>
  <c r="AL21" i="5" s="1"/>
  <c r="I16" i="9" s="1"/>
  <c r="AK22" i="5"/>
  <c r="AL22" i="5" s="1"/>
  <c r="I17" i="9" s="1"/>
  <c r="AK23" i="5"/>
  <c r="AL23" i="5" s="1"/>
  <c r="I18" i="9" s="1"/>
  <c r="AK31" i="5"/>
  <c r="AL31" i="5" s="1"/>
  <c r="I26" i="9" s="1"/>
  <c r="AK34" i="5"/>
  <c r="AL34" i="5" s="1"/>
  <c r="I29" i="9" s="1"/>
  <c r="AK41" i="5"/>
  <c r="AL41" i="5" s="1"/>
  <c r="I36" i="9" s="1"/>
  <c r="AK43" i="5"/>
  <c r="AL43" i="5" s="1"/>
  <c r="I38" i="9" s="1"/>
  <c r="AK45" i="5"/>
  <c r="AL45" i="5" s="1"/>
  <c r="I40" i="9" s="1"/>
  <c r="F47" i="5"/>
  <c r="AM30" i="5"/>
  <c r="AO30" i="5"/>
  <c r="AM27" i="5"/>
  <c r="AO22" i="5"/>
  <c r="AM24" i="5"/>
  <c r="AO24" i="5"/>
  <c r="AM26" i="5"/>
  <c r="AO26" i="5"/>
  <c r="AM36" i="5"/>
  <c r="AO36" i="5"/>
  <c r="AM44" i="5"/>
  <c r="AO44" i="5"/>
  <c r="F14" i="5"/>
  <c r="F21" i="5"/>
  <c r="F25" i="5"/>
  <c r="F27" i="5"/>
  <c r="AM29" i="5"/>
  <c r="AO29" i="5"/>
  <c r="F30" i="5"/>
  <c r="F34" i="5"/>
  <c r="F38" i="5"/>
  <c r="F42" i="5"/>
  <c r="F46" i="5"/>
  <c r="AM32" i="5"/>
  <c r="AO32" i="5"/>
  <c r="F17" i="5"/>
  <c r="F19" i="5"/>
  <c r="F23" i="5"/>
  <c r="C14" i="5"/>
  <c r="AH14" i="5"/>
  <c r="H9" i="9" s="1"/>
  <c r="AJ18" i="5"/>
  <c r="AJ20" i="5"/>
  <c r="AJ22" i="5"/>
  <c r="AO23" i="5"/>
  <c r="AM23" i="5"/>
  <c r="AJ24" i="5"/>
  <c r="G19" i="9" s="1"/>
  <c r="AM25" i="5"/>
  <c r="AO25" i="5"/>
  <c r="AJ26" i="5"/>
  <c r="AJ28" i="5"/>
  <c r="G23" i="9" s="1"/>
  <c r="AI30" i="5"/>
  <c r="F31" i="5"/>
  <c r="AJ32" i="5"/>
  <c r="AI34" i="5"/>
  <c r="F29" i="9" s="1"/>
  <c r="F35" i="5"/>
  <c r="AJ36" i="5"/>
  <c r="AI38" i="5"/>
  <c r="F39" i="5"/>
  <c r="AJ40" i="5"/>
  <c r="AI42" i="5"/>
  <c r="F43" i="5"/>
  <c r="AJ44" i="5"/>
  <c r="G39" i="9" s="1"/>
  <c r="AI46" i="5"/>
  <c r="AJ15" i="5"/>
  <c r="G10" i="9" s="1"/>
  <c r="AJ16" i="5"/>
  <c r="F15" i="5"/>
  <c r="F16" i="5"/>
  <c r="F18" i="5"/>
  <c r="F20" i="5"/>
  <c r="F22" i="5"/>
  <c r="F24" i="5"/>
  <c r="F26" i="5"/>
  <c r="F28" i="5"/>
  <c r="AJ29" i="5"/>
  <c r="G24" i="9" s="1"/>
  <c r="AI31" i="5"/>
  <c r="F26" i="9" s="1"/>
  <c r="F32" i="5"/>
  <c r="AJ33" i="5"/>
  <c r="G28" i="9" s="1"/>
  <c r="AI35" i="5"/>
  <c r="F30" i="9" s="1"/>
  <c r="F36" i="5"/>
  <c r="AJ37" i="5"/>
  <c r="G32" i="9" s="1"/>
  <c r="AI39" i="5"/>
  <c r="F34" i="9" s="1"/>
  <c r="F40" i="5"/>
  <c r="AJ41" i="5"/>
  <c r="G36" i="9" s="1"/>
  <c r="AI43" i="5"/>
  <c r="F38" i="9" s="1"/>
  <c r="AJ45" i="5"/>
  <c r="G40" i="9" s="1"/>
  <c r="F13" i="5"/>
  <c r="C12" i="5"/>
  <c r="F12" i="5"/>
  <c r="F11" i="5"/>
  <c r="AJ11" i="5"/>
  <c r="G6" i="9" s="1"/>
  <c r="AI11" i="5"/>
  <c r="F10" i="5"/>
  <c r="C10" i="5"/>
  <c r="AJ9" i="5"/>
  <c r="F9" i="5"/>
  <c r="C9" i="5"/>
  <c r="C11" i="5"/>
  <c r="C13" i="5"/>
  <c r="C15" i="5"/>
  <c r="AH15" i="5"/>
  <c r="C16" i="5"/>
  <c r="C17" i="5"/>
  <c r="AH17" i="5"/>
  <c r="C18" i="5"/>
  <c r="C19" i="5"/>
  <c r="AH19" i="5"/>
  <c r="C20" i="5"/>
  <c r="C21" i="5"/>
  <c r="AH21" i="5"/>
  <c r="C22" i="5"/>
  <c r="C23" i="5"/>
  <c r="AH23" i="5"/>
  <c r="C24" i="5"/>
  <c r="AH24" i="5"/>
  <c r="C25" i="5"/>
  <c r="AH25" i="5"/>
  <c r="C26" i="5"/>
  <c r="C27" i="5"/>
  <c r="AH27" i="5"/>
  <c r="C28" i="5"/>
  <c r="AH28" i="5"/>
  <c r="H23" i="9" s="1"/>
  <c r="C29" i="5"/>
  <c r="AH29" i="5"/>
  <c r="C30" i="5"/>
  <c r="C31" i="5"/>
  <c r="AH31" i="5"/>
  <c r="C32" i="5"/>
  <c r="C33" i="5"/>
  <c r="AH33" i="5"/>
  <c r="C34" i="5"/>
  <c r="AH34" i="5"/>
  <c r="C35" i="5"/>
  <c r="AH35" i="5"/>
  <c r="C36" i="5"/>
  <c r="C37" i="5"/>
  <c r="AH37" i="5"/>
  <c r="C38" i="5"/>
  <c r="C39" i="5"/>
  <c r="AH39" i="5"/>
  <c r="C40" i="5"/>
  <c r="C41" i="5"/>
  <c r="AH41" i="5"/>
  <c r="C42" i="5"/>
  <c r="C43" i="5"/>
  <c r="AH43" i="5"/>
  <c r="C44" i="5"/>
  <c r="AH44" i="5"/>
  <c r="C45" i="5"/>
  <c r="AH45" i="5"/>
  <c r="C46" i="5"/>
  <c r="C47" i="5"/>
  <c r="AH47" i="5"/>
  <c r="H42" i="9" s="1"/>
  <c r="AO31" i="5" l="1"/>
  <c r="AM17" i="5"/>
  <c r="AH10" i="5"/>
  <c r="H5" i="9" s="1"/>
  <c r="AH9" i="5"/>
  <c r="H4" i="9" s="1"/>
  <c r="AO19" i="5"/>
  <c r="AM41" i="5"/>
  <c r="AO40" i="5"/>
  <c r="AM19" i="5"/>
  <c r="AO17" i="5"/>
  <c r="AO20" i="5"/>
  <c r="AO46" i="5"/>
  <c r="AO18" i="5"/>
  <c r="AO38" i="5"/>
  <c r="AM33" i="5"/>
  <c r="AO39" i="5"/>
  <c r="AM46" i="5"/>
  <c r="AM18" i="5"/>
  <c r="AO27" i="5"/>
  <c r="AM34" i="5"/>
  <c r="AM22" i="5"/>
  <c r="AO34" i="5"/>
  <c r="AM15" i="5"/>
  <c r="AO28" i="5"/>
  <c r="AO33" i="5"/>
  <c r="AM20" i="5"/>
  <c r="AM39" i="5"/>
  <c r="AM31" i="5"/>
  <c r="AN13" i="5"/>
  <c r="H7" i="9"/>
  <c r="AO14" i="5"/>
  <c r="AM14" i="5"/>
  <c r="AO13" i="5"/>
  <c r="AM13" i="5"/>
  <c r="AO12" i="5"/>
  <c r="AM12" i="5"/>
  <c r="AO11" i="5"/>
  <c r="AM11" i="5"/>
  <c r="AM10" i="5"/>
  <c r="AO10" i="5"/>
  <c r="AO9" i="5"/>
  <c r="AM9" i="5"/>
  <c r="AM40" i="5"/>
  <c r="AO42" i="5"/>
  <c r="AO35" i="5"/>
  <c r="AO45" i="5"/>
  <c r="AO47" i="5"/>
  <c r="AN14" i="5"/>
  <c r="J9" i="9" s="1"/>
  <c r="AM38" i="5"/>
  <c r="AM45" i="5"/>
  <c r="AM47" i="5"/>
  <c r="AM35" i="5"/>
  <c r="AM42" i="5"/>
  <c r="AH46" i="5"/>
  <c r="F41" i="9"/>
  <c r="AN44" i="5"/>
  <c r="J39" i="9" s="1"/>
  <c r="H39" i="9"/>
  <c r="AN39" i="5"/>
  <c r="J34" i="9" s="1"/>
  <c r="H34" i="9"/>
  <c r="AN34" i="5"/>
  <c r="J29" i="9" s="1"/>
  <c r="H29" i="9"/>
  <c r="AN29" i="5"/>
  <c r="J24" i="9" s="1"/>
  <c r="H24" i="9"/>
  <c r="AN27" i="5"/>
  <c r="J22" i="9" s="1"/>
  <c r="H22" i="9"/>
  <c r="AN17" i="5"/>
  <c r="J12" i="9" s="1"/>
  <c r="H12" i="9"/>
  <c r="AO21" i="5"/>
  <c r="AM28" i="5"/>
  <c r="AO37" i="5"/>
  <c r="AO16" i="5"/>
  <c r="AM43" i="5"/>
  <c r="AN45" i="5"/>
  <c r="J40" i="9" s="1"/>
  <c r="H40" i="9"/>
  <c r="AN25" i="5"/>
  <c r="J20" i="9" s="1"/>
  <c r="H20" i="9"/>
  <c r="AH40" i="5"/>
  <c r="G35" i="9"/>
  <c r="AH30" i="5"/>
  <c r="F25" i="9"/>
  <c r="AN41" i="5"/>
  <c r="J36" i="9" s="1"/>
  <c r="H36" i="9"/>
  <c r="AN31" i="5"/>
  <c r="J26" i="9" s="1"/>
  <c r="H26" i="9"/>
  <c r="AN24" i="5"/>
  <c r="J19" i="9" s="1"/>
  <c r="H19" i="9"/>
  <c r="AN19" i="5"/>
  <c r="J14" i="9" s="1"/>
  <c r="H14" i="9"/>
  <c r="H8" i="9"/>
  <c r="AH16" i="5"/>
  <c r="G11" i="9"/>
  <c r="AH38" i="5"/>
  <c r="F33" i="9"/>
  <c r="AH32" i="5"/>
  <c r="G27" i="9"/>
  <c r="AH26" i="5"/>
  <c r="G21" i="9"/>
  <c r="AM21" i="5"/>
  <c r="AH18" i="5"/>
  <c r="G13" i="9"/>
  <c r="AO15" i="5"/>
  <c r="AO41" i="5"/>
  <c r="AM37" i="5"/>
  <c r="AM16" i="5"/>
  <c r="AO43" i="5"/>
  <c r="AN43" i="5"/>
  <c r="J38" i="9" s="1"/>
  <c r="H38" i="9"/>
  <c r="AH42" i="5"/>
  <c r="F37" i="9"/>
  <c r="AH36" i="5"/>
  <c r="G31" i="9"/>
  <c r="AH20" i="5"/>
  <c r="G15" i="9"/>
  <c r="AN35" i="5"/>
  <c r="J30" i="9" s="1"/>
  <c r="H30" i="9"/>
  <c r="AN33" i="5"/>
  <c r="J28" i="9" s="1"/>
  <c r="H28" i="9"/>
  <c r="AN21" i="5"/>
  <c r="J16" i="9" s="1"/>
  <c r="H16" i="9"/>
  <c r="G4" i="9"/>
  <c r="AH11" i="5"/>
  <c r="H6" i="9" s="1"/>
  <c r="F6" i="9"/>
  <c r="AN37" i="5"/>
  <c r="J32" i="9" s="1"/>
  <c r="H32" i="9"/>
  <c r="AN23" i="5"/>
  <c r="J18" i="9" s="1"/>
  <c r="H18" i="9"/>
  <c r="AN15" i="5"/>
  <c r="J10" i="9" s="1"/>
  <c r="H10" i="9"/>
  <c r="AH22" i="5"/>
  <c r="G17" i="9"/>
  <c r="AN47" i="5"/>
  <c r="J42" i="9" s="1"/>
  <c r="AN28" i="5"/>
  <c r="J23" i="9" s="1"/>
  <c r="V3" i="5"/>
  <c r="F3" i="5"/>
  <c r="Q50" i="5" s="1"/>
  <c r="N8" i="5"/>
  <c r="AC8" i="5"/>
  <c r="AB8" i="5"/>
  <c r="AA8" i="5"/>
  <c r="Z8" i="5"/>
  <c r="Y8" i="5"/>
  <c r="S8" i="5"/>
  <c r="J8" i="5"/>
  <c r="H8" i="5"/>
  <c r="G8" i="5"/>
  <c r="E8" i="5"/>
  <c r="AK2" i="11"/>
  <c r="AK8" i="5" l="1"/>
  <c r="AL8" i="5" s="1"/>
  <c r="AM8" i="5" s="1"/>
  <c r="J8" i="9"/>
  <c r="AJ8" i="5"/>
  <c r="AN10" i="5"/>
  <c r="J5" i="9" s="1"/>
  <c r="AN12" i="5"/>
  <c r="J7" i="9" s="1"/>
  <c r="AN11" i="5"/>
  <c r="J6" i="9" s="1"/>
  <c r="AN9" i="5"/>
  <c r="J4" i="9" s="1"/>
  <c r="AN36" i="5"/>
  <c r="J31" i="9" s="1"/>
  <c r="H31" i="9"/>
  <c r="AN32" i="5"/>
  <c r="J27" i="9" s="1"/>
  <c r="H27" i="9"/>
  <c r="AN16" i="5"/>
  <c r="J11" i="9" s="1"/>
  <c r="H11" i="9"/>
  <c r="AN40" i="5"/>
  <c r="J35" i="9" s="1"/>
  <c r="H35" i="9"/>
  <c r="AN42" i="5"/>
  <c r="J37" i="9" s="1"/>
  <c r="H37" i="9"/>
  <c r="AN26" i="5"/>
  <c r="J21" i="9" s="1"/>
  <c r="H21" i="9"/>
  <c r="AN38" i="5"/>
  <c r="J33" i="9" s="1"/>
  <c r="H33" i="9"/>
  <c r="AN30" i="5"/>
  <c r="J25" i="9" s="1"/>
  <c r="H25" i="9"/>
  <c r="AN22" i="5"/>
  <c r="J17" i="9" s="1"/>
  <c r="H17" i="9"/>
  <c r="AN20" i="5"/>
  <c r="J15" i="9" s="1"/>
  <c r="H15" i="9"/>
  <c r="AN18" i="5"/>
  <c r="J13" i="9" s="1"/>
  <c r="H13" i="9"/>
  <c r="AN46" i="5"/>
  <c r="J41" i="9" s="1"/>
  <c r="H41" i="9"/>
  <c r="F8" i="5"/>
  <c r="O50" i="5"/>
  <c r="AK47" i="11"/>
  <c r="AK46" i="11"/>
  <c r="AK45" i="11"/>
  <c r="AK44" i="11"/>
  <c r="AK43" i="11"/>
  <c r="AK42" i="11"/>
  <c r="AK41" i="11"/>
  <c r="AK40" i="11"/>
  <c r="AK39" i="11"/>
  <c r="AK38" i="11"/>
  <c r="AK37" i="11"/>
  <c r="AK36" i="11"/>
  <c r="AK35" i="11"/>
  <c r="AK34" i="11"/>
  <c r="AK33" i="11"/>
  <c r="AK32" i="11"/>
  <c r="AK31" i="11"/>
  <c r="AK30" i="11"/>
  <c r="AK29" i="11"/>
  <c r="AK28" i="11"/>
  <c r="AK27" i="11"/>
  <c r="AK26" i="11"/>
  <c r="AK25" i="11"/>
  <c r="AK24" i="11"/>
  <c r="AK23" i="11"/>
  <c r="AK22" i="11"/>
  <c r="AK21" i="11"/>
  <c r="AK20" i="11"/>
  <c r="AK19" i="11"/>
  <c r="AK18" i="11"/>
  <c r="AK17" i="11"/>
  <c r="AK16" i="11"/>
  <c r="AK15" i="11"/>
  <c r="AK14" i="11"/>
  <c r="AK13" i="11"/>
  <c r="AK12" i="11"/>
  <c r="AK11" i="11"/>
  <c r="AK10" i="11"/>
  <c r="AK9" i="11"/>
  <c r="AK8" i="11"/>
  <c r="AQ47" i="11"/>
  <c r="AQ46" i="11"/>
  <c r="AQ45" i="11"/>
  <c r="AQ44" i="11"/>
  <c r="AQ43" i="11"/>
  <c r="AQ42" i="11"/>
  <c r="AQ41" i="11"/>
  <c r="AQ40" i="11"/>
  <c r="AQ39" i="11"/>
  <c r="AQ38" i="11"/>
  <c r="AQ37" i="11"/>
  <c r="AQ36" i="11"/>
  <c r="AQ35" i="11"/>
  <c r="AQ34" i="11"/>
  <c r="AQ33" i="11"/>
  <c r="AQ32" i="11"/>
  <c r="AQ31" i="11"/>
  <c r="AQ30" i="11"/>
  <c r="AQ29" i="11"/>
  <c r="AQ28" i="11"/>
  <c r="AQ27" i="11"/>
  <c r="AQ26" i="11"/>
  <c r="AQ25" i="11"/>
  <c r="AQ24" i="11"/>
  <c r="AQ23" i="11"/>
  <c r="AQ22" i="11"/>
  <c r="AQ21" i="11"/>
  <c r="AQ20" i="11"/>
  <c r="AQ19" i="11"/>
  <c r="AQ18" i="11"/>
  <c r="AQ17" i="11"/>
  <c r="AQ16" i="11"/>
  <c r="AQ15" i="11"/>
  <c r="AQ14" i="11"/>
  <c r="AQ13" i="11"/>
  <c r="AQ12" i="11"/>
  <c r="AQ11" i="11"/>
  <c r="AQ10" i="11"/>
  <c r="AQ9" i="11"/>
  <c r="AQ8" i="11"/>
  <c r="AN47" i="11"/>
  <c r="AN46" i="11"/>
  <c r="AN45" i="11"/>
  <c r="AN44" i="11"/>
  <c r="AN43" i="11"/>
  <c r="AN42" i="11"/>
  <c r="AN41" i="11"/>
  <c r="AN40" i="11"/>
  <c r="AN39" i="11"/>
  <c r="AN38" i="11"/>
  <c r="AN37" i="11"/>
  <c r="AN36" i="11"/>
  <c r="AN35" i="11"/>
  <c r="AN34" i="11"/>
  <c r="AN33" i="11"/>
  <c r="AN32" i="11"/>
  <c r="AN31" i="11"/>
  <c r="AN30" i="11"/>
  <c r="AN29" i="11"/>
  <c r="AN28" i="11"/>
  <c r="AN27" i="11"/>
  <c r="AN26" i="11"/>
  <c r="AN25" i="11"/>
  <c r="AN24" i="11"/>
  <c r="AN23" i="11"/>
  <c r="AN22" i="11"/>
  <c r="AN21" i="11"/>
  <c r="AN20" i="11"/>
  <c r="AN19" i="11"/>
  <c r="AN18" i="11"/>
  <c r="AN17" i="11"/>
  <c r="AN16" i="11"/>
  <c r="AN15" i="11"/>
  <c r="AN14" i="11"/>
  <c r="AN13" i="11"/>
  <c r="AN12" i="11"/>
  <c r="AN11" i="11"/>
  <c r="AN10" i="11"/>
  <c r="AN9" i="11"/>
  <c r="AM47" i="11"/>
  <c r="AM46" i="11"/>
  <c r="AM45" i="11"/>
  <c r="AM44" i="11"/>
  <c r="AM43" i="11"/>
  <c r="AM42" i="11"/>
  <c r="AM41" i="11"/>
  <c r="AM40" i="11"/>
  <c r="AM39" i="11"/>
  <c r="AM38" i="11"/>
  <c r="AM37" i="11"/>
  <c r="AM36" i="11"/>
  <c r="AM35" i="11"/>
  <c r="AM34" i="11"/>
  <c r="AM33" i="11"/>
  <c r="AM32" i="11"/>
  <c r="AM31" i="11"/>
  <c r="AM30" i="11"/>
  <c r="AM29" i="11"/>
  <c r="AM28" i="11"/>
  <c r="AM27" i="11"/>
  <c r="AM26" i="11"/>
  <c r="AM25" i="11"/>
  <c r="AM24" i="11"/>
  <c r="AM23" i="11"/>
  <c r="AM22" i="11"/>
  <c r="AM21" i="11"/>
  <c r="AM20" i="11"/>
  <c r="AM19" i="11"/>
  <c r="AM18" i="11"/>
  <c r="AM17" i="11"/>
  <c r="AM16" i="11"/>
  <c r="AM15" i="11"/>
  <c r="AM14" i="11"/>
  <c r="AM13" i="11"/>
  <c r="AM12" i="11"/>
  <c r="AM11" i="11"/>
  <c r="AM10" i="11"/>
  <c r="AM9" i="11"/>
  <c r="AL8" i="11"/>
  <c r="AL47" i="11"/>
  <c r="AL46" i="11"/>
  <c r="AL45" i="11"/>
  <c r="AL44" i="11"/>
  <c r="AL43" i="11"/>
  <c r="AL42" i="11"/>
  <c r="AL41" i="11"/>
  <c r="AL40" i="11"/>
  <c r="AL39" i="11"/>
  <c r="AL38" i="11"/>
  <c r="AL37" i="11"/>
  <c r="AL36" i="11"/>
  <c r="AL35" i="11"/>
  <c r="AL34" i="11"/>
  <c r="AL33" i="11"/>
  <c r="AL32" i="11"/>
  <c r="AL31" i="11"/>
  <c r="AL30" i="11"/>
  <c r="AL29" i="11"/>
  <c r="AL28" i="11"/>
  <c r="AL27" i="11"/>
  <c r="AL26" i="11"/>
  <c r="AL25" i="11"/>
  <c r="AL24" i="11"/>
  <c r="AL23" i="11"/>
  <c r="AL22" i="11"/>
  <c r="AL21" i="11"/>
  <c r="AL20" i="11"/>
  <c r="AL19" i="11"/>
  <c r="AL18" i="11"/>
  <c r="AL17" i="11"/>
  <c r="AL16" i="11"/>
  <c r="AL15" i="11"/>
  <c r="AL14" i="11"/>
  <c r="AL13" i="11"/>
  <c r="AL12" i="11"/>
  <c r="AL11" i="11"/>
  <c r="AL10" i="11"/>
  <c r="AL9" i="11"/>
  <c r="AO8" i="5" l="1"/>
  <c r="O49" i="5" s="1"/>
  <c r="AR6" i="11"/>
  <c r="AJ2" i="11"/>
  <c r="AH2" i="11"/>
  <c r="W3" i="11"/>
  <c r="AD3" i="5" s="1"/>
  <c r="AD6" i="11"/>
  <c r="AI45" i="11" s="1"/>
  <c r="AD8" i="11"/>
  <c r="AC8" i="11"/>
  <c r="Q48" i="5" l="1"/>
  <c r="O48" i="5"/>
  <c r="AI22" i="11"/>
  <c r="AI38" i="11"/>
  <c r="AI10" i="11"/>
  <c r="AI42" i="11"/>
  <c r="AI18" i="11"/>
  <c r="AI26" i="11"/>
  <c r="AI14" i="11"/>
  <c r="AI30" i="11"/>
  <c r="AI34" i="11"/>
  <c r="AI46" i="11"/>
  <c r="AI11" i="11"/>
  <c r="AI15" i="11"/>
  <c r="AI19" i="11"/>
  <c r="AI23" i="11"/>
  <c r="AI27" i="11"/>
  <c r="AI31" i="11"/>
  <c r="AI35" i="11"/>
  <c r="AI39" i="11"/>
  <c r="AI43" i="11"/>
  <c r="AI47" i="11"/>
  <c r="AI12" i="11"/>
  <c r="AI16" i="11"/>
  <c r="AI20" i="11"/>
  <c r="AI24" i="11"/>
  <c r="AI28" i="11"/>
  <c r="AI32" i="11"/>
  <c r="AI36" i="11"/>
  <c r="AI40" i="11"/>
  <c r="AI44" i="11"/>
  <c r="AI13" i="11"/>
  <c r="AI17" i="11"/>
  <c r="AI21" i="11"/>
  <c r="AI25" i="11"/>
  <c r="AI29" i="11"/>
  <c r="AI33" i="11"/>
  <c r="AI37" i="11"/>
  <c r="AI41" i="11"/>
  <c r="AI8" i="11"/>
  <c r="AO8" i="11"/>
  <c r="AN6" i="11"/>
  <c r="AI9" i="11" l="1"/>
  <c r="AI6" i="11" s="1"/>
  <c r="E72" i="5" l="1"/>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AQ6" i="11" l="1"/>
  <c r="B8" i="5"/>
  <c r="D8" i="5"/>
  <c r="AD8" i="5"/>
  <c r="AI8" i="5" l="1"/>
  <c r="AH8" i="5" s="1"/>
  <c r="C8" i="5"/>
  <c r="F48" i="5" l="1" a="1"/>
  <c r="F48" i="5" s="1"/>
  <c r="C48" i="5" a="1"/>
  <c r="C48" i="5" s="1"/>
  <c r="E48" i="5" a="1"/>
  <c r="E48" i="5" s="1"/>
  <c r="AN8" i="5"/>
  <c r="Z55" i="5"/>
  <c r="X51" i="5" s="1"/>
  <c r="I48" i="5" l="1"/>
  <c r="M3" i="9"/>
  <c r="E3" i="9" s="1"/>
  <c r="K3" i="9" l="1"/>
  <c r="C3" i="9"/>
  <c r="B3" i="9"/>
  <c r="L3" i="9"/>
  <c r="D3" i="9"/>
  <c r="M44" i="9" l="1"/>
  <c r="K44" i="9" s="1"/>
  <c r="M45" i="9"/>
  <c r="K45" i="9" s="1"/>
  <c r="M46" i="9"/>
  <c r="H46" i="9" l="1"/>
  <c r="K46" i="9"/>
  <c r="L46" i="9"/>
  <c r="B45" i="9"/>
  <c r="J45" i="9"/>
  <c r="A46" i="9"/>
  <c r="J46" i="9"/>
  <c r="A44" i="9"/>
  <c r="J44" i="9"/>
  <c r="D46" i="9"/>
  <c r="F44" i="9"/>
  <c r="L44" i="9"/>
  <c r="B44" i="9"/>
  <c r="G44" i="9"/>
  <c r="D44" i="9"/>
  <c r="H44" i="9"/>
  <c r="C44" i="9"/>
  <c r="I45" i="9"/>
  <c r="A45" i="9"/>
  <c r="G46" i="9"/>
  <c r="C46" i="9"/>
  <c r="L45" i="9"/>
  <c r="H45" i="9"/>
  <c r="D45" i="9"/>
  <c r="I44" i="9"/>
  <c r="E44" i="9"/>
  <c r="F46" i="9"/>
  <c r="B46" i="9"/>
  <c r="G45" i="9"/>
  <c r="C45" i="9"/>
  <c r="E45" i="9"/>
  <c r="I46" i="9"/>
  <c r="E46" i="9"/>
  <c r="F45" i="9"/>
  <c r="AP47" i="11" a="1"/>
  <c r="AP47" i="11" s="1"/>
  <c r="AP46" i="11" a="1"/>
  <c r="AP46" i="11" s="1"/>
  <c r="AP43" i="11" a="1"/>
  <c r="AP43" i="11" s="1"/>
  <c r="AP42" i="11" a="1"/>
  <c r="AP42" i="11" s="1"/>
  <c r="AP41" i="11" a="1"/>
  <c r="AP41" i="11" s="1"/>
  <c r="AP40" i="11" a="1"/>
  <c r="AP40" i="11" s="1"/>
  <c r="AP39" i="11" a="1"/>
  <c r="AP39" i="11" s="1"/>
  <c r="AP38" i="11" a="1"/>
  <c r="AP38" i="11" s="1"/>
  <c r="AP37" i="11" a="1"/>
  <c r="AP37" i="11" s="1"/>
  <c r="AP36" i="11" a="1"/>
  <c r="AP36" i="11" s="1"/>
  <c r="AP35" i="11" a="1"/>
  <c r="AP35" i="11" s="1"/>
  <c r="AP34" i="11" a="1"/>
  <c r="AP34" i="11" s="1"/>
  <c r="AP32" i="11" a="1"/>
  <c r="AP32" i="11" s="1"/>
  <c r="AP31" i="11" a="1"/>
  <c r="AP31" i="11" s="1"/>
  <c r="AP30" i="11" a="1"/>
  <c r="AP30" i="11" s="1"/>
  <c r="AP29" i="11" a="1"/>
  <c r="AP29" i="11" s="1"/>
  <c r="AP28" i="11" a="1"/>
  <c r="AP28" i="11" s="1"/>
  <c r="AP27" i="11" a="1"/>
  <c r="AP27" i="11" s="1"/>
  <c r="AP26" i="11" a="1"/>
  <c r="AP26" i="11" s="1"/>
  <c r="AP25" i="11" a="1"/>
  <c r="AP25" i="11" s="1"/>
  <c r="AP24" i="11" a="1"/>
  <c r="AP24" i="11" s="1"/>
  <c r="AP23" i="11" a="1"/>
  <c r="AP23" i="11" s="1"/>
  <c r="AP22" i="11" a="1"/>
  <c r="AP22" i="11" s="1"/>
  <c r="AP20" i="11" a="1"/>
  <c r="AP20" i="11" s="1"/>
  <c r="AP19" i="11" a="1"/>
  <c r="AP19" i="11" s="1"/>
  <c r="AP18" i="11" a="1"/>
  <c r="AP18" i="11" s="1"/>
  <c r="AP15" i="11" a="1"/>
  <c r="AP15" i="11" s="1"/>
  <c r="AE13" i="11" l="1"/>
  <c r="AE16" i="11"/>
  <c r="AP16" i="11" a="1"/>
  <c r="AP16" i="11" s="1"/>
  <c r="AE17" i="11"/>
  <c r="AP17" i="11" a="1"/>
  <c r="AP17" i="11" s="1"/>
  <c r="AE45" i="11"/>
  <c r="AP45" i="11" a="1"/>
  <c r="AP45" i="11" s="1"/>
  <c r="AF28" i="11"/>
  <c r="AF36" i="11"/>
  <c r="AF39" i="11"/>
  <c r="AF44" i="11"/>
  <c r="AF46" i="11"/>
  <c r="AE21" i="11"/>
  <c r="AP21" i="11" a="1"/>
  <c r="AP21" i="11" s="1"/>
  <c r="AE33" i="11"/>
  <c r="AP33" i="11" a="1"/>
  <c r="AP33" i="11" s="1"/>
  <c r="AO44" i="11"/>
  <c r="AP44" i="11" a="1"/>
  <c r="AP44" i="11" s="1"/>
  <c r="AF14" i="11"/>
  <c r="AF16" i="11"/>
  <c r="AF19" i="11"/>
  <c r="AF20" i="11"/>
  <c r="AF23" i="11"/>
  <c r="AF24" i="11"/>
  <c r="AF32" i="11"/>
  <c r="AF40" i="11"/>
  <c r="AF12" i="11"/>
  <c r="AE10" i="11"/>
  <c r="AE29" i="11"/>
  <c r="AE30" i="11"/>
  <c r="AE14" i="11"/>
  <c r="AE18" i="11"/>
  <c r="AO26" i="11"/>
  <c r="AE25" i="11"/>
  <c r="AE26" i="11"/>
  <c r="AO34" i="11"/>
  <c r="AE37" i="11"/>
  <c r="AE38" i="11"/>
  <c r="AE41" i="11"/>
  <c r="AE42" i="11"/>
  <c r="AO46" i="11"/>
  <c r="AO42" i="11"/>
  <c r="AO10" i="11"/>
  <c r="AO14" i="11"/>
  <c r="AO18" i="11"/>
  <c r="AE22" i="11"/>
  <c r="AF26" i="11"/>
  <c r="AO28" i="11"/>
  <c r="AO30" i="11"/>
  <c r="AE34" i="11"/>
  <c r="AE46" i="11"/>
  <c r="AF11" i="11"/>
  <c r="AO19" i="11"/>
  <c r="AO20" i="11"/>
  <c r="AO27" i="11"/>
  <c r="AF35" i="11"/>
  <c r="AF42" i="11"/>
  <c r="AF43" i="11"/>
  <c r="AF30" i="11"/>
  <c r="AO11" i="11"/>
  <c r="AF27" i="11"/>
  <c r="AO35" i="11"/>
  <c r="AO36" i="11"/>
  <c r="AO43" i="11"/>
  <c r="AF10" i="11"/>
  <c r="AE9" i="11"/>
  <c r="AO22" i="11"/>
  <c r="AO38" i="11"/>
  <c r="AF15" i="11"/>
  <c r="AF18" i="11"/>
  <c r="AO23" i="11"/>
  <c r="AO24" i="11"/>
  <c r="AF31" i="11"/>
  <c r="AF34" i="11"/>
  <c r="AO39" i="11"/>
  <c r="AO40" i="11"/>
  <c r="AF47" i="11"/>
  <c r="AF22" i="11"/>
  <c r="AF38" i="11"/>
  <c r="AO15" i="11"/>
  <c r="AO31" i="11"/>
  <c r="AO32" i="11"/>
  <c r="AO47" i="11"/>
  <c r="AO21" i="11"/>
  <c r="AO25" i="11"/>
  <c r="AO29" i="11"/>
  <c r="AO33" i="11"/>
  <c r="AO37" i="11"/>
  <c r="AO45" i="11"/>
  <c r="AF9" i="11"/>
  <c r="AE12" i="11"/>
  <c r="AO12" i="11"/>
  <c r="AF13" i="11"/>
  <c r="AO16" i="11"/>
  <c r="AF17" i="11"/>
  <c r="AE20" i="11"/>
  <c r="AF21" i="11"/>
  <c r="AE24" i="11"/>
  <c r="AF25" i="11"/>
  <c r="AE28" i="11"/>
  <c r="AF29" i="11"/>
  <c r="AE32" i="11"/>
  <c r="AF33" i="11"/>
  <c r="AE36" i="11"/>
  <c r="AF37" i="11"/>
  <c r="AE40" i="11"/>
  <c r="AF41" i="11"/>
  <c r="AE44" i="11"/>
  <c r="AJ44" i="11" s="1"/>
  <c r="AF45" i="11"/>
  <c r="AO9" i="11"/>
  <c r="AO13" i="11"/>
  <c r="AO17" i="11"/>
  <c r="AO41" i="11"/>
  <c r="AE11" i="11"/>
  <c r="AE15" i="11"/>
  <c r="AJ15" i="11" s="1"/>
  <c r="AE19" i="11"/>
  <c r="AJ19" i="11" s="1"/>
  <c r="AE23" i="11"/>
  <c r="AE27" i="11"/>
  <c r="AE31" i="11"/>
  <c r="AE35" i="11"/>
  <c r="AJ35" i="11" s="1"/>
  <c r="AE39" i="11"/>
  <c r="AE43" i="11"/>
  <c r="AE47" i="11"/>
  <c r="AA49" i="5"/>
  <c r="AJ14" i="11" l="1"/>
  <c r="AJ36" i="11"/>
  <c r="AJ20" i="11"/>
  <c r="AJ18" i="11"/>
  <c r="AJ22" i="11"/>
  <c r="AJ16" i="11"/>
  <c r="AJ21" i="11"/>
  <c r="AJ17" i="11"/>
  <c r="AJ47" i="11"/>
  <c r="AJ31" i="11"/>
  <c r="AJ46" i="11"/>
  <c r="AJ41" i="11"/>
  <c r="AJ26" i="11"/>
  <c r="AJ33" i="11"/>
  <c r="AJ43" i="11"/>
  <c r="AJ27" i="11"/>
  <c r="AJ40" i="11"/>
  <c r="AJ32" i="11"/>
  <c r="AJ24" i="11"/>
  <c r="AJ34" i="11"/>
  <c r="AJ38" i="11"/>
  <c r="AJ25" i="11"/>
  <c r="AJ30" i="11"/>
  <c r="AJ45" i="11"/>
  <c r="AJ28" i="11"/>
  <c r="AJ42" i="11"/>
  <c r="AJ39" i="11"/>
  <c r="AJ23" i="11"/>
  <c r="AJ37" i="11"/>
  <c r="AJ29" i="11"/>
  <c r="AA3" i="5" l="1"/>
  <c r="Y3" i="5"/>
  <c r="AP14" i="11" l="1" a="1"/>
  <c r="AP14" i="11" s="1"/>
  <c r="AP10" i="11" a="1"/>
  <c r="AP10" i="11" s="1"/>
  <c r="AP13" i="11" a="1"/>
  <c r="AP13" i="11" s="1"/>
  <c r="AP11" i="11" a="1"/>
  <c r="AP11" i="11" s="1"/>
  <c r="AP12" i="11" a="1"/>
  <c r="AP12" i="11" s="1"/>
  <c r="AE8" i="11"/>
  <c r="AP9" i="11" a="1"/>
  <c r="AP9" i="11" s="1"/>
  <c r="AC2" i="5"/>
  <c r="AB2" i="5"/>
  <c r="U55" i="5" s="1"/>
  <c r="Q4" i="5" l="1"/>
  <c r="AF8" i="11" l="1"/>
  <c r="AJ12" i="11" l="1"/>
  <c r="AJ11" i="11"/>
  <c r="AJ13" i="11"/>
  <c r="AJ9" i="11"/>
  <c r="AJ10" i="11"/>
  <c r="B2" i="9"/>
  <c r="AJ6" i="11" l="1"/>
  <c r="AD5" i="11"/>
  <c r="AH8" i="11" s="1"/>
  <c r="AI2" i="11"/>
  <c r="AE2" i="11" s="1"/>
  <c r="I50" i="5" l="1"/>
  <c r="AH9" i="11"/>
  <c r="AH15" i="11"/>
  <c r="AH22" i="11"/>
  <c r="AH29" i="11"/>
  <c r="AH34" i="11"/>
  <c r="AH41" i="11"/>
  <c r="AH47" i="11"/>
  <c r="AH11" i="11"/>
  <c r="AH37" i="11"/>
  <c r="AH13" i="11"/>
  <c r="AH33" i="11"/>
  <c r="AH36" i="11"/>
  <c r="AH20" i="11"/>
  <c r="AH40" i="11"/>
  <c r="AH10" i="11"/>
  <c r="AH17" i="11"/>
  <c r="AH25" i="11"/>
  <c r="AH30" i="11"/>
  <c r="AH35" i="11"/>
  <c r="AH42" i="11"/>
  <c r="AH28" i="11"/>
  <c r="AH39" i="11"/>
  <c r="AH46" i="11"/>
  <c r="AH14" i="11"/>
  <c r="AH19" i="11"/>
  <c r="AH23" i="11"/>
  <c r="AH32" i="11"/>
  <c r="AH12" i="11"/>
  <c r="AH18" i="11"/>
  <c r="AH26" i="11"/>
  <c r="AH31" i="11"/>
  <c r="AH43" i="11"/>
  <c r="AH21" i="11"/>
  <c r="AH27" i="11"/>
  <c r="AH38" i="11"/>
  <c r="AH45" i="11"/>
  <c r="AH44" i="11"/>
  <c r="AH16" i="11"/>
  <c r="AH24" i="11"/>
  <c r="Q3" i="5"/>
  <c r="AL6" i="11"/>
  <c r="AK6" i="11"/>
  <c r="AM6" i="11"/>
  <c r="AH6" i="11" l="1"/>
  <c r="I3" i="9"/>
  <c r="AO6" i="11"/>
  <c r="AP6" i="11"/>
  <c r="AE6" i="11" l="1"/>
  <c r="I1" i="11" s="1"/>
  <c r="Z77" i="5" l="1"/>
  <c r="Z76" i="5"/>
  <c r="Z75" i="5"/>
  <c r="Z74" i="5"/>
  <c r="Z73" i="5"/>
  <c r="Z72" i="5"/>
  <c r="Z71" i="5"/>
  <c r="Z70" i="5"/>
  <c r="Z69" i="5"/>
  <c r="Z68" i="5"/>
  <c r="Z67" i="5"/>
  <c r="Z66" i="5"/>
  <c r="Z65" i="5"/>
  <c r="Z64" i="5"/>
  <c r="Z63" i="5"/>
  <c r="Z62" i="5"/>
  <c r="Z61" i="5"/>
  <c r="Z60" i="5"/>
  <c r="Z59" i="5"/>
  <c r="Z58" i="5"/>
  <c r="Z57" i="5"/>
  <c r="Z56" i="5"/>
  <c r="A2" i="5" l="1"/>
  <c r="A8" i="9" l="1"/>
  <c r="A14" i="9"/>
  <c r="A38" i="9"/>
  <c r="A36" i="9"/>
  <c r="A25" i="9"/>
  <c r="A22" i="9"/>
  <c r="A37" i="9"/>
  <c r="A28" i="9"/>
  <c r="A21" i="9"/>
  <c r="A15" i="9"/>
  <c r="A42" i="9"/>
  <c r="A34" i="9"/>
  <c r="A30" i="9"/>
  <c r="A27" i="9"/>
  <c r="A20" i="9"/>
  <c r="A18" i="9"/>
  <c r="A13" i="9"/>
  <c r="A10" i="9"/>
  <c r="A16" i="9"/>
  <c r="A12" i="9"/>
  <c r="A17" i="9"/>
  <c r="A29" i="9"/>
  <c r="A26" i="9"/>
  <c r="A35" i="9"/>
  <c r="A23" i="9"/>
  <c r="A39" i="9"/>
  <c r="A40" i="9"/>
  <c r="A11" i="9"/>
  <c r="A32" i="9"/>
  <c r="A41" i="9"/>
  <c r="A19" i="9"/>
  <c r="A9" i="9"/>
  <c r="A24" i="9"/>
  <c r="A31" i="9"/>
  <c r="A33" i="9"/>
  <c r="A3" i="9"/>
  <c r="A6" i="9"/>
  <c r="A4" i="9"/>
  <c r="A5" i="9"/>
  <c r="A7" i="9"/>
  <c r="A2" i="9"/>
  <c r="K2" i="9" s="1"/>
  <c r="V2" i="5" l="1"/>
  <c r="F170" i="5" l="1"/>
  <c r="H170" i="5" s="1"/>
  <c r="F169" i="5"/>
  <c r="H169" i="5" s="1"/>
  <c r="F168" i="5"/>
  <c r="H168" i="5" s="1"/>
  <c r="F167" i="5"/>
  <c r="H167" i="5" s="1"/>
  <c r="F166" i="5"/>
  <c r="H166" i="5" s="1"/>
  <c r="F165" i="5"/>
  <c r="H165" i="5" s="1"/>
  <c r="F164" i="5"/>
  <c r="H164" i="5" s="1"/>
  <c r="F163" i="5"/>
  <c r="H163" i="5" s="1"/>
  <c r="F162" i="5"/>
  <c r="H162" i="5" s="1"/>
  <c r="F161" i="5"/>
  <c r="H161" i="5" s="1"/>
  <c r="F160" i="5"/>
  <c r="H160" i="5" s="1"/>
  <c r="F159" i="5"/>
  <c r="H159" i="5" s="1"/>
  <c r="F158" i="5"/>
  <c r="H158" i="5" s="1"/>
  <c r="F157" i="5"/>
  <c r="H157" i="5" s="1"/>
  <c r="F156" i="5"/>
  <c r="H156" i="5" s="1"/>
  <c r="F155" i="5"/>
  <c r="H155" i="5" s="1"/>
  <c r="F154" i="5"/>
  <c r="H154" i="5" s="1"/>
  <c r="F153" i="5"/>
  <c r="H153" i="5" s="1"/>
  <c r="F152" i="5"/>
  <c r="H152" i="5" s="1"/>
  <c r="F151" i="5"/>
  <c r="H151" i="5" s="1"/>
  <c r="F150" i="5"/>
  <c r="H150" i="5" s="1"/>
  <c r="F149" i="5"/>
  <c r="H149" i="5" s="1"/>
  <c r="F148" i="5"/>
  <c r="H148" i="5" s="1"/>
  <c r="F147" i="5"/>
  <c r="H147" i="5" s="1"/>
  <c r="F146" i="5"/>
  <c r="H146" i="5" s="1"/>
  <c r="F145" i="5"/>
  <c r="H145" i="5" s="1"/>
  <c r="F144" i="5"/>
  <c r="H144" i="5" s="1"/>
  <c r="F143" i="5"/>
  <c r="H143" i="5" s="1"/>
  <c r="F142" i="5"/>
  <c r="H142" i="5" s="1"/>
  <c r="F141" i="5"/>
  <c r="H141" i="5" s="1"/>
  <c r="F140" i="5"/>
  <c r="H140" i="5" s="1"/>
  <c r="F136" i="5"/>
  <c r="F135" i="5"/>
  <c r="F134" i="5"/>
  <c r="F133" i="5"/>
  <c r="F132" i="5"/>
  <c r="F131" i="5"/>
  <c r="F130" i="5"/>
  <c r="F129" i="5"/>
  <c r="F128" i="5"/>
  <c r="F127" i="5"/>
  <c r="F126" i="5"/>
  <c r="F125" i="5"/>
  <c r="F124" i="5"/>
  <c r="H124" i="5" s="1"/>
  <c r="F123" i="5"/>
  <c r="H123" i="5" s="1"/>
  <c r="F122" i="5"/>
  <c r="H122" i="5" s="1"/>
  <c r="F121" i="5"/>
  <c r="H121" i="5" s="1"/>
  <c r="F120" i="5"/>
  <c r="H120" i="5" s="1"/>
  <c r="F119" i="5"/>
  <c r="H119" i="5" s="1"/>
  <c r="F118" i="5"/>
  <c r="H118" i="5" s="1"/>
  <c r="F117" i="5"/>
  <c r="H117" i="5" s="1"/>
  <c r="F116" i="5"/>
  <c r="H116" i="5" s="1"/>
  <c r="F115" i="5"/>
  <c r="H115" i="5" s="1"/>
  <c r="F114" i="5"/>
  <c r="H114" i="5" s="1"/>
  <c r="F113" i="5"/>
  <c r="H113" i="5" s="1"/>
  <c r="F112" i="5"/>
  <c r="H112" i="5" s="1"/>
  <c r="F111" i="5"/>
  <c r="H111" i="5" s="1"/>
  <c r="F110" i="5"/>
  <c r="H110" i="5" s="1"/>
  <c r="F109" i="5"/>
  <c r="H109" i="5" s="1"/>
  <c r="F108" i="5"/>
  <c r="H108" i="5" s="1"/>
  <c r="F107" i="5"/>
  <c r="H107" i="5" s="1"/>
  <c r="F106" i="5"/>
  <c r="H106" i="5" s="1"/>
  <c r="F102" i="5"/>
  <c r="H102" i="5" s="1"/>
  <c r="F101" i="5"/>
  <c r="H101" i="5" s="1"/>
  <c r="F100" i="5"/>
  <c r="H100" i="5" s="1"/>
  <c r="F99" i="5"/>
  <c r="H99" i="5" s="1"/>
  <c r="F98" i="5"/>
  <c r="H98" i="5" s="1"/>
  <c r="F97" i="5"/>
  <c r="H97" i="5" s="1"/>
  <c r="F96" i="5"/>
  <c r="H96" i="5" s="1"/>
  <c r="F95" i="5"/>
  <c r="H95" i="5" s="1"/>
  <c r="F94" i="5"/>
  <c r="H94" i="5" s="1"/>
  <c r="F93" i="5"/>
  <c r="H93" i="5" s="1"/>
  <c r="F92" i="5"/>
  <c r="H92" i="5" s="1"/>
  <c r="F91" i="5"/>
  <c r="H91" i="5" s="1"/>
  <c r="F90" i="5"/>
  <c r="H90" i="5" s="1"/>
  <c r="F89" i="5"/>
  <c r="H89" i="5" s="1"/>
  <c r="F88" i="5"/>
  <c r="H88" i="5" s="1"/>
  <c r="F87" i="5"/>
  <c r="H87" i="5" s="1"/>
  <c r="F86" i="5"/>
  <c r="H86" i="5" s="1"/>
  <c r="F85" i="5"/>
  <c r="H85" i="5" s="1"/>
  <c r="F84" i="5"/>
  <c r="H84" i="5" s="1"/>
  <c r="F83" i="5"/>
  <c r="H83" i="5" s="1"/>
  <c r="F82" i="5"/>
  <c r="H82" i="5" s="1"/>
  <c r="F81" i="5"/>
  <c r="H81" i="5" s="1"/>
  <c r="F80" i="5"/>
  <c r="H80" i="5" s="1"/>
  <c r="F79" i="5"/>
  <c r="H79" i="5" s="1"/>
  <c r="F78" i="5"/>
  <c r="H78" i="5" s="1"/>
  <c r="F77" i="5"/>
  <c r="H77" i="5" s="1"/>
  <c r="F76" i="5"/>
  <c r="H76" i="5" s="1"/>
  <c r="F75" i="5"/>
  <c r="H75" i="5" s="1"/>
  <c r="F74" i="5"/>
  <c r="H74" i="5" s="1"/>
  <c r="F73" i="5"/>
  <c r="H73" i="5" s="1"/>
  <c r="F72" i="5"/>
  <c r="H72" i="5" s="1"/>
  <c r="H136" i="5" l="1"/>
  <c r="H132" i="5"/>
  <c r="H128" i="5"/>
  <c r="H131" i="5"/>
  <c r="H134" i="5"/>
  <c r="H126" i="5"/>
  <c r="H125" i="5"/>
  <c r="H135" i="5"/>
  <c r="H127" i="5"/>
  <c r="H130" i="5"/>
  <c r="H133" i="5"/>
  <c r="H129" i="5"/>
  <c r="U56" i="5" l="1"/>
  <c r="U57" i="5" s="1"/>
  <c r="U58" i="5" s="1"/>
  <c r="U59" i="5" s="1"/>
  <c r="U60" i="5" s="1"/>
  <c r="U61" i="5" s="1"/>
  <c r="U62" i="5" s="1"/>
  <c r="U63" i="5" s="1"/>
  <c r="U64" i="5" s="1"/>
  <c r="U65" i="5" s="1"/>
  <c r="U66" i="5" s="1"/>
  <c r="U67" i="5" s="1"/>
  <c r="U68" i="5" s="1"/>
  <c r="U69" i="5" s="1"/>
  <c r="U70" i="5" s="1"/>
  <c r="U71" i="5" s="1"/>
  <c r="U72" i="5" s="1"/>
  <c r="U73" i="5" s="1"/>
  <c r="U74" i="5" s="1"/>
  <c r="U75" i="5" s="1"/>
  <c r="U76" i="5" s="1"/>
  <c r="U77" i="5" s="1"/>
  <c r="U78" i="5" s="1"/>
  <c r="U79" i="5" s="1"/>
  <c r="U80" i="5" s="1"/>
  <c r="U81" i="5" s="1"/>
  <c r="U82" i="5" s="1"/>
  <c r="U83" i="5" s="1"/>
  <c r="U84" i="5" s="1"/>
  <c r="U85" i="5" s="1"/>
  <c r="U86" i="5" s="1"/>
  <c r="U87" i="5" s="1"/>
  <c r="U88" i="5" s="1"/>
  <c r="U89" i="5" s="1"/>
  <c r="U90" i="5" s="1"/>
  <c r="U91" i="5" s="1"/>
  <c r="U92" i="5" s="1"/>
  <c r="U93" i="5" s="1"/>
  <c r="U94" i="5" s="1"/>
  <c r="U95" i="5" s="1"/>
  <c r="U96" i="5" s="1"/>
  <c r="U97" i="5" s="1"/>
  <c r="U98" i="5" s="1"/>
  <c r="U99" i="5" s="1"/>
  <c r="AJ7" i="5" l="1"/>
  <c r="AI7" i="5"/>
  <c r="H50" i="5" l="1"/>
  <c r="N50" i="5"/>
  <c r="F3" i="9" l="1"/>
  <c r="G3" i="9" l="1"/>
  <c r="J3" i="9"/>
  <c r="H3" i="9"/>
  <c r="B48" i="5" l="1" a="1"/>
  <c r="B48" i="5" s="1"/>
  <c r="AH48" i="5"/>
  <c r="AN48" i="5"/>
  <c r="AN49" i="5" s="1"/>
  <c r="S50" i="5" s="1"/>
  <c r="W50" i="5" l="1"/>
  <c r="AD50" i="5" l="1"/>
  <c r="AD51" i="5" s="1"/>
  <c r="AC48" i="5" l="1"/>
  <c r="AE48" i="5" s="1"/>
  <c r="AE50" i="5" l="1"/>
  <c r="L51" i="5"/>
  <c r="AE49" i="5"/>
  <c r="Q51" i="5"/>
  <c r="AF49" i="5" l="1"/>
  <c r="AF50" i="5"/>
  <c r="N2" i="9" s="1"/>
  <c r="AF51" i="5" l="1"/>
  <c r="M2" i="9"/>
</calcChain>
</file>

<file path=xl/sharedStrings.xml><?xml version="1.0" encoding="utf-8"?>
<sst xmlns="http://schemas.openxmlformats.org/spreadsheetml/2006/main" count="626" uniqueCount="386">
  <si>
    <t>受験職種</t>
    <rPh sb="0" eb="2">
      <t>ジュケン</t>
    </rPh>
    <rPh sb="2" eb="4">
      <t>ショクシュ</t>
    </rPh>
    <phoneticPr fontId="2"/>
  </si>
  <si>
    <t>就職等年月日</t>
    <rPh sb="0" eb="2">
      <t>シュウショク</t>
    </rPh>
    <rPh sb="2" eb="3">
      <t>トウ</t>
    </rPh>
    <rPh sb="3" eb="6">
      <t>ネンガッピ</t>
    </rPh>
    <phoneticPr fontId="2"/>
  </si>
  <si>
    <t>退職等年月日</t>
    <rPh sb="0" eb="2">
      <t>タイショク</t>
    </rPh>
    <rPh sb="2" eb="3">
      <t>トウ</t>
    </rPh>
    <rPh sb="3" eb="6">
      <t>ネンガッピ</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</si>
  <si>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</si>
  <si>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</si>
  <si>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</si>
  <si>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</si>
  <si>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年齢</t>
    <rPh sb="0" eb="2">
      <t>ネンレイ</t>
    </rPh>
    <phoneticPr fontId="2"/>
  </si>
  <si>
    <t>雇用形態</t>
    <rPh sb="0" eb="2">
      <t>コヨウ</t>
    </rPh>
    <rPh sb="2" eb="4">
      <t>ケイタイ</t>
    </rPh>
    <phoneticPr fontId="2"/>
  </si>
  <si>
    <t>備　　考</t>
    <rPh sb="0" eb="1">
      <t>ソナエ</t>
    </rPh>
    <rPh sb="3" eb="4">
      <t>コウ</t>
    </rPh>
    <phoneticPr fontId="2"/>
  </si>
  <si>
    <t>職</t>
    <rPh sb="0" eb="1">
      <t>ショク</t>
    </rPh>
    <phoneticPr fontId="2"/>
  </si>
  <si>
    <t>氏名</t>
    <rPh sb="0" eb="2">
      <t>シメイ</t>
    </rPh>
    <phoneticPr fontId="2"/>
  </si>
  <si>
    <t>粗 月 数</t>
    <rPh sb="0" eb="1">
      <t>ソ</t>
    </rPh>
    <rPh sb="2" eb="3">
      <t>ガツ</t>
    </rPh>
    <rPh sb="4" eb="5">
      <t>スウ</t>
    </rPh>
    <phoneticPr fontId="2"/>
  </si>
  <si>
    <t xml:space="preserve">歳 </t>
    <rPh sb="0" eb="1">
      <t>サイ</t>
    </rPh>
    <phoneticPr fontId="2"/>
  </si>
  <si>
    <t xml:space="preserve"> </t>
    <phoneticPr fontId="2"/>
  </si>
  <si>
    <t>ﾌﾘｶﾞﾅ</t>
    <phoneticPr fontId="2"/>
  </si>
  <si>
    <t>（採用予定年の前年度末現在）</t>
    <rPh sb="1" eb="3">
      <t>サイヨウ</t>
    </rPh>
    <rPh sb="3" eb="5">
      <t>ヨテイ</t>
    </rPh>
    <rPh sb="5" eb="6">
      <t>ネン</t>
    </rPh>
    <rPh sb="7" eb="10">
      <t>ゼンネンド</t>
    </rPh>
    <rPh sb="10" eb="11">
      <t>マツ</t>
    </rPh>
    <rPh sb="11" eb="13">
      <t>ゲンザイ</t>
    </rPh>
    <phoneticPr fontId="2"/>
  </si>
  <si>
    <t>1:関連
2:非関連</t>
    <rPh sb="2" eb="4">
      <t>カンレン</t>
    </rPh>
    <rPh sb="7" eb="8">
      <t>ヒ</t>
    </rPh>
    <rPh sb="8" eb="10">
      <t>カンレン</t>
    </rPh>
    <phoneticPr fontId="2"/>
  </si>
  <si>
    <t>始期</t>
  </si>
  <si>
    <t>終期</t>
  </si>
  <si>
    <t>換算率</t>
    <rPh sb="0" eb="2">
      <t>カンサン</t>
    </rPh>
    <rPh sb="2" eb="3">
      <t>リツ</t>
    </rPh>
    <phoneticPr fontId="2"/>
  </si>
  <si>
    <t>氏名（フリガナ）</t>
    <rPh sb="0" eb="2">
      <t>シメイ</t>
    </rPh>
    <phoneticPr fontId="2"/>
  </si>
  <si>
    <t>備考</t>
    <rPh sb="0" eb="2">
      <t>ビコウ</t>
    </rPh>
    <phoneticPr fontId="2"/>
  </si>
  <si>
    <t>夜間大学
第二部</t>
    <rPh sb="0" eb="2">
      <t>ヤカン</t>
    </rPh>
    <rPh sb="2" eb="4">
      <t>ダイガク</t>
    </rPh>
    <rPh sb="5" eb="6">
      <t>ダイ</t>
    </rPh>
    <rPh sb="6" eb="8">
      <t>ニブ</t>
    </rPh>
    <phoneticPr fontId="2"/>
  </si>
  <si>
    <t>アルバイト
在学中
夜間大学
通信制</t>
    <rPh sb="6" eb="9">
      <t>ザイガクチュウ</t>
    </rPh>
    <rPh sb="10" eb="12">
      <t>ヤカン</t>
    </rPh>
    <rPh sb="12" eb="14">
      <t>ダイガク</t>
    </rPh>
    <rPh sb="15" eb="18">
      <t>ツウシンセイ</t>
    </rPh>
    <phoneticPr fontId="2"/>
  </si>
  <si>
    <t>アルバイト
無職</t>
    <rPh sb="6" eb="8">
      <t>ムショク</t>
    </rPh>
    <phoneticPr fontId="2"/>
  </si>
  <si>
    <t>アルバイトの掛け持ち</t>
    <rPh sb="6" eb="7">
      <t>カ</t>
    </rPh>
    <rPh sb="8" eb="9">
      <t>モ</t>
    </rPh>
    <phoneticPr fontId="12"/>
  </si>
  <si>
    <t>日付の重複</t>
    <rPh sb="0" eb="2">
      <t>ヒヅケ</t>
    </rPh>
    <rPh sb="3" eb="5">
      <t>チョウフク</t>
    </rPh>
    <phoneticPr fontId="2"/>
  </si>
  <si>
    <t>派遣先
職務経歴証明書</t>
    <rPh sb="0" eb="2">
      <t>ハケン</t>
    </rPh>
    <rPh sb="2" eb="3">
      <t>サキ</t>
    </rPh>
    <rPh sb="4" eb="6">
      <t>ショクム</t>
    </rPh>
    <rPh sb="6" eb="8">
      <t>ケイレキ</t>
    </rPh>
    <rPh sb="8" eb="11">
      <t>ショウメイショ</t>
    </rPh>
    <phoneticPr fontId="2"/>
  </si>
  <si>
    <t>ＪＩＣＡ派遣</t>
    <rPh sb="4" eb="6">
      <t>ハケン</t>
    </rPh>
    <phoneticPr fontId="2"/>
  </si>
  <si>
    <t>無職（現在）
退職年月日</t>
    <rPh sb="0" eb="2">
      <t>ムショク</t>
    </rPh>
    <rPh sb="3" eb="5">
      <t>ゲンザイ</t>
    </rPh>
    <rPh sb="7" eb="9">
      <t>タイショク</t>
    </rPh>
    <rPh sb="9" eb="12">
      <t>ネンガッピ</t>
    </rPh>
    <phoneticPr fontId="2"/>
  </si>
  <si>
    <t>その他</t>
    <rPh sb="2" eb="3">
      <t>タ</t>
    </rPh>
    <phoneticPr fontId="2"/>
  </si>
  <si>
    <t>№</t>
    <phoneticPr fontId="2"/>
  </si>
  <si>
    <t>カテゴリ</t>
    <phoneticPr fontId="2"/>
  </si>
  <si>
    <t>キーワードなど</t>
    <phoneticPr fontId="2"/>
  </si>
  <si>
    <t>　　Ｑ＆Ａ</t>
    <phoneticPr fontId="2"/>
  </si>
  <si>
    <t>職業訓練</t>
    <phoneticPr fontId="2"/>
  </si>
  <si>
    <t>　　　　　 アルバイト・パート
　　　　　 非常勤職員 等</t>
    <rPh sb="22" eb="25">
      <t>ヒジョウキン</t>
    </rPh>
    <rPh sb="25" eb="27">
      <t>ショクイン</t>
    </rPh>
    <rPh sb="28" eb="29">
      <t>トウ</t>
    </rPh>
    <phoneticPr fontId="2"/>
  </si>
  <si>
    <t>年(西暦)</t>
    <rPh sb="0" eb="1">
      <t>ネン</t>
    </rPh>
    <rPh sb="2" eb="4">
      <t>セイレキ</t>
    </rPh>
    <phoneticPr fontId="2"/>
  </si>
  <si>
    <r>
      <t xml:space="preserve">生年月日
</t>
    </r>
    <r>
      <rPr>
        <sz val="10"/>
        <color theme="1"/>
        <rFont val="Meiryo UI"/>
        <family val="3"/>
        <charset val="128"/>
      </rPr>
      <t>(西暦)</t>
    </r>
    <rPh sb="0" eb="2">
      <t>セイネン</t>
    </rPh>
    <rPh sb="2" eb="4">
      <t>ガッピ</t>
    </rPh>
    <rPh sb="6" eb="8">
      <t>セイレキ</t>
    </rPh>
    <phoneticPr fontId="2"/>
  </si>
  <si>
    <t>経歴書作成要領</t>
    <rPh sb="0" eb="3">
      <t>ケイレキショ</t>
    </rPh>
    <rPh sb="3" eb="5">
      <t>サクセイ</t>
    </rPh>
    <rPh sb="5" eb="7">
      <t>ヨウリョウ</t>
    </rPh>
    <phoneticPr fontId="2"/>
  </si>
  <si>
    <r>
      <t xml:space="preserve">経　歴　書
</t>
    </r>
    <r>
      <rPr>
        <sz val="14"/>
        <color theme="1"/>
        <rFont val="Meiryo UI"/>
        <family val="3"/>
        <charset val="128"/>
      </rPr>
      <t>(経歴算定書）</t>
    </r>
    <rPh sb="0" eb="1">
      <t>ヘ</t>
    </rPh>
    <rPh sb="2" eb="3">
      <t>レキ</t>
    </rPh>
    <rPh sb="4" eb="5">
      <t>ショ</t>
    </rPh>
    <rPh sb="7" eb="9">
      <t>ケイレキ</t>
    </rPh>
    <rPh sb="9" eb="11">
      <t>サンテイ</t>
    </rPh>
    <rPh sb="11" eb="12">
      <t>ショ</t>
    </rPh>
    <phoneticPr fontId="2"/>
  </si>
  <si>
    <t>経歴書作成に関するFAQ（よくある質問）</t>
    <rPh sb="0" eb="3">
      <t>ケイレキショ</t>
    </rPh>
    <rPh sb="3" eb="5">
      <t>サクセイ</t>
    </rPh>
    <rPh sb="6" eb="7">
      <t>カン</t>
    </rPh>
    <rPh sb="17" eb="19">
      <t>シツモン</t>
    </rPh>
    <phoneticPr fontId="2"/>
  </si>
  <si>
    <t>経歴書作成日時点よりも先の予定が決定している場合はその情報も選択してください。</t>
    <rPh sb="0" eb="3">
      <t>ケイレキショ</t>
    </rPh>
    <rPh sb="3" eb="5">
      <t>サクセイ</t>
    </rPh>
    <rPh sb="30" eb="32">
      <t>センタク</t>
    </rPh>
    <phoneticPr fontId="2"/>
  </si>
  <si>
    <t>経歴が多い</t>
    <rPh sb="0" eb="2">
      <t>ケイレキ</t>
    </rPh>
    <rPh sb="3" eb="4">
      <t>オオ</t>
    </rPh>
    <phoneticPr fontId="2"/>
  </si>
  <si>
    <t>なお、入力日時点で在学中もしくは在職中の場合は、卒業予定日（中退する予定の場合は退学予定日）または退職予定日を選択してください。</t>
    <rPh sb="3" eb="5">
      <t>ニュウリョク</t>
    </rPh>
    <rPh sb="5" eb="6">
      <t>ビ</t>
    </rPh>
    <rPh sb="55" eb="57">
      <t>センタク</t>
    </rPh>
    <phoneticPr fontId="2"/>
  </si>
  <si>
    <t>以下の場合、備考欄に必要事項を入力してください。</t>
    <rPh sb="0" eb="2">
      <t>イカ</t>
    </rPh>
    <rPh sb="3" eb="5">
      <t>バアイ</t>
    </rPh>
    <rPh sb="6" eb="8">
      <t>ビコウ</t>
    </rPh>
    <rPh sb="8" eb="9">
      <t>ラン</t>
    </rPh>
    <rPh sb="10" eb="12">
      <t>ヒツヨウ</t>
    </rPh>
    <rPh sb="12" eb="14">
      <t>ジコウ</t>
    </rPh>
    <rPh sb="15" eb="17">
      <t>ニュウリョク</t>
    </rPh>
    <phoneticPr fontId="2"/>
  </si>
  <si>
    <t>経歴書の入力方法</t>
    <rPh sb="0" eb="3">
      <t>ケイレキショ</t>
    </rPh>
    <rPh sb="4" eb="6">
      <t>ニュウリョク</t>
    </rPh>
    <rPh sb="6" eb="8">
      <t>ホウホウ</t>
    </rPh>
    <phoneticPr fontId="2"/>
  </si>
  <si>
    <t>経歴書の入力方法
職務経歴証明書</t>
    <rPh sb="0" eb="3">
      <t>ケイレキショ</t>
    </rPh>
    <rPh sb="4" eb="6">
      <t>ニュウリョク</t>
    </rPh>
    <rPh sb="6" eb="8">
      <t>ホウホウ</t>
    </rPh>
    <rPh sb="9" eb="11">
      <t>ショクム</t>
    </rPh>
    <rPh sb="11" eb="13">
      <t>ケイレキ</t>
    </rPh>
    <rPh sb="13" eb="16">
      <t>ショウメイショ</t>
    </rPh>
    <phoneticPr fontId="12"/>
  </si>
  <si>
    <t>（Ｑ）　在学期間中に始めたアルバイトを卒業後も引き続きしていた場合、どのように入力すればよいでしょうか。
（Ａ）　在学（大学）を先に入力してください。２行目に、アルバイトを開始した開始日、退職日を入力してください。
　　　　　掛け持ちのアルバイト等は開始日が時系列になるように入力してください。</t>
    <rPh sb="4" eb="6">
      <t>ザイガク</t>
    </rPh>
    <rPh sb="6" eb="9">
      <t>キカンチュウ</t>
    </rPh>
    <rPh sb="10" eb="11">
      <t>ハジ</t>
    </rPh>
    <rPh sb="19" eb="22">
      <t>ソツギョウゴ</t>
    </rPh>
    <rPh sb="23" eb="24">
      <t>ヒ</t>
    </rPh>
    <rPh sb="25" eb="26">
      <t>ツヅ</t>
    </rPh>
    <rPh sb="31" eb="33">
      <t>バアイ</t>
    </rPh>
    <rPh sb="39" eb="41">
      <t>ニュウリョク</t>
    </rPh>
    <rPh sb="57" eb="59">
      <t>ザイガク</t>
    </rPh>
    <rPh sb="60" eb="62">
      <t>ダイガク</t>
    </rPh>
    <rPh sb="64" eb="65">
      <t>サキ</t>
    </rPh>
    <rPh sb="66" eb="68">
      <t>ニュウリョク</t>
    </rPh>
    <rPh sb="76" eb="78">
      <t>ギョウメ</t>
    </rPh>
    <rPh sb="86" eb="88">
      <t>カイシ</t>
    </rPh>
    <rPh sb="90" eb="93">
      <t>カイシビ</t>
    </rPh>
    <rPh sb="94" eb="96">
      <t>タイショク</t>
    </rPh>
    <rPh sb="96" eb="97">
      <t>ビ</t>
    </rPh>
    <rPh sb="98" eb="100">
      <t>ニュウリョク</t>
    </rPh>
    <rPh sb="113" eb="114">
      <t>カ</t>
    </rPh>
    <rPh sb="123" eb="124">
      <t>トウ</t>
    </rPh>
    <rPh sb="125" eb="128">
      <t>カイシビ</t>
    </rPh>
    <rPh sb="129" eb="132">
      <t>ジケイレツ</t>
    </rPh>
    <rPh sb="138" eb="140">
      <t>ニュウリョク</t>
    </rPh>
    <phoneticPr fontId="2"/>
  </si>
  <si>
    <t>知事
教委
区分</t>
    <rPh sb="0" eb="2">
      <t>チジ</t>
    </rPh>
    <rPh sb="3" eb="5">
      <t>キョウイ</t>
    </rPh>
    <rPh sb="6" eb="8">
      <t>クブン</t>
    </rPh>
    <phoneticPr fontId="15"/>
  </si>
  <si>
    <t>在職
月数</t>
    <phoneticPr fontId="2"/>
  </si>
  <si>
    <t>換算率</t>
    <rPh sb="0" eb="2">
      <t>カンサン</t>
    </rPh>
    <rPh sb="2" eb="3">
      <t>リツ</t>
    </rPh>
    <phoneticPr fontId="15"/>
  </si>
  <si>
    <t>換算
在職
月数</t>
    <rPh sb="0" eb="2">
      <t>カンサン</t>
    </rPh>
    <rPh sb="3" eb="5">
      <t>ザイショク</t>
    </rPh>
    <rPh sb="6" eb="8">
      <t>ツキスウ</t>
    </rPh>
    <phoneticPr fontId="15"/>
  </si>
  <si>
    <t>会社名
４０</t>
    <phoneticPr fontId="15"/>
  </si>
  <si>
    <t>退職手当支給区分コード</t>
  </si>
  <si>
    <t>ー</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</si>
  <si>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</si>
  <si>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</si>
  <si>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</si>
  <si>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</si>
  <si>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</si>
  <si>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</si>
  <si>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</si>
  <si>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</si>
  <si>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</si>
  <si>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</si>
  <si>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大卒</t>
    <rPh sb="0" eb="2">
      <t>ダイソツ</t>
    </rPh>
    <phoneticPr fontId="2"/>
  </si>
  <si>
    <t>高卒</t>
    <rPh sb="0" eb="2">
      <t>コウソツ</t>
    </rPh>
    <phoneticPr fontId="2"/>
  </si>
  <si>
    <t>修士卒</t>
    <rPh sb="0" eb="2">
      <t>シュウシ</t>
    </rPh>
    <rPh sb="2" eb="3">
      <t>ソツ</t>
    </rPh>
    <phoneticPr fontId="2"/>
  </si>
  <si>
    <t>29+修学8号</t>
    <rPh sb="3" eb="5">
      <t>シュウガク</t>
    </rPh>
    <rPh sb="6" eb="7">
      <t>ゴウ</t>
    </rPh>
    <phoneticPr fontId="2"/>
  </si>
  <si>
    <t>博士卒</t>
    <rPh sb="0" eb="2">
      <t>ハクシ</t>
    </rPh>
    <rPh sb="2" eb="3">
      <t>ソツ</t>
    </rPh>
    <phoneticPr fontId="2"/>
  </si>
  <si>
    <t>29+修学20号</t>
    <rPh sb="3" eb="5">
      <t>シュウガク</t>
    </rPh>
    <rPh sb="7" eb="8">
      <t>ゴウ</t>
    </rPh>
    <phoneticPr fontId="2"/>
  </si>
  <si>
    <t>高専卒</t>
    <rPh sb="0" eb="3">
      <t>コウセンソツ</t>
    </rPh>
    <phoneticPr fontId="2"/>
  </si>
  <si>
    <t>薬大卒</t>
    <rPh sb="0" eb="2">
      <t>ヤクダイ</t>
    </rPh>
    <rPh sb="2" eb="3">
      <t>ソツ</t>
    </rPh>
    <phoneticPr fontId="2"/>
  </si>
  <si>
    <t>受験職種</t>
    <phoneticPr fontId="2"/>
  </si>
  <si>
    <t>1週間当たりの
勤務時間</t>
    <phoneticPr fontId="2"/>
  </si>
  <si>
    <t>行政職給料表</t>
    <rPh sb="0" eb="3">
      <t>ギョウセイショク</t>
    </rPh>
    <rPh sb="3" eb="6">
      <t>キュウリョウヒョウ</t>
    </rPh>
    <phoneticPr fontId="15"/>
  </si>
  <si>
    <t>年齢</t>
    <rPh sb="0" eb="2">
      <t>ネンレイ</t>
    </rPh>
    <phoneticPr fontId="15"/>
  </si>
  <si>
    <t>基準</t>
    <rPh sb="0" eb="2">
      <t>キジュン</t>
    </rPh>
    <phoneticPr fontId="15"/>
  </si>
  <si>
    <t>経験月数</t>
    <rPh sb="0" eb="2">
      <t>ケイケン</t>
    </rPh>
    <rPh sb="2" eb="4">
      <t>ツキスウ</t>
    </rPh>
    <phoneticPr fontId="15"/>
  </si>
  <si>
    <t>÷15月</t>
    <rPh sb="3" eb="4">
      <t>ツキ</t>
    </rPh>
    <phoneticPr fontId="15"/>
  </si>
  <si>
    <t>×4</t>
    <phoneticPr fontId="15"/>
  </si>
  <si>
    <t>初任給</t>
    <rPh sb="0" eb="3">
      <t>ショニンキュウ</t>
    </rPh>
    <phoneticPr fontId="15"/>
  </si>
  <si>
    <t>1-</t>
    <phoneticPr fontId="15"/>
  </si>
  <si>
    <t>1-</t>
    <phoneticPr fontId="15"/>
  </si>
  <si>
    <t>1-</t>
    <phoneticPr fontId="15"/>
  </si>
  <si>
    <t>1-</t>
  </si>
  <si>
    <t>医療職給料表（一）</t>
    <rPh sb="0" eb="3">
      <t>イリョウショク</t>
    </rPh>
    <rPh sb="3" eb="6">
      <t>キュウリョウヒョウ</t>
    </rPh>
    <rPh sb="7" eb="8">
      <t>1</t>
    </rPh>
    <phoneticPr fontId="15"/>
  </si>
  <si>
    <t>×4</t>
    <phoneticPr fontId="15"/>
  </si>
  <si>
    <t>医療職給料表（二）、医療職給料表（三）</t>
    <rPh sb="0" eb="3">
      <t>イリョウショク</t>
    </rPh>
    <rPh sb="3" eb="6">
      <t>キュウリョウヒョウ</t>
    </rPh>
    <rPh sb="7" eb="8">
      <t>ニ</t>
    </rPh>
    <rPh sb="10" eb="12">
      <t>イリョウ</t>
    </rPh>
    <rPh sb="12" eb="13">
      <t>ショク</t>
    </rPh>
    <rPh sb="13" eb="15">
      <t>キュウリョウ</t>
    </rPh>
    <rPh sb="15" eb="16">
      <t>ヒョウ</t>
    </rPh>
    <rPh sb="17" eb="18">
      <t>3</t>
    </rPh>
    <phoneticPr fontId="15"/>
  </si>
  <si>
    <t>職種</t>
    <rPh sb="0" eb="2">
      <t>ショクシュ</t>
    </rPh>
    <phoneticPr fontId="2"/>
  </si>
  <si>
    <t>行政（２２－２５）</t>
    <rPh sb="0" eb="2">
      <t>ギョウセイ</t>
    </rPh>
    <phoneticPr fontId="2"/>
  </si>
  <si>
    <t>行政（１８－２１)</t>
    <rPh sb="0" eb="2">
      <t>ギョウセイ</t>
    </rPh>
    <phoneticPr fontId="2"/>
  </si>
  <si>
    <t>行政（２６－３４）</t>
    <rPh sb="0" eb="2">
      <t>ギョウセイ</t>
    </rPh>
    <phoneticPr fontId="2"/>
  </si>
  <si>
    <t>高卒技術（建築）</t>
    <rPh sb="0" eb="2">
      <t>コウソツ</t>
    </rPh>
    <rPh sb="2" eb="4">
      <t>ギジュツ</t>
    </rPh>
    <rPh sb="5" eb="7">
      <t>ケンチク</t>
    </rPh>
    <phoneticPr fontId="2"/>
  </si>
  <si>
    <t>大卒技術（建築）</t>
    <rPh sb="0" eb="2">
      <t>ダイソツ</t>
    </rPh>
    <rPh sb="2" eb="4">
      <t>ギジュツ</t>
    </rPh>
    <rPh sb="5" eb="7">
      <t>ケンチク</t>
    </rPh>
    <phoneticPr fontId="2"/>
  </si>
  <si>
    <t>大卒技術（機械）</t>
    <rPh sb="0" eb="2">
      <t>ダイソツ</t>
    </rPh>
    <rPh sb="2" eb="4">
      <t>ギジュツ</t>
    </rPh>
    <rPh sb="5" eb="7">
      <t>キカイ</t>
    </rPh>
    <phoneticPr fontId="2"/>
  </si>
  <si>
    <t>大卒技術（電気）</t>
    <rPh sb="0" eb="4">
      <t>ダイソツギジュツ</t>
    </rPh>
    <rPh sb="5" eb="7">
      <t>デンキ</t>
    </rPh>
    <phoneticPr fontId="2"/>
  </si>
  <si>
    <t>大卒技術（農学）</t>
    <rPh sb="0" eb="4">
      <t>ダイソツギジュツ</t>
    </rPh>
    <rPh sb="5" eb="7">
      <t>ノウガク</t>
    </rPh>
    <phoneticPr fontId="2"/>
  </si>
  <si>
    <t>大卒技術（農業工学）</t>
    <rPh sb="0" eb="4">
      <t>ダイソツギジュツ</t>
    </rPh>
    <rPh sb="5" eb="7">
      <t>ノウギョウ</t>
    </rPh>
    <rPh sb="7" eb="9">
      <t>コウガク</t>
    </rPh>
    <phoneticPr fontId="2"/>
  </si>
  <si>
    <t>大卒技術（林学）</t>
    <rPh sb="0" eb="4">
      <t>ダイソツギジュツ</t>
    </rPh>
    <rPh sb="5" eb="7">
      <t>リンガク</t>
    </rPh>
    <phoneticPr fontId="2"/>
  </si>
  <si>
    <t>社会人技術（土木）</t>
    <rPh sb="0" eb="3">
      <t>シャカイジン</t>
    </rPh>
    <rPh sb="3" eb="5">
      <t>ギジュツ</t>
    </rPh>
    <rPh sb="6" eb="8">
      <t>ドボク</t>
    </rPh>
    <phoneticPr fontId="2"/>
  </si>
  <si>
    <t>社会人技術（建築）</t>
    <rPh sb="0" eb="3">
      <t>シャカイジン</t>
    </rPh>
    <rPh sb="3" eb="5">
      <t>ギジュツ</t>
    </rPh>
    <rPh sb="6" eb="8">
      <t>ケンチク</t>
    </rPh>
    <phoneticPr fontId="2"/>
  </si>
  <si>
    <t>社会人技術（機械）</t>
    <rPh sb="0" eb="5">
      <t>シャカイジンギジュツ</t>
    </rPh>
    <rPh sb="6" eb="8">
      <t>キカイ</t>
    </rPh>
    <phoneticPr fontId="2"/>
  </si>
  <si>
    <t>社会人技術（電気）</t>
    <rPh sb="0" eb="5">
      <t>シャカイジンギジュツ</t>
    </rPh>
    <rPh sb="6" eb="8">
      <t>デンキ</t>
    </rPh>
    <phoneticPr fontId="2"/>
  </si>
  <si>
    <t>採用予定年度の前年度末年齢が自動で計算されます。提出前に年齢が正しいか確認をしてください。</t>
    <rPh sb="0" eb="2">
      <t>サイヨウ</t>
    </rPh>
    <rPh sb="2" eb="4">
      <t>ヨテイ</t>
    </rPh>
    <rPh sb="4" eb="6">
      <t>ネンド</t>
    </rPh>
    <rPh sb="7" eb="10">
      <t>ゼンネンド</t>
    </rPh>
    <rPh sb="10" eb="11">
      <t>マツ</t>
    </rPh>
    <rPh sb="11" eb="13">
      <t>ネンレイ</t>
    </rPh>
    <rPh sb="14" eb="16">
      <t>ジドウ</t>
    </rPh>
    <rPh sb="17" eb="19">
      <t>ケイサン</t>
    </rPh>
    <phoneticPr fontId="2"/>
  </si>
  <si>
    <t>プルダウンから選択してください。（プルダウンリストに該当の年が無い場合は、西暦で入力してください）</t>
    <rPh sb="26" eb="28">
      <t>ガイトウ</t>
    </rPh>
    <rPh sb="29" eb="30">
      <t>ネン</t>
    </rPh>
    <rPh sb="31" eb="32">
      <t>ナ</t>
    </rPh>
    <rPh sb="33" eb="35">
      <t>バアイ</t>
    </rPh>
    <rPh sb="37" eb="39">
      <t>セイレキ</t>
    </rPh>
    <rPh sb="40" eb="42">
      <t>ニュウリョク</t>
    </rPh>
    <phoneticPr fontId="2"/>
  </si>
  <si>
    <t>氏名</t>
    <rPh sb="0" eb="2">
      <t>シメイ</t>
    </rPh>
    <phoneticPr fontId="15"/>
  </si>
  <si>
    <t>生年月日</t>
    <rPh sb="0" eb="4">
      <t>セイネンガッピ</t>
    </rPh>
    <phoneticPr fontId="15"/>
  </si>
  <si>
    <t>整理番号</t>
    <rPh sb="0" eb="2">
      <t>セイリ</t>
    </rPh>
    <rPh sb="2" eb="4">
      <t>バンゴウ</t>
    </rPh>
    <phoneticPr fontId="2"/>
  </si>
  <si>
    <t>整理番号</t>
    <rPh sb="0" eb="4">
      <t>セイリバンゴウ</t>
    </rPh>
    <phoneticPr fontId="2"/>
  </si>
  <si>
    <t>前職
区分
コード</t>
    <phoneticPr fontId="2"/>
  </si>
  <si>
    <t>9+修学8号</t>
    <rPh sb="2" eb="4">
      <t>シュウガク</t>
    </rPh>
    <rPh sb="5" eb="6">
      <t>ゴウ</t>
    </rPh>
    <phoneticPr fontId="2"/>
  </si>
  <si>
    <t>入学・卒業年</t>
    <rPh sb="0" eb="2">
      <t>ニュウガク</t>
    </rPh>
    <rPh sb="3" eb="5">
      <t>ソツギョウ</t>
    </rPh>
    <rPh sb="5" eb="6">
      <t>ネン</t>
    </rPh>
    <phoneticPr fontId="2"/>
  </si>
  <si>
    <t>勤務先の名称（学校名）を入力してください。なお、業態欄は、企業の業態をプルダウンから選択してください。（以下を参照）</t>
    <rPh sb="0" eb="3">
      <t>キンムサキ</t>
    </rPh>
    <rPh sb="4" eb="6">
      <t>メイショウ</t>
    </rPh>
    <rPh sb="7" eb="9">
      <t>ガッコウ</t>
    </rPh>
    <rPh sb="9" eb="10">
      <t>メイ</t>
    </rPh>
    <rPh sb="12" eb="14">
      <t>ニュウリョク</t>
    </rPh>
    <rPh sb="24" eb="26">
      <t>ギョウタイ</t>
    </rPh>
    <rPh sb="26" eb="27">
      <t>ラン</t>
    </rPh>
    <rPh sb="29" eb="31">
      <t>キギョウ</t>
    </rPh>
    <rPh sb="32" eb="34">
      <t>ギョウタイ</t>
    </rPh>
    <rPh sb="42" eb="44">
      <t>センタク</t>
    </rPh>
    <rPh sb="52" eb="54">
      <t>イカ</t>
    </rPh>
    <rPh sb="55" eb="57">
      <t>サンショウ</t>
    </rPh>
    <phoneticPr fontId="2"/>
  </si>
  <si>
    <t>薬大　博士卒</t>
    <rPh sb="0" eb="2">
      <t>ヤクダイ</t>
    </rPh>
    <rPh sb="3" eb="5">
      <t>ハクシ</t>
    </rPh>
    <rPh sb="5" eb="6">
      <t>ソツ</t>
    </rPh>
    <phoneticPr fontId="2"/>
  </si>
  <si>
    <t>獣医大　博士卒</t>
    <rPh sb="0" eb="2">
      <t>ジュウイ</t>
    </rPh>
    <rPh sb="2" eb="3">
      <t>ダイ</t>
    </rPh>
    <rPh sb="4" eb="6">
      <t>ハクシ</t>
    </rPh>
    <rPh sb="6" eb="7">
      <t>ソツ</t>
    </rPh>
    <phoneticPr fontId="2"/>
  </si>
  <si>
    <t>39+修学16号</t>
    <rPh sb="3" eb="5">
      <t>シュウガク</t>
    </rPh>
    <rPh sb="7" eb="8">
      <t>ゴウ</t>
    </rPh>
    <phoneticPr fontId="2"/>
  </si>
  <si>
    <t>獣医大卒</t>
    <rPh sb="0" eb="2">
      <t>ジュウイ</t>
    </rPh>
    <rPh sb="2" eb="3">
      <t>ダイ</t>
    </rPh>
    <rPh sb="3" eb="4">
      <t>ソツ</t>
    </rPh>
    <phoneticPr fontId="2"/>
  </si>
  <si>
    <t>短大卒</t>
    <rPh sb="0" eb="3">
      <t>タンダイソツ</t>
    </rPh>
    <phoneticPr fontId="2"/>
  </si>
  <si>
    <t>専門職学位卒</t>
    <rPh sb="0" eb="2">
      <t>センモン</t>
    </rPh>
    <rPh sb="2" eb="3">
      <t>ショク</t>
    </rPh>
    <rPh sb="3" eb="5">
      <t>ガクイ</t>
    </rPh>
    <rPh sb="5" eb="6">
      <t>ソツ</t>
    </rPh>
    <phoneticPr fontId="2"/>
  </si>
  <si>
    <t>短大3卒</t>
    <rPh sb="0" eb="2">
      <t>タンダイ</t>
    </rPh>
    <rPh sb="3" eb="4">
      <t>ソツ</t>
    </rPh>
    <phoneticPr fontId="2"/>
  </si>
  <si>
    <t>9+修学12号</t>
    <rPh sb="2" eb="4">
      <t>シュウガク</t>
    </rPh>
    <rPh sb="6" eb="7">
      <t>ゴウ</t>
    </rPh>
    <phoneticPr fontId="2"/>
  </si>
  <si>
    <t>高校専攻科卒</t>
    <rPh sb="0" eb="2">
      <t>コウコウ</t>
    </rPh>
    <rPh sb="2" eb="5">
      <t>センコウカ</t>
    </rPh>
    <rPh sb="5" eb="6">
      <t>ソツ</t>
    </rPh>
    <phoneticPr fontId="2"/>
  </si>
  <si>
    <t>9+修学4号</t>
    <rPh sb="2" eb="4">
      <t>シュウガク</t>
    </rPh>
    <rPh sb="5" eb="6">
      <t>ゴウ</t>
    </rPh>
    <phoneticPr fontId="2"/>
  </si>
  <si>
    <t>経歴書作成上の注意</t>
    <phoneticPr fontId="2"/>
  </si>
  <si>
    <t>この経歴書はパソコンで作成してください。スマートフォン等の携帯端末では様式がうまく表示されないことがあります。</t>
    <rPh sb="2" eb="5">
      <t>ケイレキショ</t>
    </rPh>
    <rPh sb="11" eb="13">
      <t>サクセイ</t>
    </rPh>
    <rPh sb="27" eb="28">
      <t>トウ</t>
    </rPh>
    <rPh sb="29" eb="31">
      <t>ケイタイ</t>
    </rPh>
    <rPh sb="31" eb="33">
      <t>タンマツ</t>
    </rPh>
    <rPh sb="35" eb="37">
      <t>ヨウシキ</t>
    </rPh>
    <rPh sb="41" eb="43">
      <t>ヒョウジ</t>
    </rPh>
    <phoneticPr fontId="2"/>
  </si>
  <si>
    <t>勤務先等の
名称
(業態・名称)</t>
    <rPh sb="0" eb="3">
      <t>キンムサキ</t>
    </rPh>
    <rPh sb="3" eb="4">
      <t>トウ</t>
    </rPh>
    <rPh sb="6" eb="8">
      <t>メイショウ</t>
    </rPh>
    <rPh sb="10" eb="12">
      <t>ギョウタイ</t>
    </rPh>
    <rPh sb="13" eb="15">
      <t>メイショウ</t>
    </rPh>
    <phoneticPr fontId="2"/>
  </si>
  <si>
    <t>研究生</t>
    <rPh sb="0" eb="3">
      <t>ケンキュウセイ</t>
    </rPh>
    <phoneticPr fontId="2"/>
  </si>
  <si>
    <t>学生として研究している場合　　⇒　”無職・短時間勤務”を選択　</t>
    <rPh sb="0" eb="2">
      <t>ガクセイ</t>
    </rPh>
    <rPh sb="5" eb="7">
      <t>ケンキュウ</t>
    </rPh>
    <rPh sb="11" eb="13">
      <t>バアイ</t>
    </rPh>
    <phoneticPr fontId="2"/>
  </si>
  <si>
    <t>（医一）</t>
    <rPh sb="1" eb="2">
      <t>イ</t>
    </rPh>
    <rPh sb="2" eb="3">
      <t>イチ</t>
    </rPh>
    <phoneticPr fontId="2"/>
  </si>
  <si>
    <t>（行）</t>
    <rPh sb="1" eb="2">
      <t>ギョウ</t>
    </rPh>
    <phoneticPr fontId="2"/>
  </si>
  <si>
    <t>（医二）</t>
    <rPh sb="1" eb="2">
      <t>イ</t>
    </rPh>
    <rPh sb="2" eb="3">
      <t>ニ</t>
    </rPh>
    <phoneticPr fontId="2"/>
  </si>
  <si>
    <t>（医三）</t>
    <rPh sb="1" eb="2">
      <t>イ</t>
    </rPh>
    <rPh sb="2" eb="3">
      <t>３</t>
    </rPh>
    <phoneticPr fontId="2"/>
  </si>
  <si>
    <t>医大卒</t>
    <rPh sb="0" eb="2">
      <t>イダイ</t>
    </rPh>
    <rPh sb="2" eb="3">
      <t>ソツ</t>
    </rPh>
    <phoneticPr fontId="2"/>
  </si>
  <si>
    <t>最終学歴</t>
    <rPh sb="0" eb="2">
      <t>サイシュウ</t>
    </rPh>
    <rPh sb="2" eb="4">
      <t>ガクレキ</t>
    </rPh>
    <phoneticPr fontId="2"/>
  </si>
  <si>
    <t>学歴判定コード</t>
    <rPh sb="0" eb="2">
      <t>ガクレキ</t>
    </rPh>
    <rPh sb="2" eb="4">
      <t>ハンテイ</t>
    </rPh>
    <phoneticPr fontId="2"/>
  </si>
  <si>
    <t>関連
非関連
区分
コード</t>
    <phoneticPr fontId="2"/>
  </si>
  <si>
    <t>雇用開始
年月日</t>
    <rPh sb="0" eb="2">
      <t>コヨウ</t>
    </rPh>
    <rPh sb="7" eb="8">
      <t>ヒ</t>
    </rPh>
    <phoneticPr fontId="15"/>
  </si>
  <si>
    <t>雇用終了
年月日</t>
    <rPh sb="0" eb="2">
      <t>コヨウ</t>
    </rPh>
    <rPh sb="7" eb="8">
      <t>ヒ</t>
    </rPh>
    <phoneticPr fontId="15"/>
  </si>
  <si>
    <t>最終学歴</t>
    <rPh sb="0" eb="2">
      <t>サイシュウ</t>
    </rPh>
    <rPh sb="2" eb="4">
      <t>ガクレキ</t>
    </rPh>
    <phoneticPr fontId="2"/>
  </si>
  <si>
    <t>薬学</t>
    <rPh sb="0" eb="2">
      <t>ヤクガク</t>
    </rPh>
    <phoneticPr fontId="2"/>
  </si>
  <si>
    <t>保健師</t>
    <rPh sb="0" eb="3">
      <t>ホケンシ</t>
    </rPh>
    <phoneticPr fontId="2"/>
  </si>
  <si>
    <t>栄養士</t>
    <rPh sb="0" eb="3">
      <t>エイヨウシ</t>
    </rPh>
    <phoneticPr fontId="2"/>
  </si>
  <si>
    <t>獣医師</t>
    <rPh sb="0" eb="3">
      <t>ジュウイシ</t>
    </rPh>
    <phoneticPr fontId="2"/>
  </si>
  <si>
    <t>児童自立支援専門員</t>
    <rPh sb="0" eb="2">
      <t>ジドウ</t>
    </rPh>
    <rPh sb="2" eb="4">
      <t>ジリツ</t>
    </rPh>
    <rPh sb="4" eb="6">
      <t>シエン</t>
    </rPh>
    <rPh sb="6" eb="9">
      <t>センモンイン</t>
    </rPh>
    <phoneticPr fontId="2"/>
  </si>
  <si>
    <t>児童生活支援員</t>
    <rPh sb="0" eb="2">
      <t>ジドウ</t>
    </rPh>
    <rPh sb="2" eb="4">
      <t>セイカツ</t>
    </rPh>
    <rPh sb="4" eb="6">
      <t>シエン</t>
    </rPh>
    <rPh sb="6" eb="7">
      <t>イン</t>
    </rPh>
    <phoneticPr fontId="2"/>
  </si>
  <si>
    <t>社会福祉</t>
    <rPh sb="0" eb="2">
      <t>シャカイ</t>
    </rPh>
    <rPh sb="2" eb="4">
      <t>フクシ</t>
    </rPh>
    <phoneticPr fontId="2"/>
  </si>
  <si>
    <t>心理</t>
    <rPh sb="0" eb="2">
      <t>シンリ</t>
    </rPh>
    <phoneticPr fontId="2"/>
  </si>
  <si>
    <t>水産</t>
    <rPh sb="0" eb="2">
      <t>スイサン</t>
    </rPh>
    <phoneticPr fontId="2"/>
  </si>
  <si>
    <t>船員</t>
    <rPh sb="0" eb="2">
      <t>センイン</t>
    </rPh>
    <phoneticPr fontId="2"/>
  </si>
  <si>
    <t>事務</t>
    <rPh sb="0" eb="2">
      <t>ジム</t>
    </rPh>
    <phoneticPr fontId="2"/>
  </si>
  <si>
    <t>電話交換手</t>
    <rPh sb="0" eb="2">
      <t>デンワ</t>
    </rPh>
    <rPh sb="2" eb="5">
      <t>コウカンシュ</t>
    </rPh>
    <phoneticPr fontId="2"/>
  </si>
  <si>
    <t>医師</t>
    <rPh sb="0" eb="2">
      <t>イシ</t>
    </rPh>
    <phoneticPr fontId="2"/>
  </si>
  <si>
    <t>歯科医師</t>
    <rPh sb="0" eb="2">
      <t>シカ</t>
    </rPh>
    <rPh sb="2" eb="4">
      <t>イシ</t>
    </rPh>
    <phoneticPr fontId="2"/>
  </si>
  <si>
    <t>司書</t>
    <rPh sb="0" eb="2">
      <t>シショ</t>
    </rPh>
    <phoneticPr fontId="2"/>
  </si>
  <si>
    <t>考古学技師</t>
    <rPh sb="0" eb="3">
      <t>コウコガク</t>
    </rPh>
    <rPh sb="3" eb="5">
      <t>ギシ</t>
    </rPh>
    <phoneticPr fontId="2"/>
  </si>
  <si>
    <t>①基本情報欄</t>
    <rPh sb="1" eb="3">
      <t>キホン</t>
    </rPh>
    <rPh sb="3" eb="5">
      <t>ジョウホウ</t>
    </rPh>
    <rPh sb="5" eb="6">
      <t>ラン</t>
    </rPh>
    <phoneticPr fontId="2"/>
  </si>
  <si>
    <t>②　経 歴 欄</t>
    <rPh sb="2" eb="3">
      <t>ケイ</t>
    </rPh>
    <rPh sb="4" eb="5">
      <t>レキ</t>
    </rPh>
    <rPh sb="6" eb="7">
      <t>ラン</t>
    </rPh>
    <phoneticPr fontId="2"/>
  </si>
  <si>
    <t>漢字氏名を入力してください。フリガナは自動で入力されますが、正しく変換されない場合に限り、直接入力してください。</t>
    <rPh sb="0" eb="2">
      <t>カンジ</t>
    </rPh>
    <rPh sb="2" eb="4">
      <t>シメイ</t>
    </rPh>
    <rPh sb="5" eb="7">
      <t>ニュウリョク</t>
    </rPh>
    <rPh sb="19" eb="21">
      <t>ジドウ</t>
    </rPh>
    <rPh sb="22" eb="24">
      <t>ニュウリョク</t>
    </rPh>
    <rPh sb="30" eb="31">
      <t>タダ</t>
    </rPh>
    <rPh sb="33" eb="35">
      <t>ヘンカン</t>
    </rPh>
    <rPh sb="39" eb="41">
      <t>バアイ</t>
    </rPh>
    <rPh sb="42" eb="43">
      <t>カギ</t>
    </rPh>
    <rPh sb="45" eb="47">
      <t>チョクセツ</t>
    </rPh>
    <rPh sb="47" eb="49">
      <t>ニュウリョク</t>
    </rPh>
    <phoneticPr fontId="2"/>
  </si>
  <si>
    <t>在学期間　　生徒・学生をプルダウンから選択してください。</t>
    <rPh sb="0" eb="2">
      <t>ザイガク</t>
    </rPh>
    <rPh sb="2" eb="4">
      <t>キカン</t>
    </rPh>
    <rPh sb="6" eb="8">
      <t>セイト</t>
    </rPh>
    <rPh sb="9" eb="11">
      <t>ガクセイ</t>
    </rPh>
    <rPh sb="19" eb="21">
      <t>センタク</t>
    </rPh>
    <phoneticPr fontId="2"/>
  </si>
  <si>
    <t>経歴書の修正</t>
    <rPh sb="0" eb="3">
      <t>ケイレキショ</t>
    </rPh>
    <rPh sb="4" eb="6">
      <t>シュウセイ</t>
    </rPh>
    <phoneticPr fontId="2"/>
  </si>
  <si>
    <t>（Ｑ）　在学期間中にしていたアルバイトは入力すべきでしょうか。
（Ａ）　入力不要です。ただし、大学を休学している期間中にアルバイト等をしていた場合、
　　　　　留年した大学の在学期間中にアルバイト等をしていた場合は入力してください。
　　　　 　また、夜間課程や通信制課程の在学期間中に職歴がある場合は、入力が必要です。</t>
    <rPh sb="4" eb="6">
      <t>ザイガク</t>
    </rPh>
    <rPh sb="6" eb="9">
      <t>キカンチュウ</t>
    </rPh>
    <rPh sb="20" eb="22">
      <t>ニュウリョク</t>
    </rPh>
    <rPh sb="36" eb="38">
      <t>ニュウリョク</t>
    </rPh>
    <rPh sb="38" eb="40">
      <t>フヨウ</t>
    </rPh>
    <rPh sb="47" eb="49">
      <t>ダイガク</t>
    </rPh>
    <rPh sb="90" eb="91">
      <t>カン</t>
    </rPh>
    <rPh sb="91" eb="92">
      <t>チュウ</t>
    </rPh>
    <rPh sb="107" eb="109">
      <t>ニュウリョク</t>
    </rPh>
    <rPh sb="128" eb="130">
      <t>カテイ</t>
    </rPh>
    <rPh sb="131" eb="134">
      <t>ツウシンセイ</t>
    </rPh>
    <rPh sb="134" eb="136">
      <t>カテイ</t>
    </rPh>
    <rPh sb="143" eb="145">
      <t>ショクレキ</t>
    </rPh>
    <rPh sb="152" eb="154">
      <t>ニュウリョク</t>
    </rPh>
    <phoneticPr fontId="2"/>
  </si>
  <si>
    <t>１週間当たりの要勤務時間</t>
    <rPh sb="1" eb="2">
      <t>シュウ</t>
    </rPh>
    <rPh sb="2" eb="3">
      <t>カン</t>
    </rPh>
    <rPh sb="3" eb="4">
      <t>ア</t>
    </rPh>
    <rPh sb="7" eb="8">
      <t>ヨウ</t>
    </rPh>
    <rPh sb="8" eb="10">
      <t>キンム</t>
    </rPh>
    <rPh sb="10" eb="12">
      <t>ジカン</t>
    </rPh>
    <phoneticPr fontId="15"/>
  </si>
  <si>
    <t>経歴書の入力方法</t>
    <rPh sb="0" eb="3">
      <t>ケイレキショ</t>
    </rPh>
    <rPh sb="4" eb="6">
      <t>ニュウリョク</t>
    </rPh>
    <rPh sb="6" eb="8">
      <t>ホウホウ</t>
    </rPh>
    <phoneticPr fontId="15"/>
  </si>
  <si>
    <t>（Ｑ）　派遣会社の社員です。派遣先名は機密情報になるので、経歴書に派遣先の正式名称の入力は控えてほし
　　　　　いと要請がありました。「勤務先名」→○○業、「勤務地」→都道府県名までの入力でもいいでしょうか。
（Ａ）　経歴書には差支えのない範囲での入力でかまいません。職務経歴証明書についても派遣先名称、
　　　　　 勤務地が入力できない場合は、その旨を記載して証明書を発行してもらってください。ただし、勤務先名称、
　　　　　 勤務地以外についての証明項目は必須事項であり、証明のない場合は無職としての経歴を加算します。</t>
    <rPh sb="4" eb="6">
      <t>ハケン</t>
    </rPh>
    <rPh sb="6" eb="8">
      <t>カイシャ</t>
    </rPh>
    <rPh sb="9" eb="11">
      <t>シャイン</t>
    </rPh>
    <rPh sb="29" eb="32">
      <t>ケイレキショ</t>
    </rPh>
    <rPh sb="33" eb="35">
      <t>ハケン</t>
    </rPh>
    <rPh sb="35" eb="36">
      <t>サキ</t>
    </rPh>
    <rPh sb="42" eb="44">
      <t>ニュウリョク</t>
    </rPh>
    <rPh sb="45" eb="46">
      <t>ヒカ</t>
    </rPh>
    <rPh sb="58" eb="60">
      <t>ヨウセイ</t>
    </rPh>
    <rPh sb="79" eb="81">
      <t>キンム</t>
    </rPh>
    <rPh sb="84" eb="88">
      <t>トドウフケン</t>
    </rPh>
    <rPh sb="92" eb="94">
      <t>ニュウリョク</t>
    </rPh>
    <rPh sb="109" eb="112">
      <t>ケイレキショ</t>
    </rPh>
    <rPh sb="114" eb="116">
      <t>サシツカ</t>
    </rPh>
    <rPh sb="120" eb="122">
      <t>ハンイ</t>
    </rPh>
    <rPh sb="124" eb="126">
      <t>ニュウリョク</t>
    </rPh>
    <rPh sb="134" eb="136">
      <t>ショクム</t>
    </rPh>
    <rPh sb="136" eb="138">
      <t>ケイレキ</t>
    </rPh>
    <rPh sb="138" eb="141">
      <t>ショウメイショ</t>
    </rPh>
    <rPh sb="146" eb="148">
      <t>ハケン</t>
    </rPh>
    <rPh sb="148" eb="149">
      <t>サキ</t>
    </rPh>
    <rPh sb="149" eb="151">
      <t>メイショウ</t>
    </rPh>
    <rPh sb="159" eb="161">
      <t>キンム</t>
    </rPh>
    <rPh sb="163" eb="165">
      <t>ニュウリョク</t>
    </rPh>
    <rPh sb="169" eb="171">
      <t>バアイ</t>
    </rPh>
    <rPh sb="175" eb="176">
      <t>ムネ</t>
    </rPh>
    <rPh sb="177" eb="179">
      <t>キサイ</t>
    </rPh>
    <rPh sb="181" eb="184">
      <t>ショウメイショ</t>
    </rPh>
    <rPh sb="185" eb="187">
      <t>ハッコウ</t>
    </rPh>
    <rPh sb="202" eb="205">
      <t>キンムサキ</t>
    </rPh>
    <rPh sb="205" eb="207">
      <t>メイショウ</t>
    </rPh>
    <rPh sb="218" eb="220">
      <t>イガイ</t>
    </rPh>
    <rPh sb="225" eb="227">
      <t>ショウメイ</t>
    </rPh>
    <rPh sb="227" eb="229">
      <t>コウモク</t>
    </rPh>
    <rPh sb="230" eb="232">
      <t>ヒッス</t>
    </rPh>
    <rPh sb="232" eb="234">
      <t>ジコウ</t>
    </rPh>
    <rPh sb="238" eb="240">
      <t>ショウメイ</t>
    </rPh>
    <rPh sb="243" eb="245">
      <t>バアイ</t>
    </rPh>
    <rPh sb="246" eb="248">
      <t>ムショク</t>
    </rPh>
    <rPh sb="252" eb="254">
      <t>ケイレキ</t>
    </rPh>
    <rPh sb="255" eb="257">
      <t>カサン</t>
    </rPh>
    <phoneticPr fontId="2"/>
  </si>
  <si>
    <t>個人の会社
家業手伝い</t>
    <rPh sb="0" eb="2">
      <t>コジン</t>
    </rPh>
    <rPh sb="3" eb="5">
      <t>カイシャ</t>
    </rPh>
    <phoneticPr fontId="2"/>
  </si>
  <si>
    <t>（Ｑ）　現在無職です。翌月からアルバイトをすることが決まっていますが、どのように入力すればよいでしょうか。
（Ａ）　空白期間は作らないでください。入力日時点よりも未来の日付であっても、アルバイトなどに就くことが決まっていれば、
　　　　　 過去の経歴同様に入力してください。退職日等も入力日時点の退職等予定日を入力してください。
　　　　　 なお、経歴書の申請後、経歴に変更が生じた場合は、経歴書の修正と再申請が必要です。</t>
    <rPh sb="4" eb="6">
      <t>ゲンザイ</t>
    </rPh>
    <rPh sb="6" eb="8">
      <t>ムショク</t>
    </rPh>
    <rPh sb="11" eb="13">
      <t>ヨクゲツ</t>
    </rPh>
    <rPh sb="26" eb="27">
      <t>キ</t>
    </rPh>
    <rPh sb="40" eb="42">
      <t>ニュウリョク</t>
    </rPh>
    <rPh sb="58" eb="60">
      <t>クウハク</t>
    </rPh>
    <rPh sb="60" eb="62">
      <t>キカン</t>
    </rPh>
    <rPh sb="63" eb="64">
      <t>ツク</t>
    </rPh>
    <rPh sb="73" eb="75">
      <t>ニュウリョク</t>
    </rPh>
    <rPh sb="75" eb="76">
      <t>ビ</t>
    </rPh>
    <rPh sb="76" eb="78">
      <t>ジテン</t>
    </rPh>
    <rPh sb="81" eb="83">
      <t>ミライ</t>
    </rPh>
    <rPh sb="84" eb="86">
      <t>ヒヅケ</t>
    </rPh>
    <rPh sb="100" eb="101">
      <t>ツ</t>
    </rPh>
    <rPh sb="105" eb="106">
      <t>キ</t>
    </rPh>
    <rPh sb="120" eb="122">
      <t>カコ</t>
    </rPh>
    <rPh sb="123" eb="125">
      <t>ケイレキ</t>
    </rPh>
    <rPh sb="125" eb="127">
      <t>ドウヨウ</t>
    </rPh>
    <rPh sb="128" eb="130">
      <t>ニュウリョク</t>
    </rPh>
    <rPh sb="137" eb="139">
      <t>タイショク</t>
    </rPh>
    <rPh sb="139" eb="140">
      <t>ビ</t>
    </rPh>
    <rPh sb="140" eb="141">
      <t>トウ</t>
    </rPh>
    <rPh sb="142" eb="144">
      <t>ニュウリョク</t>
    </rPh>
    <rPh sb="144" eb="145">
      <t>ビ</t>
    </rPh>
    <rPh sb="145" eb="147">
      <t>ジテン</t>
    </rPh>
    <rPh sb="148" eb="150">
      <t>タイショク</t>
    </rPh>
    <rPh sb="150" eb="151">
      <t>トウ</t>
    </rPh>
    <rPh sb="151" eb="154">
      <t>ヨテイビ</t>
    </rPh>
    <rPh sb="155" eb="157">
      <t>ニュウリョク</t>
    </rPh>
    <rPh sb="174" eb="177">
      <t>ケイレキショ</t>
    </rPh>
    <rPh sb="178" eb="180">
      <t>シンセイ</t>
    </rPh>
    <rPh sb="180" eb="181">
      <t>ゴ</t>
    </rPh>
    <rPh sb="182" eb="184">
      <t>ケイレキ</t>
    </rPh>
    <rPh sb="185" eb="187">
      <t>ヘンコウ</t>
    </rPh>
    <rPh sb="188" eb="189">
      <t>ショウ</t>
    </rPh>
    <rPh sb="191" eb="193">
      <t>バアイ</t>
    </rPh>
    <rPh sb="195" eb="198">
      <t>ケイレキショ</t>
    </rPh>
    <rPh sb="199" eb="201">
      <t>シュウセイ</t>
    </rPh>
    <rPh sb="202" eb="205">
      <t>サイシンセイ</t>
    </rPh>
    <rPh sb="206" eb="208">
      <t>ヒツヨウ</t>
    </rPh>
    <phoneticPr fontId="2"/>
  </si>
  <si>
    <t>初任給</t>
    <rPh sb="0" eb="3">
      <t>ショニンキュウ</t>
    </rPh>
    <phoneticPr fontId="2"/>
  </si>
  <si>
    <t>守衛</t>
    <rPh sb="0" eb="2">
      <t>シュエイ</t>
    </rPh>
    <phoneticPr fontId="2"/>
  </si>
  <si>
    <t>自動車運転手</t>
    <rPh sb="0" eb="3">
      <t>ジドウシャ</t>
    </rPh>
    <rPh sb="3" eb="6">
      <t>ウンテンシュ</t>
    </rPh>
    <phoneticPr fontId="2"/>
  </si>
  <si>
    <t>土木建設員</t>
    <rPh sb="0" eb="2">
      <t>ドボク</t>
    </rPh>
    <rPh sb="2" eb="4">
      <t>ケンセツ</t>
    </rPh>
    <rPh sb="4" eb="5">
      <t>イン</t>
    </rPh>
    <phoneticPr fontId="2"/>
  </si>
  <si>
    <t>その他</t>
    <rPh sb="2" eb="3">
      <t>ホカ</t>
    </rPh>
    <phoneticPr fontId="2"/>
  </si>
  <si>
    <r>
      <t>勤務している場合</t>
    </r>
    <r>
      <rPr>
        <sz val="12"/>
        <color rgb="FFFF0000"/>
        <rFont val="Meiryo UI"/>
        <family val="3"/>
        <charset val="128"/>
      </rPr>
      <t>（給与の支給がある）</t>
    </r>
    <r>
      <rPr>
        <sz val="12"/>
        <color theme="1"/>
        <rFont val="Meiryo UI"/>
        <family val="3"/>
        <charset val="128"/>
      </rPr>
      <t>　⇒　”その他”を選択</t>
    </r>
    <rPh sb="0" eb="2">
      <t>キンム</t>
    </rPh>
    <rPh sb="6" eb="8">
      <t>バアイ</t>
    </rPh>
    <rPh sb="9" eb="11">
      <t>キュウヨ</t>
    </rPh>
    <rPh sb="12" eb="14">
      <t>シキュウ</t>
    </rPh>
    <phoneticPr fontId="2"/>
  </si>
  <si>
    <r>
      <t>受験職種を</t>
    </r>
    <r>
      <rPr>
        <b/>
        <sz val="12"/>
        <color rgb="FFFF0000"/>
        <rFont val="Meiryo UI"/>
        <family val="3"/>
        <charset val="128"/>
      </rPr>
      <t>プルダウンから選択</t>
    </r>
    <r>
      <rPr>
        <sz val="12"/>
        <color theme="1"/>
        <rFont val="Meiryo UI"/>
        <family val="3"/>
        <charset val="128"/>
      </rPr>
      <t>してください。</t>
    </r>
    <rPh sb="0" eb="2">
      <t>ジュケン</t>
    </rPh>
    <rPh sb="2" eb="4">
      <t>ショクシュ</t>
    </rPh>
    <phoneticPr fontId="2"/>
  </si>
  <si>
    <t>技能労務職</t>
    <rPh sb="0" eb="2">
      <t>ギノウ</t>
    </rPh>
    <rPh sb="2" eb="4">
      <t>ロウム</t>
    </rPh>
    <rPh sb="4" eb="5">
      <t>ショク</t>
    </rPh>
    <phoneticPr fontId="2"/>
  </si>
  <si>
    <t>経歴（高卒）</t>
    <rPh sb="0" eb="2">
      <t>ケイレキ</t>
    </rPh>
    <rPh sb="3" eb="5">
      <t>コウソツ</t>
    </rPh>
    <phoneticPr fontId="2"/>
  </si>
  <si>
    <t>経歴（中卒）</t>
    <rPh sb="0" eb="2">
      <t>ケイレキ</t>
    </rPh>
    <rPh sb="3" eb="5">
      <t>チュウソツ</t>
    </rPh>
    <phoneticPr fontId="2"/>
  </si>
  <si>
    <t>業　態</t>
    <rPh sb="0" eb="1">
      <t>ギョウ</t>
    </rPh>
    <rPh sb="2" eb="3">
      <t>タイ</t>
    </rPh>
    <phoneticPr fontId="2"/>
  </si>
  <si>
    <t>（例）　◆株式会社・有限会社等の正社員・常勤の社員　⇒　”民間”を選択</t>
    <rPh sb="1" eb="2">
      <t>レイ</t>
    </rPh>
    <rPh sb="5" eb="9">
      <t>カブシキガイシャ</t>
    </rPh>
    <rPh sb="10" eb="14">
      <t>ユウゲンガイシャ</t>
    </rPh>
    <rPh sb="14" eb="15">
      <t>トウ</t>
    </rPh>
    <rPh sb="16" eb="19">
      <t>セイシャイン</t>
    </rPh>
    <rPh sb="17" eb="19">
      <t>シャイン</t>
    </rPh>
    <rPh sb="20" eb="22">
      <t>ジョウキン</t>
    </rPh>
    <rPh sb="23" eb="25">
      <t>シャイン</t>
    </rPh>
    <rPh sb="29" eb="31">
      <t>ミンカン</t>
    </rPh>
    <rPh sb="33" eb="35">
      <t>センタク</t>
    </rPh>
    <phoneticPr fontId="2"/>
  </si>
  <si>
    <t>　　　　　 ◆地方公共団体・国、独立行政法人の正職員・臨時的任用職員　⇒　”公共団体”を選択（非常勤や会計年度任用職員は”その他”を選択）</t>
    <phoneticPr fontId="2"/>
  </si>
  <si>
    <t>　　　　　 ◆無職　⇒　”無職・短時間勤務”を選択　　　◆浪人期間（予備校等在学を含む）　⇒　”無職・短時間勤務”を選択　　　　◆高校・大学等の在学期間  ⇒　”在学期間”を選択</t>
    <rPh sb="7" eb="9">
      <t>ムショク</t>
    </rPh>
    <rPh sb="13" eb="15">
      <t>ムショク</t>
    </rPh>
    <rPh sb="16" eb="19">
      <t>タンジカン</t>
    </rPh>
    <rPh sb="19" eb="21">
      <t>キンム</t>
    </rPh>
    <rPh sb="23" eb="25">
      <t>センタク</t>
    </rPh>
    <rPh sb="65" eb="67">
      <t>コウコウ</t>
    </rPh>
    <rPh sb="68" eb="70">
      <t>ダイガク</t>
    </rPh>
    <rPh sb="70" eb="71">
      <t>トウ</t>
    </rPh>
    <phoneticPr fontId="2"/>
  </si>
  <si>
    <t>卒業証明書</t>
    <rPh sb="0" eb="2">
      <t>ソツギョウ</t>
    </rPh>
    <rPh sb="2" eb="5">
      <t>ショウメイショ</t>
    </rPh>
    <phoneticPr fontId="15"/>
  </si>
  <si>
    <t>海外の大学
翻訳文
修士修了証</t>
    <rPh sb="0" eb="2">
      <t>カイガイ</t>
    </rPh>
    <rPh sb="3" eb="5">
      <t>ダイガク</t>
    </rPh>
    <rPh sb="6" eb="9">
      <t>ホンヤクブン</t>
    </rPh>
    <phoneticPr fontId="15"/>
  </si>
  <si>
    <t>大卒技術（環境）水産分野を含む</t>
    <rPh sb="0" eb="4">
      <t>ダイソツギジュツ</t>
    </rPh>
    <rPh sb="5" eb="7">
      <t>カンキョウ</t>
    </rPh>
    <rPh sb="8" eb="10">
      <t>スイサン</t>
    </rPh>
    <rPh sb="10" eb="12">
      <t>ブンヤ</t>
    </rPh>
    <rPh sb="13" eb="14">
      <t>フク</t>
    </rPh>
    <phoneticPr fontId="2"/>
  </si>
  <si>
    <t>大卒技術（土木）造園分野を含む</t>
    <rPh sb="0" eb="2">
      <t>ダイソツ</t>
    </rPh>
    <rPh sb="2" eb="4">
      <t>ギジュツ</t>
    </rPh>
    <rPh sb="5" eb="7">
      <t>ドボク</t>
    </rPh>
    <rPh sb="8" eb="10">
      <t>ゾウエン</t>
    </rPh>
    <rPh sb="10" eb="12">
      <t>ブンヤ</t>
    </rPh>
    <rPh sb="13" eb="14">
      <t>フク</t>
    </rPh>
    <phoneticPr fontId="2"/>
  </si>
  <si>
    <t>高卒技術（土木）造園分野を含む</t>
    <rPh sb="0" eb="2">
      <t>コウソツ</t>
    </rPh>
    <rPh sb="2" eb="4">
      <t>ギジュツ</t>
    </rPh>
    <rPh sb="5" eb="7">
      <t>ドボク</t>
    </rPh>
    <rPh sb="8" eb="10">
      <t>ゾウエン</t>
    </rPh>
    <rPh sb="10" eb="12">
      <t>ブンヤ</t>
    </rPh>
    <rPh sb="13" eb="14">
      <t>フク</t>
    </rPh>
    <phoneticPr fontId="2"/>
  </si>
  <si>
    <t>高卒技術（機械）</t>
    <rPh sb="0" eb="2">
      <t>コウソツ</t>
    </rPh>
    <rPh sb="2" eb="4">
      <t>ギジュツ</t>
    </rPh>
    <rPh sb="5" eb="7">
      <t>キカイ</t>
    </rPh>
    <phoneticPr fontId="2"/>
  </si>
  <si>
    <t>高卒技術（電気）</t>
    <rPh sb="0" eb="2">
      <t>コウソツ</t>
    </rPh>
    <rPh sb="2" eb="4">
      <t>ギジュツ</t>
    </rPh>
    <rPh sb="5" eb="7">
      <t>デンキ</t>
    </rPh>
    <phoneticPr fontId="2"/>
  </si>
  <si>
    <t>（Ｑ）　働きながらでも学べる『第二部』に在学しましたが、備考欄に入力すべきでしょうか。
　　　　　 なお、在学した『第二部』は、４年課程の４年制です。
（Ａ）　備考欄には、在学期間が通常の在学期間と異なる場合にその理由を入力してください。
　　　　　 例えば４年課程５年制の夜間、または留年、休学、早期卒業の場合です。
　　　　　 これらに該当しない場合は入力の必要はありません。</t>
    <rPh sb="20" eb="22">
      <t>ザイガク</t>
    </rPh>
    <rPh sb="28" eb="30">
      <t>ビコウ</t>
    </rPh>
    <rPh sb="30" eb="31">
      <t>ラン</t>
    </rPh>
    <rPh sb="32" eb="34">
      <t>ニュウリョク</t>
    </rPh>
    <rPh sb="53" eb="55">
      <t>ザイガク</t>
    </rPh>
    <rPh sb="80" eb="82">
      <t>ビコウ</t>
    </rPh>
    <rPh sb="82" eb="83">
      <t>ラン</t>
    </rPh>
    <rPh sb="107" eb="109">
      <t>リユウ</t>
    </rPh>
    <rPh sb="110" eb="112">
      <t>ニュウリョク</t>
    </rPh>
    <rPh sb="126" eb="127">
      <t>タト</t>
    </rPh>
    <rPh sb="130" eb="131">
      <t>ネン</t>
    </rPh>
    <rPh sb="143" eb="145">
      <t>リュウネン</t>
    </rPh>
    <rPh sb="146" eb="148">
      <t>キュウガク</t>
    </rPh>
    <rPh sb="149" eb="151">
      <t>ソウキ</t>
    </rPh>
    <rPh sb="151" eb="153">
      <t>ソツギョウ</t>
    </rPh>
    <rPh sb="154" eb="156">
      <t>バアイ</t>
    </rPh>
    <rPh sb="170" eb="172">
      <t>ガイトウ</t>
    </rPh>
    <rPh sb="175" eb="177">
      <t>バアイ</t>
    </rPh>
    <rPh sb="178" eb="180">
      <t>ニュウリョク</t>
    </rPh>
    <rPh sb="181" eb="183">
      <t>ヒツヨウ</t>
    </rPh>
    <phoneticPr fontId="2"/>
  </si>
  <si>
    <t>（Ｑ）　過去にJICAの青年海外協力隊に参加していました。派遣前の訓練期間を含めて青年海外協力隊として
　　　　　入力していいでしょうか。あと業態欄、雇用形態欄は何を選択するのでしょうか。
（Ａ）　青年海外協力隊はボランティアですが、例外的に職歴として扱います。
　　　　　派遣前の訓練・準備期間も併せて派遣期間に含めて入力し、業態は「民間」、雇用形態は「その他」を選択してください。
　　　　　なお、入力した場合は、JICA事務局の書式の派遣証明書と、大阪府様式の職務経歴証明書を後日提出していただきます。</t>
    <rPh sb="29" eb="31">
      <t>ハケン</t>
    </rPh>
    <rPh sb="31" eb="32">
      <t>マエ</t>
    </rPh>
    <rPh sb="33" eb="35">
      <t>クンレン</t>
    </rPh>
    <rPh sb="35" eb="37">
      <t>キカン</t>
    </rPh>
    <rPh sb="38" eb="39">
      <t>フク</t>
    </rPh>
    <rPh sb="57" eb="59">
      <t>ニュウリョク</t>
    </rPh>
    <rPh sb="71" eb="73">
      <t>ギョウタイ</t>
    </rPh>
    <rPh sb="73" eb="74">
      <t>ラン</t>
    </rPh>
    <rPh sb="75" eb="77">
      <t>コヨウ</t>
    </rPh>
    <rPh sb="77" eb="79">
      <t>ケイタイ</t>
    </rPh>
    <rPh sb="79" eb="80">
      <t>ラン</t>
    </rPh>
    <rPh sb="81" eb="82">
      <t>ナニ</t>
    </rPh>
    <rPh sb="83" eb="85">
      <t>センタク</t>
    </rPh>
    <rPh sb="144" eb="146">
      <t>ジュンビ</t>
    </rPh>
    <rPh sb="146" eb="148">
      <t>キカン</t>
    </rPh>
    <rPh sb="149" eb="150">
      <t>アワ</t>
    </rPh>
    <rPh sb="152" eb="154">
      <t>ハケン</t>
    </rPh>
    <rPh sb="154" eb="156">
      <t>キカン</t>
    </rPh>
    <rPh sb="157" eb="158">
      <t>フク</t>
    </rPh>
    <rPh sb="160" eb="162">
      <t>ニュウリョク</t>
    </rPh>
    <rPh sb="164" eb="166">
      <t>ギョウタイ</t>
    </rPh>
    <rPh sb="168" eb="170">
      <t>ミンカン</t>
    </rPh>
    <rPh sb="172" eb="174">
      <t>コヨウ</t>
    </rPh>
    <rPh sb="174" eb="176">
      <t>ケイタイ</t>
    </rPh>
    <rPh sb="180" eb="181">
      <t>タ</t>
    </rPh>
    <rPh sb="183" eb="185">
      <t>センタク</t>
    </rPh>
    <rPh sb="201" eb="203">
      <t>ニュウリョク</t>
    </rPh>
    <rPh sb="205" eb="207">
      <t>バアイ</t>
    </rPh>
    <rPh sb="227" eb="229">
      <t>オオサカ</t>
    </rPh>
    <rPh sb="229" eb="230">
      <t>フ</t>
    </rPh>
    <rPh sb="230" eb="232">
      <t>ヨウシキ</t>
    </rPh>
    <rPh sb="241" eb="243">
      <t>ゴジツ</t>
    </rPh>
    <phoneticPr fontId="2"/>
  </si>
  <si>
    <t>（Ｑ）　職業能力開発校で職業訓練生でした。無職と同様の取扱いになりますか。
（Ａ）　訓練期間が2年未満の場合は無職と同じ扱いとなります。2年を超える場合は経歴書に入力してください。
　　　　　 なお、2年を超えるため経歴書に入力した場合は、学歴証明書を後日提出していただきます。</t>
    <rPh sb="4" eb="6">
      <t>ショクギョウ</t>
    </rPh>
    <rPh sb="6" eb="8">
      <t>ノウリョク</t>
    </rPh>
    <rPh sb="8" eb="10">
      <t>カイハツ</t>
    </rPh>
    <rPh sb="10" eb="11">
      <t>コウ</t>
    </rPh>
    <rPh sb="21" eb="23">
      <t>ムショク</t>
    </rPh>
    <rPh sb="24" eb="26">
      <t>ドウヨウ</t>
    </rPh>
    <rPh sb="27" eb="29">
      <t>トリアツカ</t>
    </rPh>
    <rPh sb="42" eb="44">
      <t>クンレン</t>
    </rPh>
    <rPh sb="48" eb="49">
      <t>ネン</t>
    </rPh>
    <rPh sb="49" eb="51">
      <t>ミマン</t>
    </rPh>
    <rPh sb="52" eb="54">
      <t>バアイ</t>
    </rPh>
    <rPh sb="69" eb="70">
      <t>ネン</t>
    </rPh>
    <rPh sb="71" eb="72">
      <t>コ</t>
    </rPh>
    <rPh sb="74" eb="76">
      <t>バアイ</t>
    </rPh>
    <rPh sb="77" eb="80">
      <t>ケイレキショ</t>
    </rPh>
    <rPh sb="81" eb="83">
      <t>ニュウリョク</t>
    </rPh>
    <rPh sb="101" eb="102">
      <t>ネン</t>
    </rPh>
    <rPh sb="103" eb="104">
      <t>コ</t>
    </rPh>
    <rPh sb="108" eb="111">
      <t>ケイレキショ</t>
    </rPh>
    <rPh sb="112" eb="114">
      <t>ニュウリョク</t>
    </rPh>
    <rPh sb="116" eb="118">
      <t>バアイ</t>
    </rPh>
    <rPh sb="120" eb="122">
      <t>ガクレキ</t>
    </rPh>
    <rPh sb="122" eb="125">
      <t>ショウメイショ</t>
    </rPh>
    <rPh sb="126" eb="128">
      <t>ゴジツ</t>
    </rPh>
    <rPh sb="128" eb="130">
      <t>テイシュツ</t>
    </rPh>
    <phoneticPr fontId="2"/>
  </si>
  <si>
    <r>
      <t>（Ｑ）　１週間当たりの勤務時間について、どのように考えたらいいですか。
（Ａ）　</t>
    </r>
    <r>
      <rPr>
        <b/>
        <u/>
        <sz val="11"/>
        <rFont val="Meiryo UI"/>
        <family val="3"/>
        <charset val="128"/>
      </rPr>
      <t>勤務時間とは、勤務先で所定労働時間として定められた時間数です。</t>
    </r>
    <r>
      <rPr>
        <sz val="11"/>
        <rFont val="Meiryo UI"/>
        <family val="3"/>
        <charset val="128"/>
      </rPr>
      <t xml:space="preserve">
　　　　　 また、1日の所定労働時間とは、始業時刻から終業時刻まで（休憩時間を除く）を指します。
　　　　　 </t>
    </r>
    <r>
      <rPr>
        <b/>
        <u/>
        <sz val="11"/>
        <rFont val="Meiryo UI"/>
        <family val="3"/>
        <charset val="128"/>
      </rPr>
      <t>以下の計算例により、平均時間を算出してください。</t>
    </r>
    <r>
      <rPr>
        <sz val="11"/>
        <rFont val="Meiryo UI"/>
        <family val="3"/>
        <charset val="128"/>
      </rPr>
      <t xml:space="preserve">
　　　　　【例１：所定労働時間が定められている場合】
　　　　　雇用期間内の1日の所定労働時間を週あたりに換算して、「1週間当たりの平均勤務時間数」の平均を求めます。
　　　　　雇用期間が4月1日～翌年3月31日（52週）、１日当たりの所定労働時間が7時間45分、
　　　　　実際の勤務日数が239日の場合は、7時間45分×239日÷52週＝35時間38分　となります。
　　　　　【例２：アルバイト等で所定労働時間が定められていない場合】
　　　　　①それぞれの月の1日当たりの平均勤務時間数を求め、7日を掛け「1週間当たりの平均勤務時間数」を求めます。
　　　　　②求めた各月の「1週間当たりの平均勤務時間数」の平均を求めます。
　　　　　雇用期間が8月1日～9月11日で、8月は2時間勤務が4日間、3時間勤務が4日間、
　　　　　9月は7時間勤務が11日間の場合は、
　　　　  8月の1週間当たり勤務時間数：｛(2時間×4日＋3時間×4日)÷31日｝× 7日 ＝ 4時間31分・・・Ａ
　　　　  9月の1週間当たり勤務時間数：  (7時間×11日÷30日) × 7日 ＝ 17時間58分・・・Ｂ
　　　　  Ａ + Ｂ ÷ 2月 ＝ 11時間14分　となります。</t>
    </r>
    <phoneticPr fontId="2"/>
  </si>
  <si>
    <t>修学年数調整</t>
    <rPh sb="0" eb="6">
      <t>シュウガクネンスウチョウセイ</t>
    </rPh>
    <phoneticPr fontId="2"/>
  </si>
  <si>
    <t>高校⇒大学</t>
    <rPh sb="0" eb="2">
      <t>コウコウ</t>
    </rPh>
    <rPh sb="3" eb="5">
      <t>ダイガク</t>
    </rPh>
    <phoneticPr fontId="2"/>
  </si>
  <si>
    <t>高校⇒修士</t>
    <rPh sb="0" eb="2">
      <t>コウコウ</t>
    </rPh>
    <rPh sb="3" eb="5">
      <t>シュウシ</t>
    </rPh>
    <phoneticPr fontId="2"/>
  </si>
  <si>
    <t>高校⇒博士</t>
    <rPh sb="0" eb="2">
      <t>コウコウ</t>
    </rPh>
    <rPh sb="3" eb="5">
      <t>ハクシ</t>
    </rPh>
    <phoneticPr fontId="2"/>
  </si>
  <si>
    <t>大学⇒修士</t>
    <rPh sb="0" eb="2">
      <t>ダイガク</t>
    </rPh>
    <rPh sb="3" eb="5">
      <t>シュウシ</t>
    </rPh>
    <phoneticPr fontId="2"/>
  </si>
  <si>
    <t>大学⇒博士</t>
    <rPh sb="0" eb="2">
      <t>ダイガク</t>
    </rPh>
    <rPh sb="3" eb="5">
      <t>ハクシ</t>
    </rPh>
    <phoneticPr fontId="2"/>
  </si>
  <si>
    <t>高校⇒高校専攻科</t>
    <rPh sb="0" eb="2">
      <t>コウコウ</t>
    </rPh>
    <rPh sb="3" eb="8">
      <t>コウコウセンコウカ</t>
    </rPh>
    <phoneticPr fontId="2"/>
  </si>
  <si>
    <t>高校⇒短大1卒</t>
    <rPh sb="0" eb="3">
      <t>コウコウミギ</t>
    </rPh>
    <rPh sb="3" eb="5">
      <t>タンダイ</t>
    </rPh>
    <rPh sb="6" eb="7">
      <t>ソツ</t>
    </rPh>
    <phoneticPr fontId="2"/>
  </si>
  <si>
    <t>高校⇒短大2卒</t>
    <rPh sb="0" eb="3">
      <t>コウコウミギ</t>
    </rPh>
    <rPh sb="3" eb="5">
      <t>タンダイ</t>
    </rPh>
    <rPh sb="6" eb="7">
      <t>ソツ</t>
    </rPh>
    <phoneticPr fontId="2"/>
  </si>
  <si>
    <t>高校⇒短大3卒</t>
    <rPh sb="0" eb="3">
      <t>コウコウミギ</t>
    </rPh>
    <rPh sb="3" eb="5">
      <t>タンダイ</t>
    </rPh>
    <rPh sb="6" eb="7">
      <t>ソツ</t>
    </rPh>
    <phoneticPr fontId="2"/>
  </si>
  <si>
    <t>高校⇒大学専攻科</t>
    <rPh sb="0" eb="2">
      <t>コウコウ</t>
    </rPh>
    <rPh sb="3" eb="8">
      <t>ダイガクセンコウカ</t>
    </rPh>
    <phoneticPr fontId="2"/>
  </si>
  <si>
    <t>高校⇒大学6卒</t>
    <rPh sb="0" eb="2">
      <t>コウコウ</t>
    </rPh>
    <rPh sb="3" eb="5">
      <t>ダイガク</t>
    </rPh>
    <rPh sb="6" eb="7">
      <t>ソツ</t>
    </rPh>
    <phoneticPr fontId="2"/>
  </si>
  <si>
    <t>高校⇒専門職学位</t>
    <rPh sb="0" eb="3">
      <t>コウコウミギ</t>
    </rPh>
    <rPh sb="3" eb="8">
      <t>センモンショクガクイ</t>
    </rPh>
    <phoneticPr fontId="2"/>
  </si>
  <si>
    <t>大学⇒大学６卒</t>
    <rPh sb="0" eb="2">
      <t>ダイガク</t>
    </rPh>
    <rPh sb="3" eb="5">
      <t>ダイガク</t>
    </rPh>
    <rPh sb="6" eb="7">
      <t>ソツ</t>
    </rPh>
    <phoneticPr fontId="2"/>
  </si>
  <si>
    <t>大学⇒専門職学位</t>
    <rPh sb="0" eb="3">
      <t>ダイガクミギ</t>
    </rPh>
    <rPh sb="3" eb="6">
      <t>センモンショク</t>
    </rPh>
    <rPh sb="6" eb="8">
      <t>ガクイ</t>
    </rPh>
    <phoneticPr fontId="2"/>
  </si>
  <si>
    <t>大学⇒大学専攻科</t>
    <rPh sb="0" eb="2">
      <t>ダイガク</t>
    </rPh>
    <rPh sb="3" eb="8">
      <t>ダイガクセンコウカ</t>
    </rPh>
    <phoneticPr fontId="2"/>
  </si>
  <si>
    <t>短大卒⇒短大3卒</t>
    <rPh sb="0" eb="3">
      <t>タンダイソツ</t>
    </rPh>
    <rPh sb="4" eb="6">
      <t>タンダイ</t>
    </rPh>
    <rPh sb="7" eb="8">
      <t>ソツ</t>
    </rPh>
    <phoneticPr fontId="2"/>
  </si>
  <si>
    <t>短大卒⇒大卒</t>
    <rPh sb="0" eb="3">
      <t>タンダイソツ</t>
    </rPh>
    <rPh sb="4" eb="6">
      <t>ダイソツ</t>
    </rPh>
    <phoneticPr fontId="2"/>
  </si>
  <si>
    <t>短大卒⇒修士</t>
    <rPh sb="0" eb="4">
      <t>タンダイソツミギ</t>
    </rPh>
    <rPh sb="4" eb="6">
      <t>シュウシ</t>
    </rPh>
    <phoneticPr fontId="2"/>
  </si>
  <si>
    <t>短大卒⇒博士</t>
    <rPh sb="0" eb="4">
      <t>タンダイソツミギ</t>
    </rPh>
    <rPh sb="4" eb="6">
      <t>ハクシ</t>
    </rPh>
    <phoneticPr fontId="2"/>
  </si>
  <si>
    <t>短大卒⇒大学6卒</t>
    <rPh sb="0" eb="4">
      <t>タンダイソツミギ</t>
    </rPh>
    <rPh sb="4" eb="6">
      <t>ダイガク</t>
    </rPh>
    <rPh sb="7" eb="8">
      <t>ソツ</t>
    </rPh>
    <phoneticPr fontId="2"/>
  </si>
  <si>
    <t>短大卒⇒専門職学位</t>
    <rPh sb="0" eb="4">
      <t>タンダイソツミギ</t>
    </rPh>
    <rPh sb="4" eb="9">
      <t>センモンショクガクイ</t>
    </rPh>
    <phoneticPr fontId="2"/>
  </si>
  <si>
    <t>短大卒⇒大学専攻科</t>
    <rPh sb="0" eb="4">
      <t>タンダイソツミギ</t>
    </rPh>
    <rPh sb="4" eb="9">
      <t>ダイガクセンコウカ</t>
    </rPh>
    <phoneticPr fontId="2"/>
  </si>
  <si>
    <t>経　歴　書</t>
    <phoneticPr fontId="2"/>
  </si>
  <si>
    <t>年度採用予定者</t>
    <phoneticPr fontId="2"/>
  </si>
  <si>
    <t>必須エラー</t>
    <rPh sb="0" eb="2">
      <t>ヒッス</t>
    </rPh>
    <phoneticPr fontId="2"/>
  </si>
  <si>
    <t>ERRNO</t>
    <phoneticPr fontId="2"/>
  </si>
  <si>
    <t>ERR有無</t>
    <rPh sb="3" eb="5">
      <t>ウム</t>
    </rPh>
    <phoneticPr fontId="2"/>
  </si>
  <si>
    <t>生年月日
(西暦)</t>
    <rPh sb="0" eb="2">
      <t>セイネン</t>
    </rPh>
    <rPh sb="2" eb="4">
      <t>ガッピ</t>
    </rPh>
    <rPh sb="6" eb="8">
      <t>セイレキ</t>
    </rPh>
    <phoneticPr fontId="2"/>
  </si>
  <si>
    <t>ERR文言</t>
    <rPh sb="3" eb="5">
      <t>モンゴン</t>
    </rPh>
    <phoneticPr fontId="2"/>
  </si>
  <si>
    <t>受験職種を記入してください。</t>
    <rPh sb="5" eb="7">
      <t>キニュウ</t>
    </rPh>
    <phoneticPr fontId="2"/>
  </si>
  <si>
    <t>氏名を記入してください。</t>
    <rPh sb="0" eb="2">
      <t>シメイ</t>
    </rPh>
    <rPh sb="3" eb="5">
      <t>キニュウ</t>
    </rPh>
    <phoneticPr fontId="2"/>
  </si>
  <si>
    <t>採用年度</t>
    <rPh sb="0" eb="2">
      <t>サイヨウ</t>
    </rPh>
    <rPh sb="2" eb="4">
      <t>ネンド</t>
    </rPh>
    <phoneticPr fontId="2"/>
  </si>
  <si>
    <t>論理エラー</t>
    <rPh sb="0" eb="2">
      <t>ロンリ</t>
    </rPh>
    <phoneticPr fontId="2"/>
  </si>
  <si>
    <t>証明書
提出</t>
    <rPh sb="0" eb="3">
      <t>ショウメイショ</t>
    </rPh>
    <rPh sb="4" eb="6">
      <t>テイシュツ</t>
    </rPh>
    <phoneticPr fontId="2"/>
  </si>
  <si>
    <t>生年月日</t>
    <rPh sb="0" eb="4">
      <t>セイネンガッピ</t>
    </rPh>
    <phoneticPr fontId="2"/>
  </si>
  <si>
    <t>就職等年月日</t>
    <phoneticPr fontId="2"/>
  </si>
  <si>
    <t>退職等年月日</t>
    <phoneticPr fontId="2"/>
  </si>
  <si>
    <t>高校の経歴を記入又は高校入学年を確認してください。</t>
    <rPh sb="0" eb="2">
      <t>コウコウ</t>
    </rPh>
    <rPh sb="3" eb="5">
      <t>ケイレキ</t>
    </rPh>
    <rPh sb="6" eb="8">
      <t>キニュウ</t>
    </rPh>
    <rPh sb="8" eb="9">
      <t>マタ</t>
    </rPh>
    <rPh sb="10" eb="12">
      <t>コウコウ</t>
    </rPh>
    <rPh sb="12" eb="14">
      <t>ニュウガク</t>
    </rPh>
    <rPh sb="14" eb="15">
      <t>トシ</t>
    </rPh>
    <rPh sb="16" eb="18">
      <t>カクニン</t>
    </rPh>
    <phoneticPr fontId="2"/>
  </si>
  <si>
    <t>1週間当たりの勤務時間が28時間45分以上の場合、業態は「その他」を選択してください。</t>
    <phoneticPr fontId="2"/>
  </si>
  <si>
    <t>就職等年月日が退職等年月日より未来の日付になってます。</t>
    <rPh sb="15" eb="17">
      <t>ミライ</t>
    </rPh>
    <rPh sb="18" eb="20">
      <t>ヒヅケ</t>
    </rPh>
    <phoneticPr fontId="2"/>
  </si>
  <si>
    <t>D0:在学期間</t>
  </si>
  <si>
    <t>B0:民間</t>
  </si>
  <si>
    <t>A0:公共団体</t>
  </si>
  <si>
    <t>証明書
提出</t>
    <phoneticPr fontId="2"/>
  </si>
  <si>
    <t>～</t>
    <phoneticPr fontId="2"/>
  </si>
  <si>
    <t>就職等年月日は過去から順番記入してください。</t>
    <rPh sb="7" eb="9">
      <t>カコ</t>
    </rPh>
    <rPh sb="11" eb="13">
      <t>ジュンバン</t>
    </rPh>
    <rPh sb="13" eb="15">
      <t>キニュウ</t>
    </rPh>
    <phoneticPr fontId="2"/>
  </si>
  <si>
    <t>生年月日を記入してください。</t>
    <rPh sb="0" eb="4">
      <t>セイネンガッピ</t>
    </rPh>
    <rPh sb="5" eb="7">
      <t>キニュウ</t>
    </rPh>
    <phoneticPr fontId="2"/>
  </si>
  <si>
    <t>記入例（大学卒業すぐに入庁の場合）</t>
    <rPh sb="0" eb="3">
      <t>キニュウレイ</t>
    </rPh>
    <rPh sb="4" eb="6">
      <t>ダイガク</t>
    </rPh>
    <rPh sb="6" eb="8">
      <t>ソツギョウ</t>
    </rPh>
    <rPh sb="11" eb="13">
      <t>ニュウチョウ</t>
    </rPh>
    <rPh sb="14" eb="16">
      <t>バアイ</t>
    </rPh>
    <phoneticPr fontId="2"/>
  </si>
  <si>
    <t>記入例（大学卒業→社会人経験→入庁の場合）</t>
    <rPh sb="0" eb="3">
      <t>キニュウレイ</t>
    </rPh>
    <rPh sb="4" eb="6">
      <t>ダイガク</t>
    </rPh>
    <rPh sb="6" eb="8">
      <t>ソツギョウ</t>
    </rPh>
    <rPh sb="9" eb="12">
      <t>シャカイジン</t>
    </rPh>
    <rPh sb="12" eb="14">
      <t>ケイケン</t>
    </rPh>
    <rPh sb="15" eb="17">
      <t>ニュウチョウ</t>
    </rPh>
    <rPh sb="18" eb="20">
      <t>バアイ</t>
    </rPh>
    <phoneticPr fontId="2"/>
  </si>
  <si>
    <t>記入例（浪人期間がある場合）</t>
    <rPh sb="0" eb="3">
      <t>キニュウレイ</t>
    </rPh>
    <rPh sb="4" eb="6">
      <t>ロウニン</t>
    </rPh>
    <rPh sb="6" eb="8">
      <t>キカン</t>
    </rPh>
    <rPh sb="11" eb="13">
      <t>バアイ</t>
    </rPh>
    <phoneticPr fontId="2"/>
  </si>
  <si>
    <t>記入例（同一期間に複数の経歴がある場合）</t>
    <rPh sb="0" eb="3">
      <t>キニュウレイ</t>
    </rPh>
    <rPh sb="4" eb="6">
      <t>ドウイツ</t>
    </rPh>
    <rPh sb="6" eb="8">
      <t>キカン</t>
    </rPh>
    <rPh sb="9" eb="11">
      <t>フクスウ</t>
    </rPh>
    <rPh sb="12" eb="14">
      <t>ケイレキ</t>
    </rPh>
    <rPh sb="17" eb="19">
      <t>バアイ</t>
    </rPh>
    <phoneticPr fontId="2"/>
  </si>
  <si>
    <t>※就職等年月日が昇順になるように記載してください。</t>
    <rPh sb="1" eb="3">
      <t>シュウショク</t>
    </rPh>
    <rPh sb="3" eb="4">
      <t>トウ</t>
    </rPh>
    <rPh sb="4" eb="7">
      <t>ネンガッピ</t>
    </rPh>
    <rPh sb="8" eb="10">
      <t>ショウジュン</t>
    </rPh>
    <rPh sb="16" eb="18">
      <t>キサイ</t>
    </rPh>
    <phoneticPr fontId="2"/>
  </si>
  <si>
    <t>証明書提出</t>
    <rPh sb="0" eb="3">
      <t>ショウメイショ</t>
    </rPh>
    <rPh sb="3" eb="5">
      <t>テイシュツ</t>
    </rPh>
    <phoneticPr fontId="2"/>
  </si>
  <si>
    <t>入力いただいた経歴は、後日ご案内する期限までに各種証明書を取得いただき、内容の証明をしていただきます。（各種証明書の提出期限は就職説明会等で別途ご案内します）</t>
    <phoneticPr fontId="2"/>
  </si>
  <si>
    <t>各種証明書の内容や取得状況に応じ、経歴書を修正を求めることがあります。</t>
    <rPh sb="0" eb="2">
      <t>カクシュ</t>
    </rPh>
    <phoneticPr fontId="2"/>
  </si>
  <si>
    <t>◆在学期間が通常の在学期間と異なる場合　⇒　理由を入力してください。（１年休学、早期卒業、中退、４年課程５年制夜間など）</t>
    <rPh sb="40" eb="42">
      <t>ソウキ</t>
    </rPh>
    <rPh sb="42" eb="44">
      <t>ソツギョウ</t>
    </rPh>
    <phoneticPr fontId="2"/>
  </si>
  <si>
    <t>（Ｑ）　海外の大学、大学院を卒業しましたが、経歴書に入力してもいいですか。
（Ａ）　後日提出をお願いする学歴証明書（※）を提出できる場合は入力してください。
　　　　　 提出ができないと予想される場合や提出の意思が無い場合は、「勤務先等の名称」に「無職」と入力するか、
　　　　　「勤務先等の名称」に学校名を入力し「証明書提出」欄で「証明書なし」を選択してください。
　　　　　※学歴証明書は原則、大阪府の様式を使用し、翻訳文の添付をお願いします。
　　　　　　 大阪府様式での証明が難しい場合は、学校が発行する卒業証明書に制度概要資料
　　　　　（修学課程・取得学位・正規の修学年数・在学期間等がわかるもの）を添付してください。</t>
    <rPh sb="4" eb="6">
      <t>カイガイ</t>
    </rPh>
    <rPh sb="10" eb="13">
      <t>ダイガクイン</t>
    </rPh>
    <rPh sb="42" eb="44">
      <t>ゴジツ</t>
    </rPh>
    <rPh sb="44" eb="46">
      <t>テイシュツ</t>
    </rPh>
    <rPh sb="48" eb="49">
      <t>ネガ</t>
    </rPh>
    <rPh sb="52" eb="54">
      <t>ガクレキ</t>
    </rPh>
    <rPh sb="54" eb="57">
      <t>ショウメイショ</t>
    </rPh>
    <rPh sb="61" eb="63">
      <t>テイシュツ</t>
    </rPh>
    <rPh sb="66" eb="68">
      <t>バアイ</t>
    </rPh>
    <rPh sb="69" eb="71">
      <t>ニュウリョク</t>
    </rPh>
    <rPh sb="85" eb="87">
      <t>テイシュツ</t>
    </rPh>
    <rPh sb="93" eb="95">
      <t>ヨソウ</t>
    </rPh>
    <rPh sb="98" eb="100">
      <t>バアイ</t>
    </rPh>
    <rPh sb="101" eb="103">
      <t>テイシュツ</t>
    </rPh>
    <rPh sb="104" eb="106">
      <t>イシ</t>
    </rPh>
    <rPh sb="107" eb="108">
      <t>ナ</t>
    </rPh>
    <rPh sb="109" eb="111">
      <t>バアイ</t>
    </rPh>
    <rPh sb="114" eb="117">
      <t>キンムサキ</t>
    </rPh>
    <rPh sb="117" eb="118">
      <t>トウ</t>
    </rPh>
    <rPh sb="119" eb="121">
      <t>メイショウ</t>
    </rPh>
    <rPh sb="124" eb="126">
      <t>ムショク</t>
    </rPh>
    <rPh sb="128" eb="130">
      <t>ニュウリョク</t>
    </rPh>
    <rPh sb="141" eb="144">
      <t>キンムサキ</t>
    </rPh>
    <rPh sb="144" eb="145">
      <t>トウ</t>
    </rPh>
    <rPh sb="146" eb="148">
      <t>メイショウ</t>
    </rPh>
    <rPh sb="150" eb="153">
      <t>ガッコウメイ</t>
    </rPh>
    <rPh sb="154" eb="156">
      <t>ニュウリョク</t>
    </rPh>
    <rPh sb="158" eb="161">
      <t>ショウメイショ</t>
    </rPh>
    <rPh sb="161" eb="163">
      <t>テイシュツ</t>
    </rPh>
    <rPh sb="164" eb="165">
      <t>ラン</t>
    </rPh>
    <rPh sb="167" eb="170">
      <t>ショウメイショ</t>
    </rPh>
    <rPh sb="174" eb="176">
      <t>センタク</t>
    </rPh>
    <rPh sb="190" eb="192">
      <t>ガクレキ</t>
    </rPh>
    <rPh sb="192" eb="195">
      <t>ショウメイショ</t>
    </rPh>
    <rPh sb="196" eb="198">
      <t>ゲンソク</t>
    </rPh>
    <rPh sb="199" eb="201">
      <t>オオサカ</t>
    </rPh>
    <rPh sb="201" eb="202">
      <t>フ</t>
    </rPh>
    <rPh sb="203" eb="205">
      <t>ヨウシキ</t>
    </rPh>
    <rPh sb="206" eb="208">
      <t>シヨウ</t>
    </rPh>
    <rPh sb="210" eb="213">
      <t>ホンヤクブン</t>
    </rPh>
    <rPh sb="214" eb="216">
      <t>テンプ</t>
    </rPh>
    <rPh sb="218" eb="219">
      <t>ネガ</t>
    </rPh>
    <rPh sb="232" eb="234">
      <t>オオサカ</t>
    </rPh>
    <rPh sb="234" eb="235">
      <t>フ</t>
    </rPh>
    <rPh sb="235" eb="237">
      <t>ヨウシキ</t>
    </rPh>
    <rPh sb="239" eb="241">
      <t>ショウメイ</t>
    </rPh>
    <rPh sb="242" eb="243">
      <t>ムズカ</t>
    </rPh>
    <rPh sb="245" eb="247">
      <t>バアイ</t>
    </rPh>
    <rPh sb="249" eb="251">
      <t>ガッコウ</t>
    </rPh>
    <rPh sb="252" eb="254">
      <t>ハッコウ</t>
    </rPh>
    <rPh sb="256" eb="258">
      <t>ソツギョウ</t>
    </rPh>
    <rPh sb="258" eb="261">
      <t>ショウメイショ</t>
    </rPh>
    <rPh sb="262" eb="264">
      <t>セイド</t>
    </rPh>
    <rPh sb="264" eb="266">
      <t>ガイヨウ</t>
    </rPh>
    <rPh sb="266" eb="268">
      <t>シリョウ</t>
    </rPh>
    <rPh sb="275" eb="277">
      <t>シュウガク</t>
    </rPh>
    <rPh sb="277" eb="279">
      <t>カテイ</t>
    </rPh>
    <rPh sb="280" eb="282">
      <t>シュトク</t>
    </rPh>
    <rPh sb="282" eb="284">
      <t>ガクイ</t>
    </rPh>
    <rPh sb="285" eb="287">
      <t>セイキ</t>
    </rPh>
    <rPh sb="288" eb="290">
      <t>シュウガク</t>
    </rPh>
    <rPh sb="290" eb="292">
      <t>ネンスウ</t>
    </rPh>
    <rPh sb="293" eb="295">
      <t>ザイガク</t>
    </rPh>
    <rPh sb="295" eb="297">
      <t>キカン</t>
    </rPh>
    <rPh sb="297" eb="298">
      <t>トウ</t>
    </rPh>
    <rPh sb="306" eb="308">
      <t>テンプ</t>
    </rPh>
    <phoneticPr fontId="15"/>
  </si>
  <si>
    <t>給料表コード</t>
    <rPh sb="0" eb="2">
      <t>キュウリョウ</t>
    </rPh>
    <rPh sb="2" eb="3">
      <t>ヒョウ</t>
    </rPh>
    <phoneticPr fontId="2"/>
  </si>
  <si>
    <t>（行）</t>
  </si>
  <si>
    <t>02</t>
    <phoneticPr fontId="2"/>
  </si>
  <si>
    <t>（医一）</t>
  </si>
  <si>
    <t>04</t>
    <phoneticPr fontId="2"/>
  </si>
  <si>
    <t>（医二）</t>
  </si>
  <si>
    <t>05</t>
    <phoneticPr fontId="2"/>
  </si>
  <si>
    <t>（医三）</t>
  </si>
  <si>
    <t>06</t>
    <phoneticPr fontId="2"/>
  </si>
  <si>
    <t>表級号給</t>
    <rPh sb="0" eb="1">
      <t>ヒョウ</t>
    </rPh>
    <rPh sb="1" eb="2">
      <t>キュウ</t>
    </rPh>
    <rPh sb="2" eb="4">
      <t>ゴウキュウ</t>
    </rPh>
    <phoneticPr fontId="2"/>
  </si>
  <si>
    <t>※高校卒業の証明書が必要になります。</t>
    <rPh sb="1" eb="3">
      <t>コウコウ</t>
    </rPh>
    <rPh sb="3" eb="5">
      <t>ソツギョウ</t>
    </rPh>
    <rPh sb="6" eb="9">
      <t>ショウメイショ</t>
    </rPh>
    <rPh sb="10" eb="12">
      <t>ヒツヨウ</t>
    </rPh>
    <phoneticPr fontId="2"/>
  </si>
  <si>
    <t>記入例（最終学歴が高校の場合）</t>
    <rPh sb="0" eb="3">
      <t>キニュウレイ</t>
    </rPh>
    <rPh sb="4" eb="6">
      <t>サイシュウ</t>
    </rPh>
    <rPh sb="6" eb="8">
      <t>ガクレキ</t>
    </rPh>
    <rPh sb="9" eb="11">
      <t>コウコウ</t>
    </rPh>
    <rPh sb="12" eb="14">
      <t>バアイ</t>
    </rPh>
    <phoneticPr fontId="2"/>
  </si>
  <si>
    <t>記入例（高校卒業→専修学校・専門学校・職業技術専門学校など→入庁の場合）</t>
    <rPh sb="0" eb="3">
      <t>キニュウレイ</t>
    </rPh>
    <rPh sb="4" eb="6">
      <t>コウコウ</t>
    </rPh>
    <rPh sb="6" eb="8">
      <t>ソツギョウ</t>
    </rPh>
    <rPh sb="9" eb="11">
      <t>センシュウ</t>
    </rPh>
    <rPh sb="11" eb="13">
      <t>ガッコウ</t>
    </rPh>
    <rPh sb="14" eb="16">
      <t>センモン</t>
    </rPh>
    <rPh sb="16" eb="18">
      <t>ガッコウ</t>
    </rPh>
    <rPh sb="19" eb="21">
      <t>ショクギョウ</t>
    </rPh>
    <rPh sb="21" eb="23">
      <t>ギジュツ</t>
    </rPh>
    <rPh sb="23" eb="27">
      <t>センモンガッコウ</t>
    </rPh>
    <rPh sb="30" eb="32">
      <t>ニュウチョウ</t>
    </rPh>
    <rPh sb="33" eb="35">
      <t>バアイ</t>
    </rPh>
    <phoneticPr fontId="2"/>
  </si>
  <si>
    <t>記入例（高校卒業→社会人経験→大学卒業→入庁の場合）</t>
    <rPh sb="0" eb="3">
      <t>キニュウレイ</t>
    </rPh>
    <rPh sb="9" eb="12">
      <t>シャカイジン</t>
    </rPh>
    <rPh sb="12" eb="14">
      <t>ケイケン</t>
    </rPh>
    <rPh sb="15" eb="17">
      <t>ダイガク</t>
    </rPh>
    <rPh sb="17" eb="19">
      <t>ソツギョウ</t>
    </rPh>
    <rPh sb="20" eb="22">
      <t>ニュウチョウ</t>
    </rPh>
    <rPh sb="23" eb="25">
      <t>バアイ</t>
    </rPh>
    <phoneticPr fontId="2"/>
  </si>
  <si>
    <t>正常の場合</t>
    <rPh sb="0" eb="2">
      <t>セイジョウ</t>
    </rPh>
    <rPh sb="3" eb="5">
      <t>バアイ</t>
    </rPh>
    <phoneticPr fontId="2"/>
  </si>
  <si>
    <t>就職等年月月初</t>
    <rPh sb="5" eb="7">
      <t>ゲッショ</t>
    </rPh>
    <phoneticPr fontId="2"/>
  </si>
  <si>
    <t>退職等年月月末</t>
    <rPh sb="5" eb="7">
      <t>ゲツマツ</t>
    </rPh>
    <phoneticPr fontId="2"/>
  </si>
  <si>
    <t>年</t>
    <rPh sb="0" eb="1">
      <t>ネン</t>
    </rPh>
    <phoneticPr fontId="2"/>
  </si>
  <si>
    <t>記入例　同一の雇用者（任命権者など）に採用され、月途中で一度退職し、再度同一雇用者（任命権者など）に当月又は翌月中に採用された場合</t>
    <rPh sb="0" eb="3">
      <t>キニュウレイ</t>
    </rPh>
    <rPh sb="4" eb="6">
      <t>ドウイツ</t>
    </rPh>
    <rPh sb="7" eb="10">
      <t>コヨウシャ</t>
    </rPh>
    <rPh sb="11" eb="14">
      <t>ニンメイケン</t>
    </rPh>
    <rPh sb="14" eb="15">
      <t>シャ</t>
    </rPh>
    <rPh sb="19" eb="21">
      <t>サイヨウ</t>
    </rPh>
    <rPh sb="24" eb="27">
      <t>ツキトチュウ</t>
    </rPh>
    <rPh sb="28" eb="30">
      <t>イチド</t>
    </rPh>
    <rPh sb="30" eb="32">
      <t>タイショク</t>
    </rPh>
    <rPh sb="34" eb="36">
      <t>サイド</t>
    </rPh>
    <rPh sb="36" eb="38">
      <t>ドウイツ</t>
    </rPh>
    <rPh sb="38" eb="41">
      <t>コヨウシャ</t>
    </rPh>
    <rPh sb="42" eb="46">
      <t>ニンメイケンシャ</t>
    </rPh>
    <rPh sb="50" eb="52">
      <t>トウゲツ</t>
    </rPh>
    <rPh sb="52" eb="53">
      <t>マタ</t>
    </rPh>
    <rPh sb="54" eb="56">
      <t>ヨクゲツ</t>
    </rPh>
    <rPh sb="56" eb="57">
      <t>チュウ</t>
    </rPh>
    <rPh sb="58" eb="60">
      <t>サイヨウ</t>
    </rPh>
    <rPh sb="63" eb="65">
      <t>バアイ</t>
    </rPh>
    <phoneticPr fontId="2"/>
  </si>
  <si>
    <t>※月単位で考えるので下記ケースの場合、無職記載は不要。雇用主（任命権者）が同じ場合は一行にまとめて記載してください。</t>
    <rPh sb="1" eb="4">
      <t>ツキタンイ</t>
    </rPh>
    <rPh sb="5" eb="6">
      <t>カンガ</t>
    </rPh>
    <rPh sb="10" eb="12">
      <t>カキ</t>
    </rPh>
    <rPh sb="16" eb="18">
      <t>バアイ</t>
    </rPh>
    <rPh sb="19" eb="21">
      <t>ムショク</t>
    </rPh>
    <rPh sb="21" eb="23">
      <t>キサイ</t>
    </rPh>
    <rPh sb="24" eb="26">
      <t>フヨウ</t>
    </rPh>
    <rPh sb="27" eb="30">
      <t>コヨウヌシ</t>
    </rPh>
    <rPh sb="31" eb="33">
      <t>ニンメイ</t>
    </rPh>
    <rPh sb="33" eb="35">
      <t>ケンジャ</t>
    </rPh>
    <rPh sb="37" eb="38">
      <t>オナ</t>
    </rPh>
    <rPh sb="39" eb="41">
      <t>バアイ</t>
    </rPh>
    <rPh sb="42" eb="44">
      <t>イチギョウ</t>
    </rPh>
    <rPh sb="49" eb="51">
      <t>キサイ</t>
    </rPh>
    <phoneticPr fontId="2"/>
  </si>
  <si>
    <t>記入例　雇用者（任命権者など）が異なる場合</t>
    <rPh sb="0" eb="3">
      <t>キニュウレイ</t>
    </rPh>
    <rPh sb="4" eb="7">
      <t>コヨウシャ</t>
    </rPh>
    <rPh sb="8" eb="11">
      <t>ニンメイケン</t>
    </rPh>
    <rPh sb="11" eb="12">
      <t>シャ</t>
    </rPh>
    <rPh sb="16" eb="17">
      <t>コト</t>
    </rPh>
    <rPh sb="19" eb="21">
      <t>バアイ</t>
    </rPh>
    <phoneticPr fontId="2"/>
  </si>
  <si>
    <t>↑20行以上は通常非表示になってます。
入力がある場合は再表示してください。</t>
    <rPh sb="3" eb="4">
      <t>ギョウ</t>
    </rPh>
    <rPh sb="4" eb="6">
      <t>イジョウ</t>
    </rPh>
    <rPh sb="7" eb="9">
      <t>ツウジョウ</t>
    </rPh>
    <rPh sb="9" eb="12">
      <t>ヒヒョウジ</t>
    </rPh>
    <rPh sb="20" eb="22">
      <t>ニュウリョク</t>
    </rPh>
    <rPh sb="25" eb="27">
      <t>バアイ</t>
    </rPh>
    <rPh sb="28" eb="31">
      <t>サイヒョウジ</t>
    </rPh>
    <phoneticPr fontId="2"/>
  </si>
  <si>
    <t>記入例　同一の雇用者（任命権者など）に採用され、勤務形態が途中で変わる場合</t>
    <rPh sb="0" eb="3">
      <t>キニュウレイ</t>
    </rPh>
    <rPh sb="4" eb="6">
      <t>ドウイツ</t>
    </rPh>
    <rPh sb="7" eb="10">
      <t>コヨウシャ</t>
    </rPh>
    <rPh sb="11" eb="14">
      <t>ニンメイケン</t>
    </rPh>
    <rPh sb="14" eb="15">
      <t>シャ</t>
    </rPh>
    <rPh sb="19" eb="21">
      <t>サイヨウ</t>
    </rPh>
    <rPh sb="24" eb="28">
      <t>キンムケイタイ</t>
    </rPh>
    <rPh sb="29" eb="31">
      <t>トチュウ</t>
    </rPh>
    <rPh sb="32" eb="33">
      <t>カ</t>
    </rPh>
    <rPh sb="35" eb="37">
      <t>バアイ</t>
    </rPh>
    <phoneticPr fontId="2"/>
  </si>
  <si>
    <t>※証明書提出欄は提出済を選択してください。</t>
    <rPh sb="1" eb="4">
      <t>ショウメイショ</t>
    </rPh>
    <rPh sb="4" eb="6">
      <t>テイシュツ</t>
    </rPh>
    <rPh sb="6" eb="7">
      <t>ラン</t>
    </rPh>
    <rPh sb="8" eb="11">
      <t>テイシュツズ</t>
    </rPh>
    <rPh sb="12" eb="14">
      <t>センタク</t>
    </rPh>
    <phoneticPr fontId="2"/>
  </si>
  <si>
    <t>記入例　大阪府で採用歴があり、すでに一度大阪府に証明書を提出したことがある場合</t>
    <rPh sb="0" eb="3">
      <t>キニュウレイ</t>
    </rPh>
    <rPh sb="4" eb="7">
      <t>オオサカフ</t>
    </rPh>
    <rPh sb="8" eb="10">
      <t>サイヨウ</t>
    </rPh>
    <rPh sb="10" eb="11">
      <t>レキ</t>
    </rPh>
    <rPh sb="18" eb="20">
      <t>イチド</t>
    </rPh>
    <rPh sb="20" eb="23">
      <t>オオサカフ</t>
    </rPh>
    <rPh sb="24" eb="27">
      <t>ショウメイショ</t>
    </rPh>
    <rPh sb="28" eb="30">
      <t>テイシュツ</t>
    </rPh>
    <rPh sb="37" eb="39">
      <t>バアイ</t>
    </rPh>
    <phoneticPr fontId="2"/>
  </si>
  <si>
    <t>なし</t>
    <phoneticPr fontId="2"/>
  </si>
  <si>
    <t>年</t>
    <rPh sb="0" eb="1">
      <t>ネン</t>
    </rPh>
    <phoneticPr fontId="2"/>
  </si>
  <si>
    <t>月</t>
    <rPh sb="0" eb="1">
      <t>ツキ</t>
    </rPh>
    <phoneticPr fontId="2"/>
  </si>
  <si>
    <t>ver</t>
    <phoneticPr fontId="2"/>
  </si>
  <si>
    <t>内容</t>
    <rPh sb="0" eb="2">
      <t>ナイヨウ</t>
    </rPh>
    <phoneticPr fontId="2"/>
  </si>
  <si>
    <t>本エクセルのver</t>
    <rPh sb="0" eb="1">
      <t>ホン</t>
    </rPh>
    <phoneticPr fontId="2"/>
  </si>
  <si>
    <t>【シート：経歴書】エラーチェックNO6修正
【シート：初任給換算】に修学調整になしを追加
【シート：初任給換算】にAG列AN列条件式書式追加</t>
    <rPh sb="34" eb="38">
      <t>シュウガクチョウセイ</t>
    </rPh>
    <rPh sb="42" eb="44">
      <t>ツイカ</t>
    </rPh>
    <rPh sb="59" eb="60">
      <t>レツ</t>
    </rPh>
    <rPh sb="62" eb="63">
      <t>レツ</t>
    </rPh>
    <rPh sb="63" eb="65">
      <t>ジョウケン</t>
    </rPh>
    <rPh sb="65" eb="66">
      <t>シキ</t>
    </rPh>
    <rPh sb="66" eb="68">
      <t>ショシキ</t>
    </rPh>
    <rPh sb="68" eb="70">
      <t>ツイカ</t>
    </rPh>
    <phoneticPr fontId="2"/>
  </si>
  <si>
    <t>なし</t>
  </si>
  <si>
    <t>職業訓練指導員（化学分析）</t>
    <rPh sb="0" eb="1">
      <t>ショク</t>
    </rPh>
    <phoneticPr fontId="2"/>
  </si>
  <si>
    <t>職業訓練指導員（建築）</t>
    <rPh sb="0" eb="1">
      <t>ショク</t>
    </rPh>
    <phoneticPr fontId="2"/>
  </si>
  <si>
    <t>職業訓練指導員（電気）</t>
    <rPh sb="0" eb="1">
      <t>ショク</t>
    </rPh>
    <phoneticPr fontId="2"/>
  </si>
  <si>
    <t>職業訓練指導員（機械）</t>
    <rPh sb="0" eb="1">
      <t>ショク</t>
    </rPh>
    <phoneticPr fontId="2"/>
  </si>
  <si>
    <t>職業訓練指導員（自動車整備）</t>
    <rPh sb="0" eb="1">
      <t>ショク</t>
    </rPh>
    <phoneticPr fontId="2"/>
  </si>
  <si>
    <t>職業訓練指導員（インテリア木工）</t>
    <rPh sb="0" eb="1">
      <t>ショク</t>
    </rPh>
    <phoneticPr fontId="2"/>
  </si>
  <si>
    <t>職業訓練指導員（情報）</t>
    <rPh sb="0" eb="1">
      <t>ショク</t>
    </rPh>
    <phoneticPr fontId="2"/>
  </si>
  <si>
    <t>【シート：経歴書】エラーチェックNO6修正
【シート：経歴書】エラーチェックNO1修正
【シート：初任給換算】職種：職業訓練について追加</t>
    <rPh sb="49" eb="52">
      <t>ショニンキュウ</t>
    </rPh>
    <rPh sb="52" eb="54">
      <t>カンサン</t>
    </rPh>
    <rPh sb="55" eb="57">
      <t>ショクシュ</t>
    </rPh>
    <rPh sb="58" eb="60">
      <t>ショクギョウ</t>
    </rPh>
    <rPh sb="60" eb="62">
      <t>クンレン</t>
    </rPh>
    <rPh sb="66" eb="68">
      <t>ツイカ</t>
    </rPh>
    <phoneticPr fontId="2"/>
  </si>
  <si>
    <t>記入例（大学院卒業の場合）</t>
    <rPh sb="0" eb="3">
      <t>キニュウレイ</t>
    </rPh>
    <rPh sb="4" eb="6">
      <t>ダイガク</t>
    </rPh>
    <rPh sb="6" eb="7">
      <t>イン</t>
    </rPh>
    <rPh sb="7" eb="9">
      <t>ソツギョウ</t>
    </rPh>
    <rPh sb="10" eb="12">
      <t>バアイ</t>
    </rPh>
    <phoneticPr fontId="2"/>
  </si>
  <si>
    <t>採用年度の3月までの経歴を記入してください。</t>
    <phoneticPr fontId="2"/>
  </si>
  <si>
    <t>証明書提出欄を記入してください。</t>
    <rPh sb="0" eb="3">
      <t>ショウメイショ</t>
    </rPh>
    <rPh sb="3" eb="5">
      <t>テイシュツ</t>
    </rPh>
    <phoneticPr fontId="2"/>
  </si>
  <si>
    <t>【シート：経歴書】エラーナンバー入れ替え
【シート：経歴書】エラーチェック追加</t>
    <rPh sb="16" eb="17">
      <t>イ</t>
    </rPh>
    <rPh sb="18" eb="19">
      <t>カ</t>
    </rPh>
    <rPh sb="37" eb="39">
      <t>ツイカ</t>
    </rPh>
    <phoneticPr fontId="2"/>
  </si>
  <si>
    <t>【シート：経歴書】プルダウン不備修正</t>
    <rPh sb="14" eb="16">
      <t>フビ</t>
    </rPh>
    <rPh sb="16" eb="18">
      <t>シュウセイ</t>
    </rPh>
    <phoneticPr fontId="2"/>
  </si>
  <si>
    <t>免許職</t>
    <rPh sb="0" eb="2">
      <t>メンキョ</t>
    </rPh>
    <rPh sb="2" eb="3">
      <t>ショク</t>
    </rPh>
    <phoneticPr fontId="2"/>
  </si>
  <si>
    <t>※入庁前に免許を取得している場合</t>
    <rPh sb="1" eb="3">
      <t>ニュウチョウ</t>
    </rPh>
    <rPh sb="3" eb="4">
      <t>マエ</t>
    </rPh>
    <rPh sb="5" eb="7">
      <t>メンキョ</t>
    </rPh>
    <rPh sb="8" eb="10">
      <t>シュトク</t>
    </rPh>
    <rPh sb="14" eb="16">
      <t>バアイ</t>
    </rPh>
    <phoneticPr fontId="2"/>
  </si>
  <si>
    <t>※免許取得予定の場合</t>
    <rPh sb="1" eb="3">
      <t>メンキョ</t>
    </rPh>
    <rPh sb="3" eb="5">
      <t>シュトク</t>
    </rPh>
    <rPh sb="5" eb="7">
      <t>ヨテイ</t>
    </rPh>
    <rPh sb="8" eb="10">
      <t>バアイ</t>
    </rPh>
    <phoneticPr fontId="2"/>
  </si>
  <si>
    <t>※保健師職については看護師免許取得についても記入してください。</t>
    <rPh sb="1" eb="3">
      <t>ホケン</t>
    </rPh>
    <rPh sb="3" eb="4">
      <t>シ</t>
    </rPh>
    <rPh sb="4" eb="5">
      <t>ショク</t>
    </rPh>
    <rPh sb="10" eb="13">
      <t>カンゴシ</t>
    </rPh>
    <rPh sb="13" eb="15">
      <t>メンキョ</t>
    </rPh>
    <rPh sb="15" eb="17">
      <t>シュトク</t>
    </rPh>
    <rPh sb="22" eb="24">
      <t>キニュウ</t>
    </rPh>
    <phoneticPr fontId="2"/>
  </si>
  <si>
    <t>【シート：入力見本・作成要領】記入例（免許職採用の場合)追加
【シート：経歴書】免許職用の必須エラー追加
【シート：初任給換算】月数計算対応</t>
    <rPh sb="28" eb="30">
      <t>ツイカ</t>
    </rPh>
    <rPh sb="45" eb="47">
      <t>ヒッス</t>
    </rPh>
    <rPh sb="50" eb="52">
      <t>ツイカ</t>
    </rPh>
    <rPh sb="58" eb="61">
      <t>ショニンキュウ</t>
    </rPh>
    <rPh sb="61" eb="63">
      <t>カンサン</t>
    </rPh>
    <rPh sb="64" eb="66">
      <t>ツキスウ</t>
    </rPh>
    <rPh sb="66" eb="68">
      <t>ケイサン</t>
    </rPh>
    <rPh sb="68" eb="70">
      <t>タイオウ</t>
    </rPh>
    <phoneticPr fontId="2"/>
  </si>
  <si>
    <t>看護師</t>
    <rPh sb="0" eb="3">
      <t>カンゴシ</t>
    </rPh>
    <phoneticPr fontId="2"/>
  </si>
  <si>
    <t>診療放射線技師</t>
    <rPh sb="0" eb="2">
      <t>シンリョウ</t>
    </rPh>
    <rPh sb="2" eb="7">
      <t>ホウシャセンギシ</t>
    </rPh>
    <phoneticPr fontId="2"/>
  </si>
  <si>
    <t>臨床検査技師</t>
    <rPh sb="0" eb="4">
      <t>リンショウケンサ</t>
    </rPh>
    <rPh sb="4" eb="6">
      <t>ギシ</t>
    </rPh>
    <phoneticPr fontId="2"/>
  </si>
  <si>
    <t>衛生検査技師</t>
    <rPh sb="0" eb="2">
      <t>エイセイ</t>
    </rPh>
    <rPh sb="2" eb="4">
      <t>ケンサ</t>
    </rPh>
    <rPh sb="4" eb="6">
      <t>ギシ</t>
    </rPh>
    <phoneticPr fontId="2"/>
  </si>
  <si>
    <t>【シート：経歴書】在学期間エラー、未記入エラー修正
【シート：初任給換算】職種追加
　看護師、診療放射線技師、臨床検査技師、衛生検査技師</t>
    <rPh sb="9" eb="11">
      <t>ザイガク</t>
    </rPh>
    <rPh sb="11" eb="13">
      <t>キカン</t>
    </rPh>
    <rPh sb="17" eb="18">
      <t>ミ</t>
    </rPh>
    <rPh sb="18" eb="20">
      <t>キニュウ</t>
    </rPh>
    <rPh sb="23" eb="25">
      <t>シュウセイ</t>
    </rPh>
    <rPh sb="37" eb="39">
      <t>ショクシュ</t>
    </rPh>
    <rPh sb="39" eb="41">
      <t>ツイカ</t>
    </rPh>
    <phoneticPr fontId="2"/>
  </si>
  <si>
    <t>記入例（免許職採用の場合）</t>
    <rPh sb="0" eb="3">
      <t>キニュウレイ</t>
    </rPh>
    <rPh sb="4" eb="6">
      <t>メンキョ</t>
    </rPh>
    <rPh sb="6" eb="7">
      <t>ショク</t>
    </rPh>
    <rPh sb="7" eb="9">
      <t>サイヨウ</t>
    </rPh>
    <rPh sb="10" eb="12">
      <t>バアイ</t>
    </rPh>
    <phoneticPr fontId="2"/>
  </si>
  <si>
    <t>【変換シート】J列修正</t>
    <rPh sb="8" eb="9">
      <t>レツ</t>
    </rPh>
    <rPh sb="9" eb="11">
      <t>シュウセイ</t>
    </rPh>
    <phoneticPr fontId="2"/>
  </si>
  <si>
    <t>【入力不備なし】</t>
    <rPh sb="1" eb="3">
      <t>ニュウリョク</t>
    </rPh>
    <rPh sb="3" eb="5">
      <t>フビ</t>
    </rPh>
    <phoneticPr fontId="2"/>
  </si>
  <si>
    <t>入力チェック→
【入力不備なし】になるまで入力してください。</t>
    <rPh sb="0" eb="2">
      <t>ニュウリョク</t>
    </rPh>
    <rPh sb="21" eb="23">
      <t>ニュウリョク</t>
    </rPh>
    <phoneticPr fontId="2"/>
  </si>
  <si>
    <t>時</t>
    <rPh sb="0" eb="1">
      <t>ジ</t>
    </rPh>
    <phoneticPr fontId="2"/>
  </si>
  <si>
    <t>分</t>
    <rPh sb="0" eb="1">
      <t>フン</t>
    </rPh>
    <phoneticPr fontId="2"/>
  </si>
  <si>
    <t>修業課程</t>
    <phoneticPr fontId="2"/>
  </si>
  <si>
    <t>1週間の
勤務時間</t>
    <phoneticPr fontId="2"/>
  </si>
  <si>
    <t>就職等年月又は退職等年月を記入してください。</t>
    <rPh sb="5" eb="6">
      <t>マタ</t>
    </rPh>
    <rPh sb="13" eb="15">
      <t>キニュウ</t>
    </rPh>
    <phoneticPr fontId="2"/>
  </si>
  <si>
    <t>正規
修学年数</t>
    <rPh sb="0" eb="2">
      <t>セイキ</t>
    </rPh>
    <rPh sb="3" eb="5">
      <t>シュウガク</t>
    </rPh>
    <rPh sb="5" eb="7">
      <t>ネンスウ</t>
    </rPh>
    <phoneticPr fontId="2"/>
  </si>
  <si>
    <t>「1週間の勤務時間欄」を記入してください。</t>
    <rPh sb="2" eb="4">
      <t>シュウカン</t>
    </rPh>
    <rPh sb="5" eb="7">
      <t>キンム</t>
    </rPh>
    <rPh sb="7" eb="9">
      <t>ジカン</t>
    </rPh>
    <rPh sb="9" eb="10">
      <t>ラン</t>
    </rPh>
    <phoneticPr fontId="2"/>
  </si>
  <si>
    <t>隙間期間のないように経歴を記入してください。</t>
    <rPh sb="0" eb="2">
      <t>スキマ</t>
    </rPh>
    <rPh sb="2" eb="4">
      <t>キカン</t>
    </rPh>
    <rPh sb="10" eb="12">
      <t>ケイレキ</t>
    </rPh>
    <rPh sb="13" eb="15">
      <t>キニュウ</t>
    </rPh>
    <phoneticPr fontId="2"/>
  </si>
  <si>
    <t>勤務先　及び　学校　名称</t>
    <rPh sb="0" eb="3">
      <t>キンムサキ</t>
    </rPh>
    <rPh sb="4" eb="5">
      <t>オヨ</t>
    </rPh>
    <rPh sb="7" eb="9">
      <t>ガッコウ</t>
    </rPh>
    <rPh sb="10" eb="12">
      <t>メイショウ</t>
    </rPh>
    <phoneticPr fontId="2"/>
  </si>
  <si>
    <t>一覧の「勤務先　及び　学校　名称」欄に、採用に必要な免許の取得日、又は取得予定日を記入してください。保健師職については看護師免許取得日も記入してください。</t>
    <rPh sb="0" eb="2">
      <t>イチラン</t>
    </rPh>
    <rPh sb="20" eb="22">
      <t>サイヨウ</t>
    </rPh>
    <rPh sb="23" eb="25">
      <t>ヒツヨウ</t>
    </rPh>
    <rPh sb="26" eb="28">
      <t>メンキョ</t>
    </rPh>
    <rPh sb="29" eb="31">
      <t>シュトク</t>
    </rPh>
    <rPh sb="31" eb="32">
      <t>ヒ</t>
    </rPh>
    <rPh sb="33" eb="34">
      <t>マタ</t>
    </rPh>
    <rPh sb="35" eb="37">
      <t>シュトク</t>
    </rPh>
    <rPh sb="37" eb="39">
      <t>ヨテイ</t>
    </rPh>
    <rPh sb="39" eb="40">
      <t>ヒ</t>
    </rPh>
    <rPh sb="41" eb="43">
      <t>キニュウ</t>
    </rPh>
    <rPh sb="50" eb="53">
      <t>ホケンシ</t>
    </rPh>
    <rPh sb="53" eb="54">
      <t>ショク</t>
    </rPh>
    <rPh sb="59" eb="62">
      <t>カンゴシ</t>
    </rPh>
    <rPh sb="62" eb="64">
      <t>メンキョ</t>
    </rPh>
    <rPh sb="64" eb="66">
      <t>シュトク</t>
    </rPh>
    <rPh sb="66" eb="67">
      <t>ヒ</t>
    </rPh>
    <rPh sb="68" eb="70">
      <t>キニュウ</t>
    </rPh>
    <phoneticPr fontId="2"/>
  </si>
  <si>
    <t>年(西暦)</t>
    <phoneticPr fontId="2"/>
  </si>
  <si>
    <t>月</t>
    <phoneticPr fontId="2"/>
  </si>
  <si>
    <t>和暦</t>
    <rPh sb="0" eb="2">
      <t>ワレキ</t>
    </rPh>
    <phoneticPr fontId="2"/>
  </si>
  <si>
    <t>業態</t>
    <phoneticPr fontId="2"/>
  </si>
  <si>
    <t>勤務先　及び　学校　名称</t>
    <phoneticPr fontId="2"/>
  </si>
  <si>
    <t>職種</t>
    <phoneticPr fontId="2"/>
  </si>
  <si>
    <t>分</t>
    <rPh sb="0" eb="1">
      <t>ブン</t>
    </rPh>
    <phoneticPr fontId="2"/>
  </si>
  <si>
    <t>退職等年月日</t>
    <phoneticPr fontId="2"/>
  </si>
  <si>
    <t>雇用形態</t>
    <phoneticPr fontId="2"/>
  </si>
  <si>
    <t>時</t>
    <phoneticPr fontId="2"/>
  </si>
  <si>
    <t>正規
修学年数</t>
    <phoneticPr fontId="2"/>
  </si>
  <si>
    <t>修業課程</t>
    <rPh sb="0" eb="2">
      <t>シュギョウ</t>
    </rPh>
    <rPh sb="2" eb="4">
      <t>カテイ</t>
    </rPh>
    <phoneticPr fontId="2"/>
  </si>
  <si>
    <t>換算
月数</t>
    <rPh sb="0" eb="2">
      <t>カンザン</t>
    </rPh>
    <rPh sb="3" eb="5">
      <t>ツキスウ</t>
    </rPh>
    <phoneticPr fontId="2"/>
  </si>
  <si>
    <t>※学歴で１２月割りするもの</t>
    <rPh sb="1" eb="3">
      <t>ガクレキ</t>
    </rPh>
    <rPh sb="6" eb="7">
      <t>ツキ</t>
    </rPh>
    <rPh sb="7" eb="8">
      <t>ワ</t>
    </rPh>
    <phoneticPr fontId="2"/>
  </si>
  <si>
    <t>E2:短時間勤務</t>
    <phoneticPr fontId="2"/>
  </si>
  <si>
    <t>E1:無職</t>
    <phoneticPr fontId="2"/>
  </si>
  <si>
    <t>E3:その他</t>
    <phoneticPr fontId="2"/>
  </si>
  <si>
    <t>E4:研究生</t>
    <phoneticPr fontId="2"/>
  </si>
  <si>
    <t>※高校卒業の証明書と専門学校の証明書が必要になります。</t>
    <rPh sb="1" eb="3">
      <t>コウコウ</t>
    </rPh>
    <rPh sb="3" eb="5">
      <t>ソツギョウ</t>
    </rPh>
    <rPh sb="6" eb="9">
      <t>ショウメイショ</t>
    </rPh>
    <rPh sb="10" eb="14">
      <t>センモンガッコウ</t>
    </rPh>
    <rPh sb="15" eb="18">
      <t>ショウメイショ</t>
    </rPh>
    <rPh sb="19" eb="21">
      <t>ヒツヨウ</t>
    </rPh>
    <phoneticPr fontId="2"/>
  </si>
  <si>
    <t>※大学の卒業証明書が必要になります。</t>
    <rPh sb="1" eb="3">
      <t>ダイガク</t>
    </rPh>
    <rPh sb="4" eb="6">
      <t>ソツギョウ</t>
    </rPh>
    <rPh sb="6" eb="9">
      <t>ショウメイショ</t>
    </rPh>
    <rPh sb="10" eb="12">
      <t>ヒツヨウ</t>
    </rPh>
    <phoneticPr fontId="2"/>
  </si>
  <si>
    <t>在職期間　　雇用形態をプルダウンから選択してください。無職（浪人期間を含む）の場合は”無職”を選択（プルダウンリストに該当する雇用形態が無い場合は、該当する雇用形態を直接入力してください。）</t>
    <rPh sb="0" eb="2">
      <t>ザイショク</t>
    </rPh>
    <rPh sb="2" eb="4">
      <t>キカン</t>
    </rPh>
    <rPh sb="6" eb="8">
      <t>コヨウ</t>
    </rPh>
    <rPh sb="8" eb="10">
      <t>ケイタイ</t>
    </rPh>
    <rPh sb="18" eb="20">
      <t>センタク</t>
    </rPh>
    <rPh sb="27" eb="29">
      <t>ムショク</t>
    </rPh>
    <rPh sb="30" eb="32">
      <t>ロウニン</t>
    </rPh>
    <rPh sb="32" eb="34">
      <t>キカン</t>
    </rPh>
    <rPh sb="35" eb="36">
      <t>フク</t>
    </rPh>
    <rPh sb="39" eb="41">
      <t>バアイ</t>
    </rPh>
    <rPh sb="43" eb="45">
      <t>ムショク</t>
    </rPh>
    <rPh sb="47" eb="49">
      <t>センタク</t>
    </rPh>
    <rPh sb="59" eb="61">
      <t>ガイトウ</t>
    </rPh>
    <rPh sb="63" eb="65">
      <t>コヨウ</t>
    </rPh>
    <rPh sb="65" eb="67">
      <t>ケイタイ</t>
    </rPh>
    <rPh sb="68" eb="69">
      <t>ナ</t>
    </rPh>
    <rPh sb="70" eb="72">
      <t>バアイ</t>
    </rPh>
    <rPh sb="74" eb="76">
      <t>ガイトウ</t>
    </rPh>
    <rPh sb="78" eb="80">
      <t>コヨウ</t>
    </rPh>
    <rPh sb="80" eb="82">
      <t>ケイタイ</t>
    </rPh>
    <rPh sb="83" eb="85">
      <t>チョクセツ</t>
    </rPh>
    <rPh sb="85" eb="87">
      <t>ニュウリョク</t>
    </rPh>
    <phoneticPr fontId="2"/>
  </si>
  <si>
    <r>
      <t>各経歴について、証明書提出の意思がある場合は「提出予定」、提出意思が無い場合は「証明書なし」を選択してください。「提出予定」を選択された場合でも、</t>
    </r>
    <r>
      <rPr>
        <b/>
        <sz val="12"/>
        <color rgb="FFFF0000"/>
        <rFont val="Meiryo UI"/>
        <family val="3"/>
        <charset val="128"/>
      </rPr>
      <t>証明書の提出がない場合は無職と同じ扱いになります。</t>
    </r>
    <rPh sb="19" eb="21">
      <t>バアイ</t>
    </rPh>
    <rPh sb="23" eb="25">
      <t>テイシュツ</t>
    </rPh>
    <rPh sb="25" eb="27">
      <t>ヨテイ</t>
    </rPh>
    <rPh sb="29" eb="31">
      <t>テイシュツ</t>
    </rPh>
    <rPh sb="31" eb="33">
      <t>イシ</t>
    </rPh>
    <rPh sb="34" eb="35">
      <t>ナ</t>
    </rPh>
    <rPh sb="36" eb="38">
      <t>バアイ</t>
    </rPh>
    <rPh sb="47" eb="49">
      <t>センタク</t>
    </rPh>
    <rPh sb="57" eb="59">
      <t>テイシュツ</t>
    </rPh>
    <rPh sb="59" eb="61">
      <t>ヨテイ</t>
    </rPh>
    <rPh sb="63" eb="65">
      <t>センタク</t>
    </rPh>
    <rPh sb="68" eb="70">
      <t>バアイ</t>
    </rPh>
    <rPh sb="73" eb="76">
      <t>ショウメイショ</t>
    </rPh>
    <phoneticPr fontId="2"/>
  </si>
  <si>
    <t>項目追加、エラーチェックメンテナンス、記入例変更</t>
    <rPh sb="0" eb="2">
      <t>コウモク</t>
    </rPh>
    <rPh sb="2" eb="4">
      <t>ツイカ</t>
    </rPh>
    <rPh sb="19" eb="21">
      <t>キニュウ</t>
    </rPh>
    <rPh sb="21" eb="22">
      <t>レイ</t>
    </rPh>
    <rPh sb="22" eb="24">
      <t>ヘンコウ</t>
    </rPh>
    <phoneticPr fontId="2"/>
  </si>
  <si>
    <t>職業訓練指導員（電子）</t>
    <rPh sb="0" eb="1">
      <t>ショク</t>
    </rPh>
    <rPh sb="8" eb="10">
      <t>デンシ</t>
    </rPh>
    <phoneticPr fontId="2"/>
  </si>
  <si>
    <t>受付番号削除、修学調整１２割の関数修正、職種に職訓電子追加</t>
    <rPh sb="0" eb="2">
      <t>ウケツケ</t>
    </rPh>
    <rPh sb="2" eb="4">
      <t>バンゴウ</t>
    </rPh>
    <rPh sb="4" eb="6">
      <t>サクジョ</t>
    </rPh>
    <rPh sb="7" eb="9">
      <t>シュウガク</t>
    </rPh>
    <rPh sb="9" eb="11">
      <t>チョウセイ</t>
    </rPh>
    <rPh sb="13" eb="14">
      <t>ワリ</t>
    </rPh>
    <rPh sb="15" eb="17">
      <t>カンスウ</t>
    </rPh>
    <rPh sb="17" eb="19">
      <t>シュウセイ</t>
    </rPh>
    <rPh sb="20" eb="22">
      <t>ショクシュ</t>
    </rPh>
    <rPh sb="23" eb="24">
      <t>ショク</t>
    </rPh>
    <rPh sb="24" eb="25">
      <t>クン</t>
    </rPh>
    <rPh sb="25" eb="27">
      <t>デンシ</t>
    </rPh>
    <rPh sb="27" eb="29">
      <t>ツイカ</t>
    </rPh>
    <phoneticPr fontId="2"/>
  </si>
  <si>
    <t>印刷の調整、500号加算廃止</t>
    <rPh sb="0" eb="2">
      <t>インサツ</t>
    </rPh>
    <rPh sb="3" eb="5">
      <t>チョウセイ</t>
    </rPh>
    <rPh sb="9" eb="10">
      <t>ゴウ</t>
    </rPh>
    <rPh sb="10" eb="12">
      <t>カサン</t>
    </rPh>
    <rPh sb="12" eb="14">
      <t>ハイシ</t>
    </rPh>
    <phoneticPr fontId="2"/>
  </si>
  <si>
    <t>経歴（高卒）</t>
    <phoneticPr fontId="2"/>
  </si>
  <si>
    <t>09</t>
    <phoneticPr fontId="2"/>
  </si>
  <si>
    <t>（Ｑ）　経歴書を修正したい場合は、どのようにすればよいですか。
（Ａ）　(正規職員)大阪府行政オンラインシステム内の「修正経歴書登録申請」から再申請してください。
（Ａ）　(臨任職員)大阪府行政オンラインシステム内の「臨時的任用職員の初任給決定に係る経歴書の提出」から再申請してください。</t>
    <rPh sb="4" eb="7">
      <t>ケイレキショ</t>
    </rPh>
    <rPh sb="8" eb="10">
      <t>シュウセイ</t>
    </rPh>
    <rPh sb="13" eb="15">
      <t>バアイ</t>
    </rPh>
    <rPh sb="89" eb="91">
      <t>ショクイン</t>
    </rPh>
    <rPh sb="92" eb="95">
      <t>オオサカフ</t>
    </rPh>
    <rPh sb="95" eb="97">
      <t>ギョウセイ</t>
    </rPh>
    <rPh sb="106" eb="107">
      <t>ナイ</t>
    </rPh>
    <rPh sb="134" eb="135">
      <t>サイ</t>
    </rPh>
    <rPh sb="135" eb="137">
      <t>シンセイ</t>
    </rPh>
    <phoneticPr fontId="2"/>
  </si>
  <si>
    <t>（Ｑ）　正式採用前に初任給の額を教えて欲しい。
（Ａ）　採用予定者に対して個別に初任給の額や級号給の問い合わせには応じていません。
　　　　　 採用時の辞令で確認してください。なお、特別な事情がある場合は、
　　　　　 大阪府総務部人事課人事グループにご相談ください。</t>
    <rPh sb="4" eb="6">
      <t>セイシキ</t>
    </rPh>
    <rPh sb="6" eb="8">
      <t>サイヨウ</t>
    </rPh>
    <rPh sb="8" eb="9">
      <t>マエ</t>
    </rPh>
    <rPh sb="10" eb="13">
      <t>ショニンキュウ</t>
    </rPh>
    <rPh sb="14" eb="15">
      <t>ガク</t>
    </rPh>
    <rPh sb="16" eb="17">
      <t>オシ</t>
    </rPh>
    <rPh sb="19" eb="20">
      <t>ホ</t>
    </rPh>
    <rPh sb="28" eb="30">
      <t>サイヨウ</t>
    </rPh>
    <rPh sb="30" eb="33">
      <t>ヨテイシャ</t>
    </rPh>
    <rPh sb="34" eb="35">
      <t>タイ</t>
    </rPh>
    <rPh sb="37" eb="39">
      <t>コベツ</t>
    </rPh>
    <rPh sb="40" eb="43">
      <t>ショニンキュウ</t>
    </rPh>
    <rPh sb="44" eb="45">
      <t>ガク</t>
    </rPh>
    <rPh sb="46" eb="47">
      <t>キュウ</t>
    </rPh>
    <rPh sb="47" eb="49">
      <t>ゴウキュウ</t>
    </rPh>
    <rPh sb="50" eb="51">
      <t>ト</t>
    </rPh>
    <rPh sb="52" eb="53">
      <t>ア</t>
    </rPh>
    <rPh sb="57" eb="58">
      <t>オウ</t>
    </rPh>
    <rPh sb="72" eb="75">
      <t>サイヨウジ</t>
    </rPh>
    <rPh sb="76" eb="78">
      <t>ジレイ</t>
    </rPh>
    <rPh sb="79" eb="81">
      <t>カクニン</t>
    </rPh>
    <rPh sb="91" eb="93">
      <t>トクベツ</t>
    </rPh>
    <rPh sb="94" eb="96">
      <t>ジジョウ</t>
    </rPh>
    <rPh sb="99" eb="101">
      <t>バアイ</t>
    </rPh>
    <rPh sb="110" eb="113">
      <t>オオサカフ</t>
    </rPh>
    <rPh sb="113" eb="115">
      <t>ソウム</t>
    </rPh>
    <rPh sb="115" eb="116">
      <t>ブ</t>
    </rPh>
    <rPh sb="116" eb="119">
      <t>ジンジカ</t>
    </rPh>
    <rPh sb="119" eb="121">
      <t>ジンジ</t>
    </rPh>
    <rPh sb="127" eb="129">
      <t>ソウダン</t>
    </rPh>
    <phoneticPr fontId="2"/>
  </si>
  <si>
    <t>（Ｑ）　この経歴書では、欄が足らず、全ての経歴を入力することができません。どのようにすればよいでしょうか。
（Ａ）　この経歴書では欄が足らず、全ての経歴を入力することができない場合は、総務サービス課給与支給グループ
　　　　　（下記メールアドレス）へご連絡ください。別の様式を送付しますので、送付した様式で経歴書を作成し、
            申請システムに添付してください。
　　　　　  【メールアドレス】somus-saiyo@gbox.pref.osaka.lg.jp
　　　　　　      　大阪府総務部総務サービス課　給与支給グループ</t>
    <rPh sb="6" eb="9">
      <t>ケイレキショ</t>
    </rPh>
    <rPh sb="12" eb="13">
      <t>ラン</t>
    </rPh>
    <rPh sb="14" eb="15">
      <t>タ</t>
    </rPh>
    <rPh sb="18" eb="19">
      <t>スベ</t>
    </rPh>
    <rPh sb="21" eb="23">
      <t>ケイレキ</t>
    </rPh>
    <rPh sb="24" eb="26">
      <t>ニュウリョク</t>
    </rPh>
    <rPh sb="60" eb="63">
      <t>ケイレキショ</t>
    </rPh>
    <rPh sb="65" eb="66">
      <t>ラン</t>
    </rPh>
    <rPh sb="67" eb="68">
      <t>タ</t>
    </rPh>
    <rPh sb="71" eb="72">
      <t>スベ</t>
    </rPh>
    <rPh sb="74" eb="76">
      <t>ケイレキ</t>
    </rPh>
    <rPh sb="77" eb="79">
      <t>ニュウリョク</t>
    </rPh>
    <rPh sb="88" eb="90">
      <t>バアイ</t>
    </rPh>
    <rPh sb="92" eb="94">
      <t>ソウム</t>
    </rPh>
    <rPh sb="98" eb="99">
      <t>カ</t>
    </rPh>
    <rPh sb="99" eb="101">
      <t>キュウヨ</t>
    </rPh>
    <rPh sb="101" eb="103">
      <t>シキュウ</t>
    </rPh>
    <rPh sb="114" eb="116">
      <t>カキ</t>
    </rPh>
    <rPh sb="126" eb="128">
      <t>レンラク</t>
    </rPh>
    <rPh sb="133" eb="134">
      <t>ベツ</t>
    </rPh>
    <rPh sb="135" eb="137">
      <t>ヨウシキ</t>
    </rPh>
    <rPh sb="138" eb="140">
      <t>ソウフ</t>
    </rPh>
    <rPh sb="146" eb="148">
      <t>ソウフ</t>
    </rPh>
    <rPh sb="150" eb="152">
      <t>ヨウシキ</t>
    </rPh>
    <rPh sb="153" eb="156">
      <t>ケイレキショ</t>
    </rPh>
    <rPh sb="157" eb="159">
      <t>サクセイ</t>
    </rPh>
    <rPh sb="174" eb="176">
      <t>シンセイ</t>
    </rPh>
    <rPh sb="181" eb="183">
      <t>テンプ</t>
    </rPh>
    <rPh sb="268" eb="270">
      <t>キュウヨ</t>
    </rPh>
    <rPh sb="270" eb="272">
      <t>シキュウ</t>
    </rPh>
    <phoneticPr fontId="2"/>
  </si>
  <si>
    <r>
      <t>（Ｑ）　アルバイトや非常勤職員として、それぞれ週10時間程度の勤務ですが、３つの勤務先を掛け持ちしていました。
　　　　　 経歴書にすべてを入力するのでしょうか。
（Ａ）　複数のアルバイトを掛け持ちし１週間当たりの勤務時間数の合計が</t>
    </r>
    <r>
      <rPr>
        <sz val="11"/>
        <color rgb="FFFF0000"/>
        <rFont val="Meiryo UI"/>
        <family val="3"/>
        <charset val="128"/>
      </rPr>
      <t>20</t>
    </r>
    <r>
      <rPr>
        <sz val="11"/>
        <rFont val="Meiryo UI"/>
        <family val="3"/>
        <charset val="128"/>
      </rPr>
      <t>時間以上の場合については、
　　　　　 職歴として加算できる場合がありますので、すべてのアルバイトを経歴書に入力していただいてかまいません。
            その場合は１週間当たりの勤務時間数の入力を忘れないようにしてください。
            また、経歴を入力した場合は、すべての職務についての職務経歴証明書の提出が必要になります。</t>
    </r>
    <rPh sb="10" eb="13">
      <t>ヒジョウキン</t>
    </rPh>
    <rPh sb="13" eb="15">
      <t>ショクイン</t>
    </rPh>
    <rPh sb="23" eb="24">
      <t>シュウ</t>
    </rPh>
    <rPh sb="26" eb="28">
      <t>ジカン</t>
    </rPh>
    <rPh sb="28" eb="30">
      <t>テイド</t>
    </rPh>
    <rPh sb="31" eb="33">
      <t>キンム</t>
    </rPh>
    <rPh sb="40" eb="43">
      <t>キンムサキ</t>
    </rPh>
    <rPh sb="44" eb="45">
      <t>カ</t>
    </rPh>
    <rPh sb="46" eb="47">
      <t>モ</t>
    </rPh>
    <rPh sb="62" eb="65">
      <t>ケイレキショ</t>
    </rPh>
    <rPh sb="70" eb="72">
      <t>ニュウリョク</t>
    </rPh>
    <rPh sb="86" eb="88">
      <t>フクスウ</t>
    </rPh>
    <rPh sb="95" eb="96">
      <t>カ</t>
    </rPh>
    <rPh sb="97" eb="98">
      <t>モ</t>
    </rPh>
    <rPh sb="101" eb="103">
      <t>シュウカン</t>
    </rPh>
    <rPh sb="103" eb="104">
      <t>ア</t>
    </rPh>
    <rPh sb="107" eb="109">
      <t>キンム</t>
    </rPh>
    <rPh sb="109" eb="111">
      <t>ジカン</t>
    </rPh>
    <rPh sb="111" eb="112">
      <t>スウ</t>
    </rPh>
    <rPh sb="113" eb="115">
      <t>ゴウケイ</t>
    </rPh>
    <rPh sb="118" eb="120">
      <t>ジカン</t>
    </rPh>
    <rPh sb="120" eb="122">
      <t>イジョウ</t>
    </rPh>
    <rPh sb="123" eb="125">
      <t>バアイ</t>
    </rPh>
    <rPh sb="138" eb="140">
      <t>ショクレキ</t>
    </rPh>
    <rPh sb="143" eb="145">
      <t>カサン</t>
    </rPh>
    <rPh sb="148" eb="150">
      <t>バアイ</t>
    </rPh>
    <rPh sb="168" eb="170">
      <t>ケイレキ</t>
    </rPh>
    <rPh sb="170" eb="171">
      <t>ショ</t>
    </rPh>
    <rPh sb="172" eb="174">
      <t>ニュウリョク</t>
    </rPh>
    <rPh sb="203" eb="204">
      <t>バ</t>
    </rPh>
    <rPh sb="207" eb="209">
      <t>シュウカン</t>
    </rPh>
    <rPh sb="219" eb="221">
      <t>ニュウリョク</t>
    </rPh>
    <rPh sb="222" eb="223">
      <t>ワス</t>
    </rPh>
    <rPh sb="252" eb="254">
      <t>ケイレキ</t>
    </rPh>
    <rPh sb="255" eb="257">
      <t>ニュウリョク</t>
    </rPh>
    <rPh sb="267" eb="269">
      <t>ショクム</t>
    </rPh>
    <rPh sb="274" eb="276">
      <t>ショクム</t>
    </rPh>
    <rPh sb="276" eb="277">
      <t>ケイ</t>
    </rPh>
    <rPh sb="277" eb="278">
      <t>レキ</t>
    </rPh>
    <rPh sb="278" eb="279">
      <t>ショウ</t>
    </rPh>
    <phoneticPr fontId="12"/>
  </si>
  <si>
    <t>ウェルカムバック（行政）</t>
    <rPh sb="9" eb="11">
      <t>ギョウセイ</t>
    </rPh>
    <phoneticPr fontId="2"/>
  </si>
  <si>
    <t>ウェルカムバック（技術）</t>
    <rPh sb="9" eb="11">
      <t>ギジュツ</t>
    </rPh>
    <phoneticPr fontId="2"/>
  </si>
  <si>
    <t>公務員経験者（行政）</t>
    <rPh sb="0" eb="3">
      <t>コウムイン</t>
    </rPh>
    <rPh sb="3" eb="5">
      <t>ケイケン</t>
    </rPh>
    <rPh sb="7" eb="9">
      <t>ギョウセイ</t>
    </rPh>
    <phoneticPr fontId="2"/>
  </si>
  <si>
    <t>公務員経験者（技術）</t>
    <rPh sb="0" eb="3">
      <t>コウムイン</t>
    </rPh>
    <rPh sb="3" eb="5">
      <t>ケイケン</t>
    </rPh>
    <rPh sb="7" eb="9">
      <t>ギジュツ</t>
    </rPh>
    <phoneticPr fontId="2"/>
  </si>
  <si>
    <t>就職等年月</t>
    <rPh sb="0" eb="2">
      <t>シュウショク</t>
    </rPh>
    <rPh sb="2" eb="3">
      <t>トウ</t>
    </rPh>
    <rPh sb="3" eb="5">
      <t>ネンゲツ</t>
    </rPh>
    <phoneticPr fontId="2"/>
  </si>
  <si>
    <t>退職等年月</t>
    <rPh sb="0" eb="2">
      <t>タイショク</t>
    </rPh>
    <rPh sb="2" eb="3">
      <t>トウ</t>
    </rPh>
    <rPh sb="3" eb="5">
      <t>ネンゲツ</t>
    </rPh>
    <phoneticPr fontId="2"/>
  </si>
  <si>
    <t>就職した月を選択してください。なお、在学期間等の場合は、入学年月を選択してください。</t>
    <rPh sb="0" eb="2">
      <t>シュウショク</t>
    </rPh>
    <rPh sb="4" eb="5">
      <t>ツキ</t>
    </rPh>
    <rPh sb="6" eb="8">
      <t>センタク</t>
    </rPh>
    <rPh sb="18" eb="20">
      <t>ザイガク</t>
    </rPh>
    <rPh sb="20" eb="22">
      <t>キカン</t>
    </rPh>
    <rPh sb="22" eb="23">
      <t>トウ</t>
    </rPh>
    <rPh sb="24" eb="26">
      <t>バアイ</t>
    </rPh>
    <rPh sb="28" eb="30">
      <t>ニュウガク</t>
    </rPh>
    <rPh sb="30" eb="32">
      <t>ネンゲツ</t>
    </rPh>
    <rPh sb="33" eb="35">
      <t>センタク</t>
    </rPh>
    <phoneticPr fontId="2"/>
  </si>
  <si>
    <t>退職した月を選択してください。なお、在学期間等の場合は、卒業年月を選択してください。</t>
    <rPh sb="0" eb="2">
      <t>タイショク</t>
    </rPh>
    <rPh sb="4" eb="5">
      <t>ツキ</t>
    </rPh>
    <rPh sb="6" eb="8">
      <t>センタク</t>
    </rPh>
    <rPh sb="18" eb="20">
      <t>ザイガク</t>
    </rPh>
    <rPh sb="20" eb="22">
      <t>キカン</t>
    </rPh>
    <rPh sb="22" eb="23">
      <t>トウ</t>
    </rPh>
    <rPh sb="24" eb="26">
      <t>バアイ</t>
    </rPh>
    <rPh sb="28" eb="30">
      <t>ソツギョウ</t>
    </rPh>
    <rPh sb="30" eb="32">
      <t>ネンゲツ</t>
    </rPh>
    <rPh sb="33" eb="35">
      <t>センタク</t>
    </rPh>
    <phoneticPr fontId="2"/>
  </si>
  <si>
    <t>職務内容（免許職のみ）及び学部学科　名称
　※上記以外の場合は「-」と記入してください</t>
    <rPh sb="0" eb="4">
      <t>ショクムナイヨウ</t>
    </rPh>
    <rPh sb="5" eb="8">
      <t>メンキョショク</t>
    </rPh>
    <rPh sb="11" eb="12">
      <t>オヨ</t>
    </rPh>
    <rPh sb="13" eb="15">
      <t>ガクブ</t>
    </rPh>
    <rPh sb="15" eb="17">
      <t>ガッカ</t>
    </rPh>
    <rPh sb="23" eb="25">
      <t>ジョウキ</t>
    </rPh>
    <rPh sb="25" eb="27">
      <t>イガイ</t>
    </rPh>
    <rPh sb="28" eb="30">
      <t>バアイ</t>
    </rPh>
    <rPh sb="35" eb="37">
      <t>キニュウ</t>
    </rPh>
    <phoneticPr fontId="2"/>
  </si>
  <si>
    <t>在学期間は「職務内容（免許職のみ）及び学部学科名称欄に専攻、コース、学部学科（高校の場合は普通科など）」及び「修業課程欄」及び「正規修学年数欄」を入力してください。</t>
    <rPh sb="0" eb="2">
      <t>ザイガク</t>
    </rPh>
    <rPh sb="2" eb="4">
      <t>キカン</t>
    </rPh>
    <rPh sb="19" eb="23">
      <t>ガクブガッカ</t>
    </rPh>
    <rPh sb="23" eb="25">
      <t>メイショウ</t>
    </rPh>
    <rPh sb="25" eb="26">
      <t>ラン</t>
    </rPh>
    <rPh sb="27" eb="29">
      <t>センコウ</t>
    </rPh>
    <rPh sb="34" eb="36">
      <t>ガクブ</t>
    </rPh>
    <rPh sb="36" eb="38">
      <t>ガッカ</t>
    </rPh>
    <rPh sb="39" eb="41">
      <t>コウコウ</t>
    </rPh>
    <rPh sb="42" eb="44">
      <t>バアイ</t>
    </rPh>
    <rPh sb="45" eb="48">
      <t>フツウカ</t>
    </rPh>
    <rPh sb="59" eb="60">
      <t>ラン</t>
    </rPh>
    <rPh sb="61" eb="62">
      <t>オヨ</t>
    </rPh>
    <rPh sb="64" eb="66">
      <t>セイキ</t>
    </rPh>
    <rPh sb="66" eb="68">
      <t>シュウガク</t>
    </rPh>
    <rPh sb="68" eb="70">
      <t>ネンスウ</t>
    </rPh>
    <rPh sb="70" eb="71">
      <t>ラン</t>
    </rPh>
    <rPh sb="73" eb="75">
      <t>ニュウリョク</t>
    </rPh>
    <phoneticPr fontId="2"/>
  </si>
  <si>
    <t>「業態」、「勤務先　及び　学校　名称」、「職務内容（免許職のみ）及び学部学科　名称」、「証明書提出」を入力してください。</t>
    <rPh sb="51" eb="53">
      <t>ニュウリョク</t>
    </rPh>
    <phoneticPr fontId="2"/>
  </si>
  <si>
    <t>※免許職の方は、勤務先での職務内容も記入してください。</t>
    <rPh sb="1" eb="4">
      <t>メンキョショク</t>
    </rPh>
    <rPh sb="5" eb="6">
      <t>カタ</t>
    </rPh>
    <rPh sb="8" eb="11">
      <t>キンムサキ</t>
    </rPh>
    <rPh sb="13" eb="17">
      <t>ショクムナイヨウ</t>
    </rPh>
    <rPh sb="18" eb="20">
      <t>キニュウ</t>
    </rPh>
    <phoneticPr fontId="2"/>
  </si>
  <si>
    <t>※ただし、同一期間に複数の経歴があり、その合計の勤務時間数が20時間を越える場合は、雇用形態を「短時間勤務」とし、勤務時間について記載してください。（経歴書作成に関するFAQ　No7参照）</t>
    <rPh sb="5" eb="7">
      <t>ドウイツ</t>
    </rPh>
    <rPh sb="7" eb="9">
      <t>キカン</t>
    </rPh>
    <rPh sb="10" eb="12">
      <t>フクスウ</t>
    </rPh>
    <rPh sb="13" eb="15">
      <t>ケイレキ</t>
    </rPh>
    <rPh sb="21" eb="23">
      <t>ゴウケイ</t>
    </rPh>
    <rPh sb="24" eb="29">
      <t>キンムジカンスウ</t>
    </rPh>
    <rPh sb="35" eb="36">
      <t>コ</t>
    </rPh>
    <phoneticPr fontId="2"/>
  </si>
  <si>
    <t>←技能労務初任給基準改定により2025.4以降不使用</t>
    <rPh sb="1" eb="5">
      <t>ギノウロウム</t>
    </rPh>
    <rPh sb="5" eb="12">
      <t>ショニンキュウキジュンカイテイ</t>
    </rPh>
    <rPh sb="21" eb="23">
      <t>イコウ</t>
    </rPh>
    <rPh sb="23" eb="26">
      <t>フシヨウ</t>
    </rPh>
    <phoneticPr fontId="2"/>
  </si>
  <si>
    <t>職務内容（免許職のみ）及び学部学科　名称
　※上記以外の場合は「-」と記入してください</t>
    <phoneticPr fontId="2"/>
  </si>
  <si>
    <t>【経歴書シート】
・生年月日を2030年まで追加
・経歴書「受験職種」欄のプルダウンに行政30-49、公務員経験者及びウェルカムバック追加（初任給換算シートのN53-N111）
・経歴書「受験職種」プルダウンで船員職選択時に証明書に関するエラー対象から削除（初任給換算シートR93削除）
・赤字箇所の文言修正
【初任給換算シート】
・技能労務職年齢給修正
・技能労務職初任給基準から（中卒）削除
・職務内容の項目削除
・赤字箇所の文言修正
・入力見本シートの修正（文言、画像差替え）</t>
    <rPh sb="1" eb="4">
      <t>ケイレキショ</t>
    </rPh>
    <rPh sb="10" eb="14">
      <t>セイネンガッピ</t>
    </rPh>
    <rPh sb="19" eb="20">
      <t>ネン</t>
    </rPh>
    <rPh sb="22" eb="24">
      <t>ツイカ</t>
    </rPh>
    <rPh sb="26" eb="29">
      <t>ケイレキショ</t>
    </rPh>
    <rPh sb="30" eb="34">
      <t>ジュケンショクシュ</t>
    </rPh>
    <rPh sb="35" eb="36">
      <t>ラン</t>
    </rPh>
    <rPh sb="43" eb="45">
      <t>ギョウセイ</t>
    </rPh>
    <rPh sb="51" eb="54">
      <t>コウムイン</t>
    </rPh>
    <rPh sb="54" eb="57">
      <t>ケイケンシャ</t>
    </rPh>
    <rPh sb="57" eb="58">
      <t>オヨ</t>
    </rPh>
    <rPh sb="67" eb="69">
      <t>ツイカ</t>
    </rPh>
    <rPh sb="70" eb="73">
      <t>ショニンキュウ</t>
    </rPh>
    <rPh sb="73" eb="75">
      <t>カンサン</t>
    </rPh>
    <rPh sb="90" eb="93">
      <t>ケイレキショ</t>
    </rPh>
    <rPh sb="94" eb="98">
      <t>ジュケンショクシュ</t>
    </rPh>
    <rPh sb="129" eb="134">
      <t>ショニンキュウカンサン</t>
    </rPh>
    <rPh sb="140" eb="142">
      <t>サクジョ</t>
    </rPh>
    <rPh sb="145" eb="149">
      <t>アカジカショ</t>
    </rPh>
    <rPh sb="150" eb="154">
      <t>モンゴンシュウセイ</t>
    </rPh>
    <rPh sb="221" eb="225">
      <t>ニュウリョクミホン</t>
    </rPh>
    <rPh sb="229" eb="231">
      <t>シュウセイ</t>
    </rPh>
    <rPh sb="232" eb="234">
      <t>モンゴン</t>
    </rPh>
    <rPh sb="235" eb="239">
      <t>ガゾウサシカ</t>
    </rPh>
    <phoneticPr fontId="2"/>
  </si>
  <si>
    <t>※院卒の場合は大学の卒業証明書も提出してください。</t>
    <rPh sb="1" eb="2">
      <t>イン</t>
    </rPh>
    <rPh sb="4" eb="6">
      <t>バアイ</t>
    </rPh>
    <rPh sb="7" eb="9">
      <t>ダイガク</t>
    </rPh>
    <rPh sb="10" eb="12">
      <t>ソツギョウ</t>
    </rPh>
    <rPh sb="12" eb="15">
      <t>ショウメイショ</t>
    </rPh>
    <rPh sb="16" eb="18">
      <t>テイシュツ</t>
    </rPh>
    <phoneticPr fontId="2"/>
  </si>
  <si>
    <t>※正職員以外で20時間以上の勤務の場合は業態欄は「その他」を選択してください。</t>
    <rPh sb="1" eb="4">
      <t>セイショクイン</t>
    </rPh>
    <rPh sb="4" eb="6">
      <t>イガイ</t>
    </rPh>
    <rPh sb="9" eb="11">
      <t>ジカン</t>
    </rPh>
    <rPh sb="11" eb="13">
      <t>イジョウ</t>
    </rPh>
    <rPh sb="14" eb="16">
      <t>キンム</t>
    </rPh>
    <rPh sb="17" eb="19">
      <t>バアイ</t>
    </rPh>
    <rPh sb="20" eb="22">
      <t>ギョウタイ</t>
    </rPh>
    <rPh sb="22" eb="23">
      <t>ラン</t>
    </rPh>
    <rPh sb="27" eb="28">
      <t>タ</t>
    </rPh>
    <rPh sb="30" eb="32">
      <t>センタク</t>
    </rPh>
    <phoneticPr fontId="2"/>
  </si>
  <si>
    <t>※20時間未満の勤務の場合も勤務時間について記載してください。</t>
    <phoneticPr fontId="2"/>
  </si>
  <si>
    <t>※正職員以外で20時間未満の勤務の場合は業態欄は「無職」または「短時間勤務」を選択してください。（経歴書作成に関するFAQ　No６参照）</t>
    <rPh sb="1" eb="4">
      <t>セイショクイン</t>
    </rPh>
    <rPh sb="4" eb="6">
      <t>イガイ</t>
    </rPh>
    <rPh sb="9" eb="11">
      <t>ジカン</t>
    </rPh>
    <rPh sb="11" eb="13">
      <t>ミマン</t>
    </rPh>
    <rPh sb="14" eb="16">
      <t>キンム</t>
    </rPh>
    <rPh sb="17" eb="19">
      <t>バアイ</t>
    </rPh>
    <rPh sb="20" eb="22">
      <t>ギョウタイ</t>
    </rPh>
    <rPh sb="22" eb="23">
      <t>ラン</t>
    </rPh>
    <rPh sb="25" eb="27">
      <t>ムショク</t>
    </rPh>
    <rPh sb="32" eb="37">
      <t>タンジカンキンム</t>
    </rPh>
    <rPh sb="39" eb="41">
      <t>センタク</t>
    </rPh>
    <phoneticPr fontId="2"/>
  </si>
  <si>
    <t>※正職員以外で20時間未満の勤務の場合は雇用形態欄は「無職」または「短時間勤務」を選択してください。（経歴書作成に関するFAQ　No6参照）</t>
    <rPh sb="1" eb="4">
      <t>セイショクイン</t>
    </rPh>
    <rPh sb="4" eb="6">
      <t>イガイ</t>
    </rPh>
    <rPh sb="9" eb="11">
      <t>ジカン</t>
    </rPh>
    <rPh sb="11" eb="13">
      <t>ミマン</t>
    </rPh>
    <rPh sb="14" eb="16">
      <t>キンム</t>
    </rPh>
    <rPh sb="17" eb="19">
      <t>バアイ</t>
    </rPh>
    <rPh sb="20" eb="22">
      <t>コヨウ</t>
    </rPh>
    <rPh sb="22" eb="24">
      <t>ケイタイ</t>
    </rPh>
    <rPh sb="24" eb="25">
      <t>ラン</t>
    </rPh>
    <rPh sb="27" eb="29">
      <t>ムショク</t>
    </rPh>
    <rPh sb="34" eb="39">
      <t>タンジカンキンム</t>
    </rPh>
    <rPh sb="41" eb="43">
      <t>センタク</t>
    </rPh>
    <phoneticPr fontId="2"/>
  </si>
  <si>
    <r>
      <t>〇　</t>
    </r>
    <r>
      <rPr>
        <u/>
        <sz val="14"/>
        <color theme="1"/>
        <rFont val="Meiryo UI"/>
        <family val="3"/>
        <charset val="128"/>
      </rPr>
      <t>この経歴書は、</t>
    </r>
    <r>
      <rPr>
        <b/>
        <u/>
        <sz val="14"/>
        <color theme="1"/>
        <rFont val="Meiryo UI"/>
        <family val="3"/>
        <charset val="128"/>
      </rPr>
      <t>職務経歴の有無に関わらず作成してください。</t>
    </r>
    <r>
      <rPr>
        <sz val="14"/>
        <color theme="1"/>
        <rFont val="Meiryo UI"/>
        <family val="3"/>
        <charset val="128"/>
      </rPr>
      <t xml:space="preserve">
○　この経歴書は採用時の初任給計算の基礎資料になりますので、下記の「経歴書作成要領」及び別シートの「経歴書作成に関するFAQ」をよく読んで太線内に誤りのないよう入力してください。
○　この経歴書には、</t>
    </r>
    <r>
      <rPr>
        <b/>
        <u/>
        <sz val="14"/>
        <color theme="1"/>
        <rFont val="Meiryo UI"/>
        <family val="3"/>
        <charset val="128"/>
      </rPr>
      <t xml:space="preserve">中学卒業後から採用される日の属する月の前月末日までの経歴を入力してください。
</t>
    </r>
    <r>
      <rPr>
        <b/>
        <sz val="14"/>
        <color theme="1"/>
        <rFont val="Meiryo UI"/>
        <family val="3"/>
        <charset val="128"/>
      </rPr>
      <t xml:space="preserve">    </t>
    </r>
    <r>
      <rPr>
        <sz val="14"/>
        <color theme="1"/>
        <rFont val="Meiryo UI"/>
        <family val="3"/>
        <charset val="128"/>
      </rPr>
      <t>（</t>
    </r>
    <r>
      <rPr>
        <b/>
        <sz val="14"/>
        <color theme="1"/>
        <rFont val="Meiryo UI"/>
        <family val="3"/>
        <charset val="128"/>
      </rPr>
      <t>2026年４月1日採用予定の場合　⇒　2026年３月３１日までの経歴を入力</t>
    </r>
    <r>
      <rPr>
        <sz val="14"/>
        <color theme="1"/>
        <rFont val="Meiryo UI"/>
        <family val="3"/>
        <charset val="128"/>
      </rPr>
      <t>　　　</t>
    </r>
    <r>
      <rPr>
        <b/>
        <sz val="14"/>
        <color theme="1"/>
        <rFont val="Meiryo UI"/>
        <family val="3"/>
        <charset val="128"/>
      </rPr>
      <t>2026年６月1７日採用予定の場合　⇒　2026年５月31日までの経歴を入力</t>
    </r>
    <r>
      <rPr>
        <sz val="14"/>
        <color theme="1"/>
        <rFont val="Meiryo UI"/>
        <family val="3"/>
        <charset val="128"/>
      </rPr>
      <t>）
〇　</t>
    </r>
    <r>
      <rPr>
        <b/>
        <u/>
        <sz val="14"/>
        <color theme="1"/>
        <rFont val="Meiryo UI"/>
        <family val="3"/>
        <charset val="128"/>
      </rPr>
      <t>就職等年月日や退職等年月日は必ず入力してください。（退職日などが決まっていない場合は、予定の日を入力してください。）</t>
    </r>
    <r>
      <rPr>
        <sz val="14"/>
        <color theme="1"/>
        <rFont val="Meiryo UI"/>
        <family val="3"/>
        <charset val="128"/>
      </rPr>
      <t xml:space="preserve">
○　</t>
    </r>
    <r>
      <rPr>
        <b/>
        <sz val="14"/>
        <color rgb="FFFF0000"/>
        <rFont val="Meiryo UI"/>
        <family val="3"/>
        <charset val="128"/>
      </rPr>
      <t>在学期間中のアルバイト</t>
    </r>
    <r>
      <rPr>
        <sz val="14"/>
        <color theme="1"/>
        <rFont val="Meiryo UI"/>
        <family val="3"/>
        <charset val="128"/>
      </rPr>
      <t>は入力しないでください。（ただし、学校を休学している期間は除く。）
○　</t>
    </r>
    <r>
      <rPr>
        <b/>
        <u/>
        <sz val="14"/>
        <color theme="1"/>
        <rFont val="Meiryo UI"/>
        <family val="3"/>
        <charset val="128"/>
      </rPr>
      <t>職務や学業に従事していない期間がある場合は、必ず「無職」と入力し、空白期間が無いようにしてください。</t>
    </r>
    <r>
      <rPr>
        <sz val="14"/>
        <color theme="1"/>
        <rFont val="Meiryo UI"/>
        <family val="3"/>
        <charset val="128"/>
      </rPr>
      <t xml:space="preserve">
　　　ただし、下記のような場合は空白でも可とします。
　     　　例1） ある月の途中まで在職（在学）し、その月中に次の経歴があるときの間の無職期間
        　      　　  2010年8月10日まで在職　⇒　</t>
    </r>
    <r>
      <rPr>
        <b/>
        <u/>
        <sz val="14"/>
        <color theme="1"/>
        <rFont val="Meiryo UI"/>
        <family val="3"/>
        <charset val="128"/>
      </rPr>
      <t>2010年8月11日～2010年8月19日　無職</t>
    </r>
    <r>
      <rPr>
        <sz val="14"/>
        <color theme="1"/>
        <rFont val="Meiryo UI"/>
        <family val="3"/>
        <charset val="128"/>
      </rPr>
      <t>　⇒　2010年8月20日　新たに就職
　　　　　　　　　　　　　　　　　　　　　　　　　　　　　　　➥　空白可（入力不要）
       　　例2）　ある月の途中まで在職（在学）し、その月の終わり又は翌月の途中まで無職のときの無職期間
        　     　　    2013年3月15日まで在職　⇒　</t>
    </r>
    <r>
      <rPr>
        <b/>
        <u/>
        <sz val="14"/>
        <color theme="1"/>
        <rFont val="Meiryo UI"/>
        <family val="3"/>
        <charset val="128"/>
      </rPr>
      <t>2013年3月16日～2013年4月15日　無職</t>
    </r>
    <r>
      <rPr>
        <sz val="14"/>
        <color theme="1"/>
        <rFont val="Meiryo UI"/>
        <family val="3"/>
        <charset val="128"/>
      </rPr>
      <t xml:space="preserve">　⇒　2013年4月16日　新たに就職
　　　　　　　　　　　　　　　　　　　　　　　　　　　　　　　➥　空白可（入力不要）
</t>
    </r>
    <r>
      <rPr>
        <b/>
        <sz val="14"/>
        <color theme="1"/>
        <rFont val="Meiryo UI"/>
        <family val="3"/>
        <charset val="128"/>
      </rPr>
      <t>○　薬学職、保健師職、獣医師職、栄養士職、医師職、看護師、診療放射線技師、臨床検査技師、衛生検査技師については、</t>
    </r>
    <r>
      <rPr>
        <b/>
        <u/>
        <sz val="14"/>
        <color theme="1"/>
        <rFont val="Meiryo UI"/>
        <family val="3"/>
        <charset val="128"/>
      </rPr>
      <t>経歴書に免許取得日を記入してください。</t>
    </r>
    <r>
      <rPr>
        <b/>
        <sz val="14"/>
        <color theme="1"/>
        <rFont val="Meiryo UI"/>
        <family val="3"/>
        <charset val="128"/>
      </rPr>
      <t xml:space="preserve">
　　　下記の記入例（免許職採用の場合　参照）</t>
    </r>
    <r>
      <rPr>
        <sz val="14"/>
        <color theme="1"/>
        <rFont val="Meiryo UI"/>
        <family val="3"/>
        <charset val="128"/>
      </rPr>
      <t xml:space="preserve">
○　</t>
    </r>
    <r>
      <rPr>
        <b/>
        <u/>
        <sz val="14"/>
        <color theme="1"/>
        <rFont val="Meiryo UI"/>
        <family val="3"/>
        <charset val="128"/>
      </rPr>
      <t>経歴書の様式のフォントやセルのサイズ変更、シートの保護・保護の解除等はしないでください。また、申請システムに添付する際はPDF等に変換せず、Excel形式のまま行ってください。</t>
    </r>
    <r>
      <rPr>
        <sz val="14"/>
        <color theme="1"/>
        <rFont val="Meiryo UI"/>
        <family val="3"/>
        <charset val="128"/>
      </rPr>
      <t xml:space="preserve">
○　経歴書提出後に経歴の修正や追加がある場合は、改めて申請していただきます。作成前にFAQも確認してください。
〇　経歴書や各種証明書の内容に虚偽や不備が判明した場合は、過去に遡って給与を訂正します。
〇　提出された経歴書について、修正や再申請を依頼する場合がありますので、入庁するまで自宅のパソコン等に保存しておくか、印刷して保管しておいてください。</t>
    </r>
    <rPh sb="4" eb="7">
      <t>ケイレキショ</t>
    </rPh>
    <rPh sb="9" eb="11">
      <t>ショクム</t>
    </rPh>
    <rPh sb="11" eb="13">
      <t>ケイレキ</t>
    </rPh>
    <rPh sb="14" eb="16">
      <t>ウム</t>
    </rPh>
    <rPh sb="17" eb="18">
      <t>カカ</t>
    </rPh>
    <rPh sb="21" eb="23">
      <t>サクセイ</t>
    </rPh>
    <rPh sb="100" eb="101">
      <t>フト</t>
    </rPh>
    <rPh sb="101" eb="102">
      <t>セン</t>
    </rPh>
    <rPh sb="102" eb="103">
      <t>ナイ</t>
    </rPh>
    <rPh sb="104" eb="105">
      <t>アヤマ</t>
    </rPh>
    <rPh sb="111" eb="113">
      <t>ニュウリョク</t>
    </rPh>
    <rPh sb="131" eb="133">
      <t>チュウガク</t>
    </rPh>
    <rPh sb="133" eb="135">
      <t>ソツギョウ</t>
    </rPh>
    <rPh sb="135" eb="136">
      <t>ゴ</t>
    </rPh>
    <rPh sb="138" eb="140">
      <t>サイヨウ</t>
    </rPh>
    <rPh sb="143" eb="144">
      <t>ヒ</t>
    </rPh>
    <rPh sb="145" eb="146">
      <t>ゾク</t>
    </rPh>
    <rPh sb="148" eb="149">
      <t>ツキ</t>
    </rPh>
    <rPh sb="151" eb="152">
      <t>ゲツ</t>
    </rPh>
    <rPh sb="152" eb="153">
      <t>マツ</t>
    </rPh>
    <rPh sb="189" eb="191">
      <t>バアイ</t>
    </rPh>
    <rPh sb="219" eb="220">
      <t>ネン</t>
    </rPh>
    <rPh sb="221" eb="222">
      <t>ガツ</t>
    </rPh>
    <rPh sb="224" eb="225">
      <t>ニチ</t>
    </rPh>
    <rPh sb="225" eb="227">
      <t>サイヨウ</t>
    </rPh>
    <rPh sb="227" eb="229">
      <t>ヨテイ</t>
    </rPh>
    <rPh sb="230" eb="232">
      <t>バアイ</t>
    </rPh>
    <rPh sb="239" eb="240">
      <t>ネン</t>
    </rPh>
    <rPh sb="241" eb="242">
      <t>ガツ</t>
    </rPh>
    <rPh sb="244" eb="245">
      <t>ニチ</t>
    </rPh>
    <rPh sb="248" eb="250">
      <t>ケイレキ</t>
    </rPh>
    <rPh sb="251" eb="253">
      <t>ニュウリョク</t>
    </rPh>
    <rPh sb="257" eb="259">
      <t>シュウショク</t>
    </rPh>
    <rPh sb="259" eb="260">
      <t>トウ</t>
    </rPh>
    <rPh sb="260" eb="263">
      <t>ネンガッピ</t>
    </rPh>
    <rPh sb="264" eb="266">
      <t>タイショク</t>
    </rPh>
    <rPh sb="266" eb="267">
      <t>トウ</t>
    </rPh>
    <rPh sb="267" eb="270">
      <t>ネンガッピ</t>
    </rPh>
    <rPh sb="271" eb="272">
      <t>カナラ</t>
    </rPh>
    <rPh sb="273" eb="275">
      <t>ニュウリョク</t>
    </rPh>
    <rPh sb="283" eb="285">
      <t>タイショク</t>
    </rPh>
    <rPh sb="285" eb="286">
      <t>ビ</t>
    </rPh>
    <rPh sb="289" eb="290">
      <t>キ</t>
    </rPh>
    <rPh sb="296" eb="298">
      <t>バアイ</t>
    </rPh>
    <rPh sb="300" eb="302">
      <t>ヨテイ</t>
    </rPh>
    <rPh sb="303" eb="304">
      <t>ヒ</t>
    </rPh>
    <rPh sb="305" eb="307">
      <t>ニュウリョク</t>
    </rPh>
    <rPh sb="365" eb="367">
      <t>ショクム</t>
    </rPh>
    <rPh sb="368" eb="370">
      <t>ガクギョウ</t>
    </rPh>
    <rPh sb="371" eb="373">
      <t>ジュウジ</t>
    </rPh>
    <rPh sb="378" eb="380">
      <t>キカン</t>
    </rPh>
    <rPh sb="383" eb="385">
      <t>バアイ</t>
    </rPh>
    <rPh sb="852" eb="855">
      <t>ケイレキショ</t>
    </rPh>
    <rPh sb="856" eb="858">
      <t>メンキョ</t>
    </rPh>
    <rPh sb="858" eb="860">
      <t>シュトク</t>
    </rPh>
    <rPh sb="860" eb="861">
      <t>ビ</t>
    </rPh>
    <rPh sb="862" eb="864">
      <t>キニュウ</t>
    </rPh>
    <rPh sb="875" eb="877">
      <t>カキ</t>
    </rPh>
    <rPh sb="891" eb="893">
      <t>サンショウ</t>
    </rPh>
    <rPh sb="925" eb="927">
      <t>ホゴ</t>
    </rPh>
    <rPh sb="928" eb="930">
      <t>カイジョ</t>
    </rPh>
    <rPh sb="930" eb="931">
      <t>トウ</t>
    </rPh>
    <rPh sb="944" eb="946">
      <t>シンセイ</t>
    </rPh>
    <rPh sb="951" eb="953">
      <t>テンプ</t>
    </rPh>
    <rPh sb="955" eb="956">
      <t>サイ</t>
    </rPh>
    <rPh sb="960" eb="961">
      <t>トウ</t>
    </rPh>
    <rPh sb="962" eb="964">
      <t>ヘンカン</t>
    </rPh>
    <rPh sb="972" eb="974">
      <t>ケイシキ</t>
    </rPh>
    <rPh sb="977" eb="978">
      <t>オコナ</t>
    </rPh>
    <rPh sb="1024" eb="1026">
      <t>サクセイ</t>
    </rPh>
    <rPh sb="1026" eb="1027">
      <t>マエ</t>
    </rPh>
    <rPh sb="1032" eb="1034">
      <t>カクニン</t>
    </rPh>
    <rPh sb="1048" eb="1053">
      <t>カクシュショウメイショ</t>
    </rPh>
    <rPh sb="1054" eb="1056">
      <t>ナイヨウ</t>
    </rPh>
    <rPh sb="1057" eb="1059">
      <t>キョギ</t>
    </rPh>
    <rPh sb="1060" eb="1062">
      <t>フビ</t>
    </rPh>
    <phoneticPr fontId="2"/>
  </si>
  <si>
    <r>
      <rPr>
        <sz val="12"/>
        <rFont val="Meiryo UI"/>
        <family val="3"/>
        <charset val="128"/>
      </rPr>
      <t>週当たりの勤務時間が</t>
    </r>
    <r>
      <rPr>
        <sz val="12"/>
        <color rgb="FFFF0000"/>
        <rFont val="Meiryo UI"/>
        <family val="3"/>
        <charset val="128"/>
      </rPr>
      <t>20時間以上</t>
    </r>
    <r>
      <rPr>
        <sz val="12"/>
        <rFont val="Meiryo UI"/>
        <family val="3"/>
        <charset val="128"/>
      </rPr>
      <t>の場合</t>
    </r>
    <r>
      <rPr>
        <sz val="12"/>
        <color rgb="FFFF0000"/>
        <rFont val="Meiryo UI"/>
        <family val="3"/>
        <charset val="128"/>
      </rPr>
      <t>　⇒　”その他”を選択</t>
    </r>
    <r>
      <rPr>
        <sz val="12"/>
        <color theme="1"/>
        <rFont val="Meiryo UI"/>
        <family val="3"/>
        <charset val="128"/>
      </rPr>
      <t xml:space="preserve">　　　　　　　　　　　　　　　　　　　 </t>
    </r>
    <rPh sb="14" eb="16">
      <t>イジョウ</t>
    </rPh>
    <phoneticPr fontId="2"/>
  </si>
  <si>
    <r>
      <rPr>
        <sz val="12"/>
        <rFont val="Meiryo UI"/>
        <family val="3"/>
        <charset val="128"/>
      </rPr>
      <t>週当たりの勤務時間が</t>
    </r>
    <r>
      <rPr>
        <sz val="12"/>
        <color rgb="FFFF0000"/>
        <rFont val="Meiryo UI"/>
        <family val="3"/>
        <charset val="128"/>
      </rPr>
      <t>20時間未満</t>
    </r>
    <r>
      <rPr>
        <sz val="12"/>
        <rFont val="Meiryo UI"/>
        <family val="3"/>
        <charset val="128"/>
      </rPr>
      <t>の場合</t>
    </r>
    <r>
      <rPr>
        <sz val="12"/>
        <color rgb="FFFF0000"/>
        <rFont val="Meiryo UI"/>
        <family val="3"/>
        <charset val="128"/>
      </rPr>
      <t>　⇒　”無職・短時間勤務”を選択</t>
    </r>
    <rPh sb="14" eb="16">
      <t>ミマン</t>
    </rPh>
    <phoneticPr fontId="2"/>
  </si>
  <si>
    <t>職務内容及び
学部学科</t>
    <rPh sb="0" eb="4">
      <t>ショクムナイヨウ</t>
    </rPh>
    <rPh sb="4" eb="5">
      <t>オヨ</t>
    </rPh>
    <rPh sb="7" eb="9">
      <t>ガクブ</t>
    </rPh>
    <rPh sb="9" eb="11">
      <t>ガッカ</t>
    </rPh>
    <phoneticPr fontId="2"/>
  </si>
  <si>
    <r>
      <rPr>
        <sz val="12"/>
        <color theme="1"/>
        <rFont val="Meiryo UI"/>
        <family val="3"/>
        <charset val="128"/>
      </rPr>
      <t>在学期間の学部・学科を入力してください。</t>
    </r>
    <r>
      <rPr>
        <sz val="12"/>
        <color rgb="FFFF0000"/>
        <rFont val="Meiryo UI"/>
        <family val="3"/>
        <charset val="128"/>
      </rPr>
      <t>また、免許職の方は職務内容も記入してください</t>
    </r>
    <rPh sb="0" eb="4">
      <t>ザイガクキカン</t>
    </rPh>
    <rPh sb="5" eb="7">
      <t>ガクブ</t>
    </rPh>
    <rPh sb="8" eb="10">
      <t>ガッカ</t>
    </rPh>
    <rPh sb="11" eb="13">
      <t>ニュウリョク</t>
    </rPh>
    <rPh sb="23" eb="26">
      <t>メンキョショク</t>
    </rPh>
    <rPh sb="27" eb="28">
      <t>カタ</t>
    </rPh>
    <rPh sb="29" eb="33">
      <t>ショクムナイヨウ</t>
    </rPh>
    <rPh sb="34" eb="36">
      <t>キニュウ</t>
    </rPh>
    <phoneticPr fontId="2"/>
  </si>
  <si>
    <t>1週間当たりの勤務時間を入力してください。※算出方法は経歴書作成に関するFAQを参照ください。</t>
    <rPh sb="12" eb="14">
      <t>ニュウリョク</t>
    </rPh>
    <rPh sb="22" eb="24">
      <t>サンシュツ</t>
    </rPh>
    <rPh sb="24" eb="26">
      <t>ホウホウ</t>
    </rPh>
    <rPh sb="27" eb="30">
      <t>ケイレキショ</t>
    </rPh>
    <rPh sb="30" eb="32">
      <t>サクセイ</t>
    </rPh>
    <rPh sb="33" eb="34">
      <t>カン</t>
    </rPh>
    <rPh sb="40" eb="42">
      <t>サンショウ</t>
    </rPh>
    <phoneticPr fontId="2"/>
  </si>
  <si>
    <r>
      <rPr>
        <sz val="12"/>
        <color theme="1"/>
        <rFont val="Meiryo UI"/>
        <family val="3"/>
        <charset val="128"/>
      </rPr>
      <t>前歴</t>
    </r>
    <r>
      <rPr>
        <sz val="12"/>
        <rFont val="Meiryo UI"/>
        <family val="3"/>
        <charset val="128"/>
      </rPr>
      <t>調整</t>
    </r>
    <rPh sb="0" eb="2">
      <t>ゼンレキ</t>
    </rPh>
    <rPh sb="2" eb="4">
      <t>チョウセイ</t>
    </rPh>
    <phoneticPr fontId="2"/>
  </si>
  <si>
    <t>行政（３０－４９）</t>
    <rPh sb="0" eb="2">
      <t>ギョウセイ</t>
    </rPh>
    <phoneticPr fontId="2"/>
  </si>
  <si>
    <t>（Ｑ）　アルバイトとして家庭教師を週10時間ぐらいしていました。この程度の時間数のアルバイトは「無職」と入力
　　　　　するのでしょうか。
（Ａ）　アルバイトやパート等で週当たりの勤務時間が20時間未満の職務の場合は、無職と入力するか、
　　　　　業態欄から「短時間勤務」を選択し、勤務先名などを入力するかどちらかの方法を選んでください。
　　　　　なお、週当たりの勤務時間数が20時間未満の場合は、無職と同様の経歴加算をします。
　　　　　 また、週当たりの勤務時間数が20時間未満の場合の職務においては、後日提出をお願いする
　　　　　職務経歴証明書の提出は不要です。</t>
    <rPh sb="12" eb="14">
      <t>カテイ</t>
    </rPh>
    <rPh sb="14" eb="16">
      <t>キョウシ</t>
    </rPh>
    <rPh sb="17" eb="18">
      <t>シュウ</t>
    </rPh>
    <rPh sb="20" eb="22">
      <t>ジカン</t>
    </rPh>
    <rPh sb="34" eb="36">
      <t>テイド</t>
    </rPh>
    <rPh sb="37" eb="40">
      <t>ジカンスウ</t>
    </rPh>
    <rPh sb="48" eb="50">
      <t>ムショク</t>
    </rPh>
    <rPh sb="52" eb="54">
      <t>ニュウリョク</t>
    </rPh>
    <rPh sb="83" eb="84">
      <t>トウ</t>
    </rPh>
    <rPh sb="85" eb="86">
      <t>シュウ</t>
    </rPh>
    <rPh sb="86" eb="87">
      <t>ア</t>
    </rPh>
    <rPh sb="90" eb="92">
      <t>キンム</t>
    </rPh>
    <rPh sb="92" eb="94">
      <t>ジカン</t>
    </rPh>
    <rPh sb="97" eb="99">
      <t>ジカン</t>
    </rPh>
    <rPh sb="99" eb="101">
      <t>ミマン</t>
    </rPh>
    <rPh sb="102" eb="104">
      <t>ショクム</t>
    </rPh>
    <rPh sb="105" eb="107">
      <t>バアイ</t>
    </rPh>
    <rPh sb="109" eb="111">
      <t>ムショク</t>
    </rPh>
    <rPh sb="112" eb="114">
      <t>ニュウリョク</t>
    </rPh>
    <rPh sb="141" eb="144">
      <t>キンムサキ</t>
    </rPh>
    <rPh sb="144" eb="145">
      <t>メイ</t>
    </rPh>
    <rPh sb="148" eb="150">
      <t>ニュウリョク</t>
    </rPh>
    <rPh sb="158" eb="160">
      <t>ホウホウ</t>
    </rPh>
    <rPh sb="161" eb="162">
      <t>エラ</t>
    </rPh>
    <rPh sb="183" eb="185">
      <t>キンム</t>
    </rPh>
    <rPh sb="185" eb="187">
      <t>ジカン</t>
    </rPh>
    <rPh sb="187" eb="188">
      <t>スウ</t>
    </rPh>
    <rPh sb="191" eb="193">
      <t>ジカン</t>
    </rPh>
    <rPh sb="193" eb="195">
      <t>ミマン</t>
    </rPh>
    <rPh sb="196" eb="198">
      <t>バアイ</t>
    </rPh>
    <rPh sb="200" eb="202">
      <t>ムショク</t>
    </rPh>
    <rPh sb="203" eb="205">
      <t>ドウヨウ</t>
    </rPh>
    <rPh sb="206" eb="208">
      <t>ケイレキ</t>
    </rPh>
    <rPh sb="208" eb="210">
      <t>カサン</t>
    </rPh>
    <rPh sb="246" eb="248">
      <t>ショクム</t>
    </rPh>
    <rPh sb="254" eb="256">
      <t>ゴジツ</t>
    </rPh>
    <rPh sb="256" eb="258">
      <t>テイシュツ</t>
    </rPh>
    <rPh sb="260" eb="261">
      <t>ネガ</t>
    </rPh>
    <rPh sb="270" eb="272">
      <t>ショクム</t>
    </rPh>
    <phoneticPr fontId="2"/>
  </si>
  <si>
    <t>（Ｑ）　知り合いが経営する会社や、親族が経営する自営業の手伝い（事務所のHP作成等）をしています。
　　　　　 手伝い程度ですが、経歴書に入力すべきでしょうか。
（Ａ）　勤務時間数が20時間以上で何らかの賃金を得ていれば入力してください。
　　　　　 上記以外の場合は無職と同じ扱いになりますので、「無職」と入力してください。
　　　　　 雇用形態は、勤務の状況を考慮して選択してください。アルバイトに近い状態であればアルバイトを選択し、
　　　　　職務経歴証明書等の提出も必要になります。提出が無い場合は、無職と同じ扱いになります。</t>
    <rPh sb="9" eb="11">
      <t>ケイエイ</t>
    </rPh>
    <rPh sb="17" eb="19">
      <t>シンゾク</t>
    </rPh>
    <rPh sb="20" eb="22">
      <t>ケイエイ</t>
    </rPh>
    <rPh sb="24" eb="27">
      <t>ジエイギョウ</t>
    </rPh>
    <rPh sb="28" eb="30">
      <t>テツダ</t>
    </rPh>
    <rPh sb="56" eb="58">
      <t>テツダ</t>
    </rPh>
    <rPh sb="59" eb="61">
      <t>テイド</t>
    </rPh>
    <rPh sb="69" eb="71">
      <t>ニュウリョク</t>
    </rPh>
    <rPh sb="85" eb="87">
      <t>キンム</t>
    </rPh>
    <rPh sb="87" eb="90">
      <t>ジカンスウ</t>
    </rPh>
    <rPh sb="98" eb="99">
      <t>ナン</t>
    </rPh>
    <rPh sb="102" eb="104">
      <t>チンギン</t>
    </rPh>
    <rPh sb="105" eb="106">
      <t>エ</t>
    </rPh>
    <rPh sb="110" eb="112">
      <t>ニュウリョク</t>
    </rPh>
    <rPh sb="126" eb="128">
      <t>ジョウキ</t>
    </rPh>
    <rPh sb="128" eb="130">
      <t>イガイ</t>
    </rPh>
    <rPh sb="131" eb="133">
      <t>バアイ</t>
    </rPh>
    <rPh sb="170" eb="172">
      <t>コヨウ</t>
    </rPh>
    <rPh sb="172" eb="174">
      <t>ケイタイ</t>
    </rPh>
    <rPh sb="176" eb="178">
      <t>キンム</t>
    </rPh>
    <rPh sb="179" eb="181">
      <t>ジョウキョウ</t>
    </rPh>
    <rPh sb="182" eb="184">
      <t>コウリョ</t>
    </rPh>
    <rPh sb="186" eb="188">
      <t>センタク</t>
    </rPh>
    <rPh sb="201" eb="202">
      <t>チカ</t>
    </rPh>
    <rPh sb="203" eb="205">
      <t>ジョウタイ</t>
    </rPh>
    <rPh sb="215" eb="217">
      <t>センタク</t>
    </rPh>
    <rPh sb="225" eb="227">
      <t>ショクム</t>
    </rPh>
    <rPh sb="227" eb="229">
      <t>ケイレキ</t>
    </rPh>
    <rPh sb="234" eb="236">
      <t>テイシュツ</t>
    </rPh>
    <rPh sb="237" eb="239">
      <t>ヒツヨウ</t>
    </rPh>
    <rPh sb="245" eb="247">
      <t>テイシュツ</t>
    </rPh>
    <rPh sb="248" eb="249">
      <t>ナ</t>
    </rPh>
    <rPh sb="250" eb="252">
      <t>バアイ</t>
    </rPh>
    <rPh sb="254" eb="256">
      <t>ムショク</t>
    </rPh>
    <rPh sb="257" eb="258">
      <t>オナ</t>
    </rPh>
    <rPh sb="259" eb="260">
      <t>アツカ</t>
    </rPh>
    <phoneticPr fontId="2"/>
  </si>
  <si>
    <t>記入例（大学留年・中退の場合）⇒中退、留年または両方を記入</t>
    <rPh sb="0" eb="3">
      <t>キニュウレイ</t>
    </rPh>
    <rPh sb="4" eb="6">
      <t>ダイガク</t>
    </rPh>
    <rPh sb="6" eb="8">
      <t>リュウネン</t>
    </rPh>
    <rPh sb="12" eb="14">
      <t>バアイ</t>
    </rPh>
    <rPh sb="16" eb="18">
      <t>チュウタイ</t>
    </rPh>
    <rPh sb="19" eb="21">
      <t>リュウネン</t>
    </rPh>
    <rPh sb="24" eb="26">
      <t>リョウホウ</t>
    </rPh>
    <rPh sb="27" eb="29">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</si>
</sst>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
    <numFmt numFmtId="177" formatCode="0_);[Red]\(0\)"/>
    <numFmt numFmtId="178" formatCode="yyyymmdd"/>
    <numFmt numFmtId="179" formatCode="00000#"/>
    <numFmt numFmtId="180" formatCode="####&quot;年&quot;&quot;度&quot;&quot;採&quot;&quot;用&quot;&quot;予&quot;&quot;定&quot;&quot;者&quot;"/>
    <numFmt numFmtId="181" formatCode="0&quot;月&quot;"/>
    <numFmt numFmtId="182" formatCode="\1\-##"/>
    <numFmt numFmtId="183" formatCode="\(ge\)"/>
    <numFmt numFmtId="184" formatCode="##&quot;年&quot;"/>
    <numFmt numFmtId="185" formatCode="##&quot;月&quot;"/>
    <numFmt numFmtId="186" formatCode="\(gee\)"/>
    <numFmt numFmtId="187" formatCode="yyyy\.mm"/>
    <numFmt numFmtId="188" formatCode="#&quot;年制&quot;"/>
    <numFmt numFmtId="189" formatCode="#&quot;分&quot;"/>
    <numFmt numFmtId="190" formatCode="#&quot;時間&quot;"/>
    <numFmt numFmtId="191" formatCode="0.0"/>
  </numFmts>
  <fonts count="5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Meiryo UI"/>
      <family val="3"/>
      <charset val="128"/>
    </font>
    <font>
      <sz val="18"/>
      <color theme="1"/>
      <name val="Meiryo UI"/>
      <family val="3"/>
      <charset val="128"/>
    </font>
    <font>
      <sz val="12"/>
      <color theme="1"/>
      <name val="Meiryo UI"/>
      <family val="3"/>
      <charset val="128"/>
    </font>
    <font>
      <sz val="14"/>
      <color theme="1"/>
      <name val="Meiryo UI"/>
      <family val="3"/>
      <charset val="128"/>
    </font>
    <font>
      <sz val="13"/>
      <color theme="1"/>
      <name val="Meiryo UI"/>
      <family val="3"/>
      <charset val="128"/>
    </font>
    <font>
      <sz val="20"/>
      <color theme="1"/>
      <name val="Meiryo UI"/>
      <family val="3"/>
      <charset val="128"/>
    </font>
    <font>
      <sz val="10"/>
      <color theme="1"/>
      <name val="Meiryo UI"/>
      <family val="3"/>
      <charset val="128"/>
    </font>
    <font>
      <b/>
      <sz val="11"/>
      <color theme="1"/>
      <name val="Meiryo UI"/>
      <family val="3"/>
      <charset val="128"/>
    </font>
    <font>
      <sz val="11"/>
      <name val="Meiryo UI"/>
      <family val="3"/>
      <charset val="128"/>
    </font>
    <font>
      <sz val="11"/>
      <color rgb="FF9C6500"/>
      <name val="ＭＳ Ｐゴシック"/>
      <family val="2"/>
      <charset val="128"/>
      <scheme val="minor"/>
    </font>
    <font>
      <b/>
      <sz val="18"/>
      <color theme="1"/>
      <name val="Meiryo UI"/>
      <family val="3"/>
      <charset val="128"/>
    </font>
    <font>
      <sz val="12"/>
      <name val="Meiryo UI"/>
      <family val="3"/>
      <charset val="128"/>
    </font>
    <font>
      <sz val="6"/>
      <name val="ＭＳ Ｐゴシック"/>
      <family val="3"/>
      <charset val="128"/>
    </font>
    <font>
      <b/>
      <sz val="15"/>
      <color theme="3"/>
      <name val="Meiryo UI"/>
      <family val="2"/>
      <charset val="128"/>
    </font>
    <font>
      <b/>
      <sz val="12"/>
      <color theme="1"/>
      <name val="Meiryo UI"/>
      <family val="3"/>
      <charset val="128"/>
    </font>
    <font>
      <sz val="11"/>
      <name val="ＭＳ Ｐゴシック"/>
      <family val="3"/>
      <charset val="128"/>
    </font>
    <font>
      <sz val="10"/>
      <name val="Meiryo UI"/>
      <family val="3"/>
      <charset val="128"/>
    </font>
    <font>
      <sz val="14"/>
      <name val="Meiryo UI"/>
      <family val="3"/>
      <charset val="128"/>
    </font>
    <font>
      <sz val="16"/>
      <color theme="1"/>
      <name val="Meiryo UI"/>
      <family val="3"/>
      <charset val="128"/>
    </font>
    <font>
      <b/>
      <sz val="12"/>
      <color rgb="FFFF0000"/>
      <name val="Meiryo UI"/>
      <family val="3"/>
      <charset val="128"/>
    </font>
    <font>
      <sz val="10"/>
      <color indexed="12"/>
      <name val="Meiryo UI"/>
      <family val="3"/>
      <charset val="128"/>
    </font>
    <font>
      <sz val="12"/>
      <color rgb="FFFF0000"/>
      <name val="Meiryo UI"/>
      <family val="3"/>
      <charset val="128"/>
    </font>
    <font>
      <sz val="18"/>
      <name val="Meiryo UI"/>
      <family val="3"/>
      <charset val="128"/>
    </font>
    <font>
      <b/>
      <u val="singleAccounting"/>
      <sz val="24"/>
      <color theme="3"/>
      <name val="Meiryo UI"/>
      <family val="3"/>
      <charset val="128"/>
    </font>
    <font>
      <b/>
      <u/>
      <sz val="14"/>
      <color theme="1"/>
      <name val="Meiryo UI"/>
      <family val="3"/>
      <charset val="128"/>
    </font>
    <font>
      <b/>
      <sz val="14"/>
      <color theme="1"/>
      <name val="Meiryo UI"/>
      <family val="3"/>
      <charset val="128"/>
    </font>
    <font>
      <b/>
      <sz val="16"/>
      <color rgb="FFFF0000"/>
      <name val="Meiryo UI"/>
      <family val="3"/>
      <charset val="128"/>
    </font>
    <font>
      <b/>
      <u/>
      <sz val="11"/>
      <name val="Meiryo UI"/>
      <family val="3"/>
      <charset val="128"/>
    </font>
    <font>
      <u/>
      <sz val="14"/>
      <color theme="1"/>
      <name val="Meiryo UI"/>
      <family val="3"/>
      <charset val="128"/>
    </font>
    <font>
      <b/>
      <sz val="14"/>
      <color rgb="FFFF0000"/>
      <name val="Meiryo UI"/>
      <family val="3"/>
      <charset val="128"/>
    </font>
    <font>
      <sz val="16"/>
      <color rgb="FFFF0000"/>
      <name val="Meiryo UI"/>
      <family val="3"/>
      <charset val="128"/>
    </font>
    <font>
      <sz val="11"/>
      <color rgb="FFFF0000"/>
      <name val="Meiryo UI"/>
      <family val="3"/>
      <charset val="128"/>
    </font>
    <font>
      <sz val="16"/>
      <name val="Meiryo UI"/>
      <family val="3"/>
      <charset val="128"/>
    </font>
    <font>
      <sz val="9"/>
      <name val="Meiryo UI"/>
      <family val="3"/>
      <charset val="128"/>
    </font>
    <font>
      <sz val="20"/>
      <name val="Meiryo UI"/>
      <family val="3"/>
      <charset val="128"/>
    </font>
    <font>
      <sz val="11"/>
      <color theme="4" tint="0.79998168889431442"/>
      <name val="Meiryo UI"/>
      <family val="3"/>
      <charset val="128"/>
    </font>
    <font>
      <sz val="12"/>
      <color theme="1"/>
      <name val="ＭＳ Ｐゴシック"/>
      <family val="2"/>
      <charset val="128"/>
      <scheme val="minor"/>
    </font>
    <font>
      <sz val="12"/>
      <color theme="1"/>
      <name val="ＭＳ Ｐゴシック"/>
      <family val="3"/>
      <charset val="128"/>
      <scheme val="minor"/>
    </font>
    <font>
      <b/>
      <sz val="16"/>
      <color theme="1"/>
      <name val="Meiryo UI"/>
      <family val="3"/>
      <charset val="128"/>
    </font>
    <font>
      <sz val="14"/>
      <color theme="1"/>
      <name val="ＭＳ Ｐゴシック"/>
      <family val="2"/>
      <charset val="128"/>
      <scheme val="minor"/>
    </font>
    <font>
      <sz val="11"/>
      <color theme="9" tint="0.79998168889431442"/>
      <name val="Meiryo UI"/>
      <family val="3"/>
      <charset val="128"/>
    </font>
    <font>
      <b/>
      <sz val="11"/>
      <color rgb="FFFF0000"/>
      <name val="Meiryo UI"/>
      <family val="3"/>
      <charset val="128"/>
    </font>
    <font>
      <sz val="14"/>
      <color rgb="FFFF0000"/>
      <name val="Meiryo UI"/>
      <family val="3"/>
      <charset val="128"/>
    </font>
    <font>
      <b/>
      <strike/>
      <sz val="10"/>
      <color rgb="FFFF0000"/>
      <name val="Meiryo UI"/>
      <family val="3"/>
      <charset val="128"/>
    </font>
    <font>
      <sz val="11"/>
      <color rgb="FF00B0F0"/>
      <name val="ＭＳ Ｐゴシック"/>
      <family val="3"/>
      <charset val="128"/>
      <scheme val="minor"/>
    </font>
    <font>
      <sz val="14"/>
      <color rgb="FFFF0000"/>
      <name val="ＭＳ Ｐゴシック"/>
      <family val="2"/>
      <charset val="128"/>
      <scheme val="minor"/>
    </font>
    <font>
      <sz val="11"/>
      <color rgb="FF00B0F0"/>
      <name val="Meiryo UI"/>
      <family val="3"/>
      <charset val="128"/>
    </font>
    <font>
      <sz val="10"/>
      <color rgb="FF000000"/>
      <name val="游ゴシック"/>
      <family val="3"/>
      <charset val="128"/>
    </font>
    <font>
      <sz val="11"/>
      <color theme="1"/>
      <name val="游ゴシック"/>
      <family val="3"/>
      <charset val="128"/>
    </font>
    <font>
      <sz val="14"/>
      <color theme="1"/>
      <name val="ＭＳ Ｐゴシック"/>
      <family val="3"/>
      <charset val="128"/>
      <scheme val="minor"/>
    </font>
    <font>
      <sz val="11"/>
      <color theme="1"/>
      <name val="ＭＳ Ｐゴシック"/>
      <family val="3"/>
      <charset val="128"/>
      <scheme val="minor"/>
    </font>
  </fonts>
  <fills count="19">
    <fill>
      <patternFill patternType="none"/>
    </fill>
    <fill>
      <patternFill patternType="gray125"/>
    </fill>
    <fill>
      <patternFill patternType="solid">
        <fgColor theme="3" tint="0.59999389629810485"/>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indexed="13"/>
        <bgColor indexed="64"/>
      </patternFill>
    </fill>
    <fill>
      <patternFill patternType="solid">
        <fgColor theme="8" tint="0.59996337778862885"/>
        <bgColor indexed="64"/>
      </patternFill>
    </fill>
    <fill>
      <patternFill patternType="solid">
        <fgColor theme="8" tint="0.59999389629810485"/>
        <bgColor indexed="64"/>
      </patternFill>
    </fill>
    <fill>
      <patternFill patternType="solid">
        <fgColor rgb="FFFFCC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tint="-0.249977111117893"/>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hair">
        <color indexed="64"/>
      </left>
      <right/>
      <top style="thin">
        <color indexed="64"/>
      </top>
      <bottom style="thin">
        <color indexed="64"/>
      </bottom>
      <diagonal/>
    </border>
    <border>
      <left/>
      <right/>
      <top style="hair">
        <color rgb="FFFF0000"/>
      </top>
      <bottom style="hair">
        <color rgb="FFFF0000"/>
      </bottom>
      <diagonal/>
    </border>
    <border>
      <left/>
      <right/>
      <top style="hair">
        <color rgb="FFFF0000"/>
      </top>
      <bottom/>
      <diagonal/>
    </border>
    <border>
      <left style="thick">
        <color rgb="FF0070C0"/>
      </left>
      <right/>
      <top style="thick">
        <color rgb="FF0070C0"/>
      </top>
      <bottom/>
      <diagonal/>
    </border>
    <border>
      <left style="thick">
        <color rgb="FF0070C0"/>
      </left>
      <right/>
      <top/>
      <bottom/>
      <diagonal/>
    </border>
    <border>
      <left style="thick">
        <color rgb="FF0070C0"/>
      </left>
      <right/>
      <top/>
      <bottom style="thick">
        <color rgb="FF0070C0"/>
      </bottom>
      <diagonal/>
    </border>
    <border>
      <left style="thick">
        <color rgb="FFFF0000"/>
      </left>
      <right/>
      <top style="thick">
        <color rgb="FFFF0000"/>
      </top>
      <bottom/>
      <diagonal/>
    </border>
    <border>
      <left style="thick">
        <color rgb="FFFF0000"/>
      </left>
      <right/>
      <top/>
      <bottom/>
      <diagonal/>
    </border>
    <border>
      <left style="thick">
        <color rgb="FFFF0000"/>
      </left>
      <right/>
      <top/>
      <bottom style="thick">
        <color rgb="FFFF0000"/>
      </bottom>
      <diagonal/>
    </border>
    <border>
      <left/>
      <right/>
      <top style="hair">
        <color rgb="FFFF0000"/>
      </top>
      <bottom style="thick">
        <color rgb="FFFF0000"/>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rgb="FFFF0000"/>
      </right>
      <top style="thin">
        <color rgb="FFFF0000"/>
      </top>
      <bottom style="thin">
        <color rgb="FFFF0000"/>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right/>
      <top style="thin">
        <color rgb="FFFF0000"/>
      </top>
      <bottom style="hair">
        <color rgb="FFFF0000"/>
      </bottom>
      <diagonal/>
    </border>
    <border>
      <left/>
      <right/>
      <top style="hair">
        <color rgb="FFFF0000"/>
      </top>
      <bottom style="thin">
        <color rgb="FFFF0000"/>
      </bottom>
      <diagonal/>
    </border>
    <border>
      <left/>
      <right/>
      <top style="thin">
        <color rgb="FFFF0000"/>
      </top>
      <bottom style="thin">
        <color rgb="FFFF0000"/>
      </bottom>
      <diagonal/>
    </border>
    <border>
      <left/>
      <right style="thin">
        <color rgb="FF0070C0"/>
      </right>
      <top style="thick">
        <color rgb="FF0070C0"/>
      </top>
      <bottom style="thin">
        <color rgb="FF0070C0"/>
      </bottom>
      <diagonal/>
    </border>
    <border>
      <left/>
      <right style="thin">
        <color rgb="FF0070C0"/>
      </right>
      <top style="thin">
        <color rgb="FF0070C0"/>
      </top>
      <bottom style="thin">
        <color rgb="FF0070C0"/>
      </bottom>
      <diagonal/>
    </border>
    <border>
      <left/>
      <right style="hair">
        <color indexed="64"/>
      </right>
      <top style="thin">
        <color indexed="64"/>
      </top>
      <bottom style="thin">
        <color indexed="64"/>
      </bottom>
      <diagonal/>
    </border>
    <border>
      <left style="thin">
        <color indexed="64"/>
      </left>
      <right style="medium">
        <color indexed="64"/>
      </right>
      <top style="medium">
        <color indexed="64"/>
      </top>
      <bottom style="hair">
        <color indexed="64"/>
      </bottom>
      <diagonal/>
    </border>
    <border>
      <left/>
      <right style="thin">
        <color rgb="FFFF0000"/>
      </right>
      <top/>
      <bottom style="thin">
        <color rgb="FFFF0000"/>
      </bottom>
      <diagonal/>
    </border>
    <border>
      <left/>
      <right/>
      <top style="thick">
        <color rgb="FFFF0000"/>
      </top>
      <bottom/>
      <diagonal/>
    </border>
    <border>
      <left/>
      <right style="thin">
        <color rgb="FFFF0000"/>
      </right>
      <top style="thick">
        <color rgb="FFFF0000"/>
      </top>
      <bottom/>
      <diagonal/>
    </border>
    <border>
      <left/>
      <right/>
      <top/>
      <bottom style="thin">
        <color rgb="FFFF0000"/>
      </bottom>
      <diagonal/>
    </border>
    <border>
      <left style="thin">
        <color rgb="FFFF0000"/>
      </left>
      <right/>
      <top style="hair">
        <color rgb="FFFF0000"/>
      </top>
      <bottom style="thin">
        <color rgb="FFFF0000"/>
      </bottom>
      <diagonal/>
    </border>
    <border>
      <left style="thin">
        <color rgb="FFFF0000"/>
      </left>
      <right/>
      <top style="hair">
        <color rgb="FFFF0000"/>
      </top>
      <bottom/>
      <diagonal/>
    </border>
    <border>
      <left style="thin">
        <color rgb="FFFF0000"/>
      </left>
      <right/>
      <top/>
      <bottom style="thin">
        <color rgb="FFFF0000"/>
      </bottom>
      <diagonal/>
    </border>
    <border>
      <left style="thin">
        <color rgb="FF0070C0"/>
      </left>
      <right/>
      <top style="thin">
        <color rgb="FF0070C0"/>
      </top>
      <bottom style="thin">
        <color rgb="FF0070C0"/>
      </bottom>
      <diagonal/>
    </border>
    <border>
      <left/>
      <right/>
      <top style="thin">
        <color rgb="FF0070C0"/>
      </top>
      <bottom style="thin">
        <color rgb="FF0070C0"/>
      </bottom>
      <diagonal/>
    </border>
    <border>
      <left/>
      <right style="thick">
        <color rgb="FF0070C0"/>
      </right>
      <top style="thin">
        <color rgb="FF0070C0"/>
      </top>
      <bottom style="thin">
        <color rgb="FF0070C0"/>
      </bottom>
      <diagonal/>
    </border>
    <border>
      <left/>
      <right/>
      <top style="thick">
        <color rgb="FF0070C0"/>
      </top>
      <bottom style="thin">
        <color rgb="FF0070C0"/>
      </bottom>
      <diagonal/>
    </border>
    <border>
      <left style="thin">
        <color rgb="FF0070C0"/>
      </left>
      <right/>
      <top style="thick">
        <color rgb="FF0070C0"/>
      </top>
      <bottom style="thin">
        <color rgb="FF0070C0"/>
      </bottom>
      <diagonal/>
    </border>
    <border>
      <left/>
      <right style="thick">
        <color rgb="FF0070C0"/>
      </right>
      <top style="thick">
        <color rgb="FF0070C0"/>
      </top>
      <bottom style="thin">
        <color rgb="FF0070C0"/>
      </bottom>
      <diagonal/>
    </border>
    <border>
      <left style="thin">
        <color rgb="FFFF0000"/>
      </left>
      <right/>
      <top style="thick">
        <color rgb="FFFF0000"/>
      </top>
      <bottom style="hair">
        <color rgb="FFFF0000"/>
      </bottom>
      <diagonal/>
    </border>
    <border>
      <left/>
      <right/>
      <top style="thick">
        <color rgb="FFFF0000"/>
      </top>
      <bottom style="hair">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hair">
        <color rgb="FFFF0000"/>
      </bottom>
      <diagonal/>
    </border>
    <border>
      <left style="thin">
        <color rgb="FFFF0000"/>
      </left>
      <right/>
      <top style="hair">
        <color rgb="FFFF0000"/>
      </top>
      <bottom style="hair">
        <color rgb="FFFF0000"/>
      </bottom>
      <diagonal/>
    </border>
    <border>
      <left style="thin">
        <color rgb="FFFF0000"/>
      </left>
      <right/>
      <top style="hair">
        <color rgb="FFFF0000"/>
      </top>
      <bottom style="thick">
        <color rgb="FFFF0000"/>
      </bottom>
      <diagonal/>
    </border>
    <border>
      <left/>
      <right/>
      <top/>
      <bottom style="thick">
        <color rgb="FFFF0000"/>
      </bottom>
      <diagonal/>
    </border>
    <border>
      <left/>
      <right style="thin">
        <color rgb="FFFF0000"/>
      </right>
      <top/>
      <bottom style="thick">
        <color rgb="FFFF0000"/>
      </bottom>
      <diagonal/>
    </border>
    <border>
      <left style="hair">
        <color indexed="64"/>
      </left>
      <right style="hair">
        <color indexed="64"/>
      </right>
      <top style="hair">
        <color indexed="64"/>
      </top>
      <bottom style="hair">
        <color indexed="64"/>
      </bottom>
      <diagonal/>
    </border>
    <border>
      <left/>
      <right/>
      <top/>
      <bottom style="thick">
        <color theme="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rgb="FF0070C0"/>
      </left>
      <right/>
      <top style="thin">
        <color rgb="FF0070C0"/>
      </top>
      <bottom style="thick">
        <color rgb="FF0070C0"/>
      </bottom>
      <diagonal/>
    </border>
    <border>
      <left/>
      <right/>
      <top style="thin">
        <color rgb="FF0070C0"/>
      </top>
      <bottom style="thick">
        <color rgb="FF0070C0"/>
      </bottom>
      <diagonal/>
    </border>
    <border>
      <left/>
      <right style="thick">
        <color rgb="FF0070C0"/>
      </right>
      <top style="thin">
        <color rgb="FF0070C0"/>
      </top>
      <bottom style="thick">
        <color rgb="FF0070C0"/>
      </bottom>
      <diagonal/>
    </border>
    <border>
      <left/>
      <right style="thin">
        <color rgb="FF0070C0"/>
      </right>
      <top style="thin">
        <color rgb="FF0070C0"/>
      </top>
      <bottom style="thick">
        <color rgb="FF0070C0"/>
      </bottom>
      <diagonal/>
    </border>
    <border>
      <left/>
      <right style="medium">
        <color rgb="FF002060"/>
      </right>
      <top/>
      <bottom/>
      <diagonal/>
    </border>
    <border>
      <left/>
      <right/>
      <top/>
      <bottom style="medium">
        <color rgb="FF002060"/>
      </bottom>
      <diagonal/>
    </border>
    <border>
      <left/>
      <right style="medium">
        <color rgb="FF002060"/>
      </right>
      <top/>
      <bottom style="medium">
        <color rgb="FF002060"/>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style="medium">
        <color rgb="FF002060"/>
      </left>
      <right/>
      <top/>
      <bottom style="medium">
        <color rgb="FF002060"/>
      </bottom>
      <diagonal/>
    </border>
    <border>
      <left style="thin">
        <color indexed="64"/>
      </left>
      <right style="thin">
        <color indexed="64"/>
      </right>
      <top style="thin">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right style="thick">
        <color rgb="FFFF0000"/>
      </right>
      <top style="thick">
        <color rgb="FFFF0000"/>
      </top>
      <bottom style="hair">
        <color rgb="FFFF0000"/>
      </bottom>
      <diagonal/>
    </border>
    <border>
      <left/>
      <right style="thick">
        <color rgb="FFFF0000"/>
      </right>
      <top style="hair">
        <color rgb="FFFF0000"/>
      </top>
      <bottom style="thin">
        <color rgb="FFFF0000"/>
      </bottom>
      <diagonal/>
    </border>
    <border>
      <left/>
      <right style="thick">
        <color rgb="FFFF0000"/>
      </right>
      <top style="thin">
        <color rgb="FFFF0000"/>
      </top>
      <bottom style="hair">
        <color rgb="FFFF0000"/>
      </bottom>
      <diagonal/>
    </border>
    <border>
      <left/>
      <right style="thick">
        <color rgb="FFFF0000"/>
      </right>
      <top style="hair">
        <color rgb="FFFF0000"/>
      </top>
      <bottom style="hair">
        <color rgb="FFFF0000"/>
      </bottom>
      <diagonal/>
    </border>
    <border>
      <left/>
      <right style="thick">
        <color rgb="FFFF0000"/>
      </right>
      <top style="hair">
        <color rgb="FFFF0000"/>
      </top>
      <bottom/>
      <diagonal/>
    </border>
    <border>
      <left/>
      <right style="thick">
        <color rgb="FFFF0000"/>
      </right>
      <top/>
      <bottom style="thin">
        <color rgb="FFFF0000"/>
      </bottom>
      <diagonal/>
    </border>
    <border>
      <left/>
      <right style="thick">
        <color rgb="FFFF0000"/>
      </right>
      <top style="thin">
        <color rgb="FFFF0000"/>
      </top>
      <bottom style="thin">
        <color rgb="FFFF0000"/>
      </bottom>
      <diagonal/>
    </border>
    <border>
      <left/>
      <right style="thick">
        <color rgb="FFFF0000"/>
      </right>
      <top style="hair">
        <color rgb="FFFF0000"/>
      </top>
      <bottom style="thick">
        <color rgb="FFFF0000"/>
      </bottom>
      <diagonal/>
    </border>
    <border>
      <left style="thin">
        <color rgb="FFFF0000"/>
      </left>
      <right/>
      <top style="thin">
        <color rgb="FFFF0000"/>
      </top>
      <bottom/>
      <diagonal/>
    </border>
    <border>
      <left/>
      <right style="thick">
        <color rgb="FFFF0000"/>
      </right>
      <top style="thin">
        <color rgb="FFFF0000"/>
      </top>
      <bottom/>
      <diagonal/>
    </border>
    <border>
      <left style="medium">
        <color indexed="64"/>
      </left>
      <right/>
      <top style="hair">
        <color indexed="64"/>
      </top>
      <bottom/>
      <diagonal/>
    </border>
    <border>
      <left/>
      <right/>
      <top style="hair">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hair">
        <color indexed="64"/>
      </right>
      <top style="hair">
        <color indexed="64"/>
      </top>
      <bottom/>
      <diagonal/>
    </border>
    <border>
      <left/>
      <right style="medium">
        <color indexed="64"/>
      </right>
      <top style="thin">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s>
  <cellStyleXfs count="5">
    <xf numFmtId="0" fontId="0" fillId="0" borderId="0">
      <alignment vertical="center"/>
    </xf>
    <xf numFmtId="0" fontId="1" fillId="0" borderId="0">
      <alignment vertical="center"/>
    </xf>
    <xf numFmtId="0" fontId="16" fillId="0" borderId="86" applyNumberFormat="0" applyFill="0" applyAlignment="0" applyProtection="0">
      <alignment vertical="center"/>
    </xf>
    <xf numFmtId="0" fontId="18" fillId="0" borderId="0">
      <alignment vertical="center"/>
    </xf>
    <xf numFmtId="0" fontId="18" fillId="0" borderId="0"/>
  </cellStyleXfs>
  <cellXfs count="673">
    <xf numFmtId="0" fontId="0" fillId="0" borderId="0" xfId="0">
      <alignment vertical="center"/>
    </xf>
    <xf numFmtId="0" fontId="3" fillId="0" borderId="0" xfId="0" applyFont="1" applyProtection="1">
      <alignment vertical="center"/>
      <protection locked="0"/>
    </xf>
    <xf numFmtId="0" fontId="3" fillId="0" borderId="7" xfId="0" applyFont="1" applyBorder="1" applyProtection="1">
      <alignment vertical="center"/>
      <protection locked="0"/>
    </xf>
    <xf numFmtId="0" fontId="6" fillId="0" borderId="3" xfId="0" applyFont="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14" xfId="0" applyFont="1" applyBorder="1" applyProtection="1">
      <alignment vertical="center"/>
      <protection locked="0"/>
    </xf>
    <xf numFmtId="0" fontId="6" fillId="0" borderId="16" xfId="0" applyFont="1" applyBorder="1" applyAlignment="1" applyProtection="1">
      <alignment vertical="center"/>
      <protection locked="0"/>
    </xf>
    <xf numFmtId="0" fontId="3" fillId="0" borderId="9" xfId="0" applyFont="1" applyBorder="1" applyProtection="1">
      <alignment vertical="center"/>
      <protection locked="0"/>
    </xf>
    <xf numFmtId="0" fontId="3" fillId="0" borderId="6" xfId="0" applyFont="1" applyBorder="1" applyProtection="1">
      <alignment vertical="center"/>
      <protection locked="0"/>
    </xf>
    <xf numFmtId="0" fontId="3" fillId="0" borderId="0" xfId="0" applyFont="1" applyBorder="1" applyProtection="1">
      <alignment vertical="center"/>
      <protection locked="0"/>
    </xf>
    <xf numFmtId="0" fontId="3" fillId="0" borderId="12" xfId="0" applyFont="1" applyBorder="1" applyProtection="1">
      <alignment vertical="center"/>
      <protection locked="0"/>
    </xf>
    <xf numFmtId="0" fontId="5" fillId="2" borderId="1" xfId="0" applyFont="1" applyFill="1" applyBorder="1" applyAlignment="1">
      <alignment horizontal="center" vertical="center"/>
    </xf>
    <xf numFmtId="49" fontId="10" fillId="2" borderId="1" xfId="0" applyNumberFormat="1" applyFont="1" applyFill="1" applyBorder="1" applyAlignment="1">
      <alignment horizontal="center" vertical="center" wrapText="1"/>
    </xf>
    <xf numFmtId="49" fontId="11" fillId="3" borderId="1" xfId="0" applyNumberFormat="1" applyFont="1" applyFill="1" applyBorder="1" applyAlignment="1">
      <alignment vertical="center" wrapText="1"/>
    </xf>
    <xf numFmtId="0" fontId="0" fillId="3" borderId="0" xfId="0" applyFill="1">
      <alignment vertical="center"/>
    </xf>
    <xf numFmtId="0" fontId="6" fillId="0" borderId="0" xfId="0" applyFont="1" applyBorder="1" applyAlignment="1" applyProtection="1">
      <alignment wrapText="1"/>
      <protection locked="0"/>
    </xf>
    <xf numFmtId="0" fontId="5" fillId="0" borderId="0" xfId="0" applyFont="1" applyBorder="1" applyAlignment="1" applyProtection="1">
      <alignment vertical="center"/>
      <protection locked="0"/>
    </xf>
    <xf numFmtId="0" fontId="6" fillId="0" borderId="0" xfId="0" applyFont="1" applyBorder="1" applyAlignment="1" applyProtection="1">
      <protection locked="0"/>
    </xf>
    <xf numFmtId="0" fontId="3" fillId="3" borderId="7" xfId="0" applyFont="1" applyFill="1" applyBorder="1" applyProtection="1">
      <alignment vertical="center"/>
    </xf>
    <xf numFmtId="0" fontId="3" fillId="0" borderId="0" xfId="0" applyFont="1" applyAlignment="1" applyProtection="1">
      <alignment vertical="center"/>
      <protection locked="0"/>
    </xf>
    <xf numFmtId="0" fontId="3" fillId="0" borderId="7" xfId="0" applyFont="1" applyBorder="1" applyAlignment="1" applyProtection="1">
      <alignment horizontal="center" vertical="center" shrinkToFit="1"/>
      <protection locked="0"/>
    </xf>
    <xf numFmtId="0" fontId="18" fillId="0" borderId="0" xfId="3" applyFont="1" applyBorder="1" applyAlignment="1">
      <alignment vertical="center"/>
    </xf>
    <xf numFmtId="0" fontId="11" fillId="0" borderId="1" xfId="3" applyFont="1" applyBorder="1" applyAlignment="1">
      <alignment horizontal="center" vertical="center"/>
    </xf>
    <xf numFmtId="0" fontId="11" fillId="0" borderId="87" xfId="3" applyFont="1" applyBorder="1">
      <alignment vertical="center"/>
    </xf>
    <xf numFmtId="0" fontId="11" fillId="0" borderId="38" xfId="3" applyFont="1" applyBorder="1">
      <alignment vertical="center"/>
    </xf>
    <xf numFmtId="0" fontId="11" fillId="0" borderId="90" xfId="3" applyFont="1" applyBorder="1" applyAlignment="1">
      <alignment horizontal="center" vertical="center"/>
    </xf>
    <xf numFmtId="49" fontId="11" fillId="0" borderId="91" xfId="3" applyNumberFormat="1" applyFont="1" applyBorder="1" applyAlignment="1">
      <alignment horizontal="right" vertical="center"/>
    </xf>
    <xf numFmtId="0" fontId="11" fillId="0" borderId="92" xfId="3" applyFont="1" applyBorder="1" applyAlignment="1">
      <alignment horizontal="left" vertical="center"/>
    </xf>
    <xf numFmtId="0" fontId="11" fillId="0" borderId="93" xfId="3" applyFont="1" applyBorder="1">
      <alignment vertical="center"/>
    </xf>
    <xf numFmtId="0" fontId="11" fillId="0" borderId="94" xfId="3" applyFont="1" applyBorder="1">
      <alignment vertical="center"/>
    </xf>
    <xf numFmtId="0" fontId="11" fillId="0" borderId="95" xfId="3" applyFont="1" applyBorder="1" applyAlignment="1">
      <alignment horizontal="left" vertical="center"/>
    </xf>
    <xf numFmtId="0" fontId="11" fillId="0" borderId="96" xfId="3" applyFont="1" applyBorder="1" applyAlignment="1">
      <alignment horizontal="center" vertical="center"/>
    </xf>
    <xf numFmtId="49" fontId="11" fillId="0" borderId="97" xfId="3" applyNumberFormat="1" applyFont="1" applyBorder="1" applyAlignment="1">
      <alignment horizontal="right" vertical="center"/>
    </xf>
    <xf numFmtId="0" fontId="11" fillId="0" borderId="98" xfId="3" applyFont="1" applyBorder="1" applyAlignment="1">
      <alignment horizontal="left" vertical="center"/>
    </xf>
    <xf numFmtId="0" fontId="11" fillId="0" borderId="85" xfId="3" applyFont="1" applyBorder="1">
      <alignment vertical="center"/>
    </xf>
    <xf numFmtId="0" fontId="11" fillId="0" borderId="99" xfId="3" applyFont="1" applyBorder="1">
      <alignment vertical="center"/>
    </xf>
    <xf numFmtId="0" fontId="11" fillId="0" borderId="100" xfId="3" applyFont="1" applyBorder="1" applyAlignment="1">
      <alignment horizontal="left" vertical="center"/>
    </xf>
    <xf numFmtId="0" fontId="11" fillId="0" borderId="101" xfId="3" applyFont="1" applyBorder="1" applyAlignment="1">
      <alignment horizontal="center" vertical="center"/>
    </xf>
    <xf numFmtId="49" fontId="11" fillId="0" borderId="102" xfId="3" applyNumberFormat="1" applyFont="1" applyBorder="1" applyAlignment="1">
      <alignment horizontal="right" vertical="center"/>
    </xf>
    <xf numFmtId="0" fontId="11" fillId="0" borderId="103" xfId="3" applyFont="1" applyBorder="1" applyAlignment="1">
      <alignment horizontal="left" vertical="center"/>
    </xf>
    <xf numFmtId="0" fontId="11" fillId="0" borderId="104" xfId="3" applyFont="1" applyBorder="1">
      <alignment vertical="center"/>
    </xf>
    <xf numFmtId="0" fontId="11" fillId="0" borderId="105" xfId="3" applyFont="1" applyBorder="1">
      <alignment vertical="center"/>
    </xf>
    <xf numFmtId="0" fontId="11" fillId="6" borderId="100" xfId="3" applyFont="1" applyFill="1" applyBorder="1" applyAlignment="1">
      <alignment horizontal="left" vertical="center"/>
    </xf>
    <xf numFmtId="0" fontId="11" fillId="6" borderId="106" xfId="3" applyFont="1" applyFill="1" applyBorder="1" applyAlignment="1">
      <alignment horizontal="left" vertical="center"/>
    </xf>
    <xf numFmtId="0" fontId="19" fillId="0" borderId="100" xfId="3" applyFont="1" applyBorder="1" applyAlignment="1">
      <alignment horizontal="left" vertical="center"/>
    </xf>
    <xf numFmtId="0" fontId="19" fillId="0" borderId="106" xfId="3" applyFont="1" applyBorder="1" applyAlignment="1">
      <alignment horizontal="left" vertical="center"/>
    </xf>
    <xf numFmtId="0" fontId="6" fillId="0" borderId="0" xfId="0" applyFont="1" applyProtection="1">
      <alignment vertical="center"/>
      <protection locked="0"/>
    </xf>
    <xf numFmtId="0" fontId="5" fillId="0" borderId="0" xfId="0" applyFont="1" applyBorder="1" applyAlignment="1" applyProtection="1">
      <alignment vertical="center" shrinkToFit="1"/>
      <protection locked="0"/>
    </xf>
    <xf numFmtId="0" fontId="3" fillId="0" borderId="0" xfId="1" applyFont="1">
      <alignment vertical="center"/>
    </xf>
    <xf numFmtId="0" fontId="3" fillId="0" borderId="0" xfId="1" applyFont="1" applyAlignment="1">
      <alignment horizontal="center" vertical="center"/>
    </xf>
    <xf numFmtId="0" fontId="3" fillId="5" borderId="0" xfId="1" applyFont="1" applyFill="1">
      <alignment vertical="center"/>
    </xf>
    <xf numFmtId="0" fontId="3" fillId="0" borderId="1" xfId="1" applyFont="1" applyBorder="1">
      <alignment vertical="center"/>
    </xf>
    <xf numFmtId="0" fontId="3" fillId="0" borderId="0" xfId="0" applyFont="1">
      <alignment vertical="center"/>
    </xf>
    <xf numFmtId="0" fontId="0" fillId="3" borderId="7" xfId="0" applyFill="1" applyBorder="1">
      <alignment vertical="center"/>
    </xf>
    <xf numFmtId="0" fontId="3" fillId="0" borderId="1" xfId="1" applyFont="1" applyBorder="1" applyAlignment="1">
      <alignment horizontal="center" vertical="center"/>
    </xf>
    <xf numFmtId="0" fontId="19" fillId="0" borderId="1" xfId="1" applyNumberFormat="1" applyFont="1" applyFill="1" applyBorder="1" applyAlignment="1">
      <alignment horizontal="center" vertical="center" wrapText="1"/>
    </xf>
    <xf numFmtId="0" fontId="19" fillId="5" borderId="1" xfId="1" applyNumberFormat="1" applyFont="1" applyFill="1" applyBorder="1" applyAlignment="1">
      <alignment horizontal="center" vertical="center" wrapText="1"/>
    </xf>
    <xf numFmtId="0" fontId="23" fillId="0" borderId="1" xfId="1" applyNumberFormat="1" applyFont="1" applyFill="1" applyBorder="1" applyAlignment="1">
      <alignment horizontal="center" vertical="center" wrapText="1"/>
    </xf>
    <xf numFmtId="0" fontId="9" fillId="0" borderId="0" xfId="0" applyFont="1" applyBorder="1" applyAlignment="1" applyProtection="1">
      <alignment horizontal="center"/>
      <protection locked="0"/>
    </xf>
    <xf numFmtId="0" fontId="3" fillId="0" borderId="1" xfId="0" applyFont="1" applyBorder="1" applyProtection="1">
      <alignment vertical="center"/>
      <protection locked="0"/>
    </xf>
    <xf numFmtId="0" fontId="0" fillId="0" borderId="16" xfId="0" applyBorder="1">
      <alignment vertical="center"/>
    </xf>
    <xf numFmtId="0" fontId="8" fillId="0" borderId="16" xfId="0" applyFont="1" applyBorder="1" applyAlignment="1" applyProtection="1">
      <alignment vertical="center"/>
      <protection locked="0"/>
    </xf>
    <xf numFmtId="49" fontId="22" fillId="3" borderId="0" xfId="0" applyNumberFormat="1" applyFont="1" applyFill="1" applyBorder="1" applyAlignment="1">
      <alignment vertical="center" wrapText="1"/>
    </xf>
    <xf numFmtId="0" fontId="11" fillId="0" borderId="89" xfId="3" applyFont="1" applyBorder="1" applyAlignment="1">
      <alignment horizontal="center" vertical="center"/>
    </xf>
    <xf numFmtId="0" fontId="3" fillId="0" borderId="0" xfId="0" applyFont="1" applyBorder="1" applyAlignment="1" applyProtection="1">
      <protection locked="0"/>
    </xf>
    <xf numFmtId="0" fontId="3" fillId="0" borderId="0" xfId="0" applyFont="1" applyAlignment="1" applyProtection="1">
      <alignment vertical="top"/>
      <protection locked="0"/>
    </xf>
    <xf numFmtId="0" fontId="11" fillId="4" borderId="100" xfId="3" applyFont="1" applyFill="1" applyBorder="1" applyAlignment="1">
      <alignment horizontal="left" vertical="center"/>
    </xf>
    <xf numFmtId="0" fontId="11" fillId="0" borderId="106" xfId="3" applyFont="1" applyBorder="1" applyAlignment="1">
      <alignment horizontal="left" vertical="center"/>
    </xf>
    <xf numFmtId="0" fontId="0" fillId="0" borderId="0" xfId="0" applyAlignment="1"/>
    <xf numFmtId="0" fontId="3" fillId="0" borderId="0" xfId="0" applyFont="1" applyBorder="1" applyAlignment="1" applyProtection="1">
      <alignment vertical="center" wrapText="1"/>
      <protection locked="0"/>
    </xf>
    <xf numFmtId="0" fontId="6" fillId="0" borderId="2" xfId="0" applyFont="1" applyBorder="1" applyAlignment="1" applyProtection="1">
      <protection locked="0"/>
    </xf>
    <xf numFmtId="0" fontId="6" fillId="0" borderId="2" xfId="0" applyFont="1" applyBorder="1" applyAlignment="1" applyProtection="1">
      <alignment vertical="center"/>
      <protection locked="0"/>
    </xf>
    <xf numFmtId="0" fontId="6" fillId="0" borderId="4" xfId="0" applyFont="1" applyBorder="1" applyAlignment="1" applyProtection="1">
      <protection locked="0"/>
    </xf>
    <xf numFmtId="0" fontId="6" fillId="0" borderId="3" xfId="0" applyFont="1" applyBorder="1" applyAlignment="1" applyProtection="1">
      <protection locked="0"/>
    </xf>
    <xf numFmtId="0" fontId="6" fillId="0" borderId="62" xfId="0" applyFont="1" applyBorder="1" applyAlignment="1" applyProtection="1">
      <protection locked="0"/>
    </xf>
    <xf numFmtId="0" fontId="6" fillId="0" borderId="62" xfId="0" applyFont="1" applyBorder="1" applyAlignment="1" applyProtection="1">
      <alignment vertical="center"/>
      <protection locked="0"/>
    </xf>
    <xf numFmtId="0" fontId="34" fillId="0" borderId="0" xfId="0" applyFont="1" applyBorder="1" applyAlignment="1" applyProtection="1">
      <alignment vertical="center"/>
      <protection locked="0"/>
    </xf>
    <xf numFmtId="0" fontId="3" fillId="0" borderId="1" xfId="0" applyFont="1" applyBorder="1" applyAlignment="1" applyProtection="1">
      <alignment vertical="center"/>
      <protection locked="0"/>
    </xf>
    <xf numFmtId="0" fontId="11" fillId="0" borderId="0" xfId="0" applyFont="1" applyBorder="1" applyAlignment="1" applyProtection="1">
      <alignment vertical="center"/>
      <protection locked="0"/>
    </xf>
    <xf numFmtId="0" fontId="20" fillId="0" borderId="0" xfId="0" applyFont="1" applyBorder="1" applyAlignment="1" applyProtection="1">
      <alignment horizontal="center" vertical="center" shrinkToFit="1"/>
      <protection locked="0"/>
    </xf>
    <xf numFmtId="0" fontId="20" fillId="0" borderId="0" xfId="0" applyFont="1" applyBorder="1" applyAlignment="1" applyProtection="1">
      <alignment vertical="center" wrapText="1"/>
      <protection locked="0"/>
    </xf>
    <xf numFmtId="0" fontId="11" fillId="0" borderId="7" xfId="0" applyFont="1" applyBorder="1" applyProtection="1">
      <alignment vertical="center"/>
      <protection locked="0"/>
    </xf>
    <xf numFmtId="0" fontId="14" fillId="0" borderId="0" xfId="0" applyFont="1" applyBorder="1" applyAlignment="1" applyProtection="1">
      <alignment horizontal="left" vertical="center"/>
      <protection locked="0"/>
    </xf>
    <xf numFmtId="0" fontId="37" fillId="0" borderId="0" xfId="0" applyFont="1" applyBorder="1" applyAlignment="1" applyProtection="1">
      <alignment horizontal="left" vertical="center"/>
      <protection locked="0"/>
    </xf>
    <xf numFmtId="0" fontId="11" fillId="0" borderId="36" xfId="0" applyFont="1" applyBorder="1" applyProtection="1">
      <alignment vertical="center"/>
      <protection locked="0"/>
    </xf>
    <xf numFmtId="0" fontId="37" fillId="0" borderId="34" xfId="0" applyFont="1" applyBorder="1" applyAlignment="1" applyProtection="1">
      <alignment horizontal="left" vertical="center"/>
      <protection locked="0"/>
    </xf>
    <xf numFmtId="0" fontId="4" fillId="3" borderId="5" xfId="0" applyFont="1" applyFill="1" applyBorder="1" applyAlignment="1" applyProtection="1">
      <alignment vertical="center"/>
    </xf>
    <xf numFmtId="0" fontId="4" fillId="3" borderId="7" xfId="0" applyFont="1" applyFill="1" applyBorder="1" applyAlignment="1" applyProtection="1">
      <alignment vertical="center"/>
    </xf>
    <xf numFmtId="0" fontId="3" fillId="0" borderId="0" xfId="0" applyFont="1" applyAlignment="1" applyProtection="1">
      <alignment horizontal="right" vertical="center"/>
      <protection locked="0"/>
    </xf>
    <xf numFmtId="0" fontId="11" fillId="0" borderId="88" xfId="3" applyFont="1" applyBorder="1" applyAlignment="1">
      <alignment horizontal="right" vertical="center"/>
    </xf>
    <xf numFmtId="180" fontId="6" fillId="0" borderId="0" xfId="0" applyNumberFormat="1" applyFont="1" applyBorder="1" applyAlignment="1" applyProtection="1">
      <alignment vertical="center"/>
      <protection locked="0"/>
    </xf>
    <xf numFmtId="0" fontId="6" fillId="0" borderId="13" xfId="0" applyFont="1" applyBorder="1" applyAlignment="1" applyProtection="1">
      <alignment vertical="center"/>
      <protection locked="0"/>
    </xf>
    <xf numFmtId="181" fontId="35" fillId="0" borderId="0" xfId="0" applyNumberFormat="1" applyFont="1" applyBorder="1" applyAlignment="1" applyProtection="1">
      <alignment vertical="center" shrinkToFit="1"/>
      <protection locked="0"/>
    </xf>
    <xf numFmtId="184" fontId="20" fillId="13" borderId="34" xfId="0" applyNumberFormat="1" applyFont="1" applyFill="1" applyBorder="1" applyAlignment="1" applyProtection="1">
      <alignment horizontal="right" vertical="center"/>
    </xf>
    <xf numFmtId="185" fontId="20" fillId="13" borderId="34" xfId="0" applyNumberFormat="1" applyFont="1" applyFill="1" applyBorder="1" applyAlignment="1" applyProtection="1">
      <alignment vertical="center"/>
    </xf>
    <xf numFmtId="0" fontId="25" fillId="13" borderId="0" xfId="0" applyFont="1" applyFill="1" applyBorder="1" applyAlignment="1" applyProtection="1">
      <alignment vertical="center"/>
      <protection locked="0"/>
    </xf>
    <xf numFmtId="0" fontId="14" fillId="13" borderId="0" xfId="0" applyFont="1" applyFill="1" applyBorder="1" applyAlignment="1" applyProtection="1">
      <alignment vertical="center"/>
      <protection locked="0"/>
    </xf>
    <xf numFmtId="0" fontId="14" fillId="13" borderId="0" xfId="0" applyFont="1" applyFill="1" applyBorder="1" applyAlignment="1" applyProtection="1">
      <alignment horizontal="center" vertical="center"/>
      <protection locked="0"/>
    </xf>
    <xf numFmtId="0" fontId="14" fillId="13" borderId="0" xfId="0" applyFont="1" applyFill="1" applyBorder="1" applyAlignment="1" applyProtection="1">
      <alignment horizontal="left" vertical="center"/>
      <protection locked="0"/>
    </xf>
    <xf numFmtId="177" fontId="36" fillId="13" borderId="0" xfId="0" applyNumberFormat="1" applyFont="1" applyFill="1" applyBorder="1" applyAlignment="1" applyProtection="1">
      <alignment horizontal="right" vertical="top"/>
      <protection locked="0"/>
    </xf>
    <xf numFmtId="0" fontId="14" fillId="13" borderId="34" xfId="0" applyFont="1" applyFill="1" applyBorder="1" applyAlignment="1" applyProtection="1">
      <alignment horizontal="left" vertical="center"/>
      <protection locked="0"/>
    </xf>
    <xf numFmtId="0" fontId="36" fillId="13" borderId="34" xfId="0" applyFont="1" applyFill="1" applyBorder="1" applyAlignment="1" applyProtection="1">
      <alignment horizontal="center" vertical="center" wrapText="1"/>
      <protection locked="0"/>
    </xf>
    <xf numFmtId="0" fontId="11" fillId="13" borderId="0" xfId="0" applyFont="1" applyFill="1" applyBorder="1" applyAlignment="1" applyProtection="1">
      <alignment horizontal="center" vertical="center"/>
      <protection locked="0"/>
    </xf>
    <xf numFmtId="177" fontId="25" fillId="13" borderId="0" xfId="0" applyNumberFormat="1" applyFont="1" applyFill="1" applyBorder="1" applyAlignment="1" applyProtection="1">
      <alignment horizontal="center" vertical="top"/>
      <protection locked="0"/>
    </xf>
    <xf numFmtId="0" fontId="20" fillId="13" borderId="0" xfId="0" applyFont="1" applyFill="1" applyBorder="1" applyAlignment="1" applyProtection="1">
      <alignment horizontal="center" vertical="center" shrinkToFit="1"/>
      <protection locked="0"/>
    </xf>
    <xf numFmtId="0" fontId="38" fillId="13" borderId="0" xfId="0" applyFont="1" applyFill="1" applyBorder="1" applyAlignment="1" applyProtection="1">
      <alignment vertical="center"/>
    </xf>
    <xf numFmtId="0" fontId="6" fillId="0" borderId="0" xfId="0" applyFont="1" applyBorder="1" applyAlignment="1" applyProtection="1">
      <alignment horizontal="center" vertical="center"/>
      <protection locked="0"/>
    </xf>
    <xf numFmtId="0" fontId="20" fillId="4" borderId="0" xfId="0" applyFont="1" applyFill="1" applyBorder="1" applyAlignment="1" applyProtection="1">
      <alignment horizontal="center" vertical="center" shrinkToFit="1"/>
      <protection locked="0"/>
    </xf>
    <xf numFmtId="0" fontId="14" fillId="13" borderId="0" xfId="0" applyFont="1" applyFill="1" applyBorder="1" applyAlignment="1" applyProtection="1">
      <alignment horizontal="center" vertical="center" shrinkToFit="1"/>
      <protection locked="0"/>
    </xf>
    <xf numFmtId="0" fontId="3" fillId="0" borderId="4" xfId="0" applyFont="1" applyBorder="1" applyAlignment="1" applyProtection="1">
      <alignment horizontal="center" vertical="center" shrinkToFit="1"/>
      <protection locked="0"/>
    </xf>
    <xf numFmtId="0" fontId="14" fillId="13" borderId="34" xfId="0" applyFont="1" applyFill="1" applyBorder="1" applyAlignment="1" applyProtection="1">
      <alignment horizontal="center" vertical="center"/>
      <protection locked="0"/>
    </xf>
    <xf numFmtId="0" fontId="3" fillId="0" borderId="4" xfId="0" applyNumberFormat="1" applyFont="1" applyBorder="1" applyAlignment="1" applyProtection="1">
      <alignment horizontal="center" vertical="center"/>
      <protection locked="0"/>
    </xf>
    <xf numFmtId="180" fontId="6" fillId="0" borderId="8" xfId="0" applyNumberFormat="1" applyFont="1" applyBorder="1" applyAlignment="1" applyProtection="1">
      <alignment vertical="center"/>
      <protection locked="0"/>
    </xf>
    <xf numFmtId="0" fontId="37" fillId="0" borderId="8" xfId="0" applyFont="1" applyBorder="1" applyAlignment="1" applyProtection="1">
      <alignment horizontal="left" vertical="center"/>
      <protection locked="0"/>
    </xf>
    <xf numFmtId="0" fontId="37" fillId="0" borderId="35" xfId="0" applyFont="1" applyBorder="1" applyAlignment="1" applyProtection="1">
      <alignment horizontal="left" vertical="center"/>
      <protection locked="0"/>
    </xf>
    <xf numFmtId="0" fontId="20" fillId="15" borderId="0" xfId="0" applyFont="1" applyFill="1" applyBorder="1" applyAlignment="1" applyProtection="1">
      <alignment horizontal="right" vertical="center"/>
      <protection locked="0"/>
    </xf>
    <xf numFmtId="182" fontId="20" fillId="15" borderId="0" xfId="0" applyNumberFormat="1" applyFont="1" applyFill="1" applyBorder="1" applyAlignment="1" applyProtection="1">
      <alignment horizontal="right" vertical="center"/>
      <protection locked="0"/>
    </xf>
    <xf numFmtId="0" fontId="20" fillId="15" borderId="34" xfId="0" applyFont="1" applyFill="1" applyBorder="1" applyAlignment="1" applyProtection="1">
      <alignment vertical="center"/>
      <protection locked="0"/>
    </xf>
    <xf numFmtId="0" fontId="20" fillId="15" borderId="34" xfId="0" applyFont="1" applyFill="1" applyBorder="1" applyAlignment="1" applyProtection="1">
      <alignment horizontal="left" vertical="top"/>
      <protection locked="0"/>
    </xf>
    <xf numFmtId="0" fontId="11" fillId="13" borderId="0" xfId="0" applyFont="1" applyFill="1" applyBorder="1" applyAlignment="1" applyProtection="1">
      <alignment vertical="center"/>
      <protection locked="0"/>
    </xf>
    <xf numFmtId="182" fontId="33" fillId="13" borderId="0" xfId="0" applyNumberFormat="1" applyFont="1" applyFill="1" applyBorder="1" applyAlignment="1" applyProtection="1">
      <alignment vertical="top"/>
      <protection locked="0"/>
    </xf>
    <xf numFmtId="0" fontId="20" fillId="13" borderId="34" xfId="0" applyFont="1" applyFill="1" applyBorder="1" applyAlignment="1" applyProtection="1">
      <alignment vertical="center"/>
      <protection locked="0"/>
    </xf>
    <xf numFmtId="0" fontId="37" fillId="13" borderId="34" xfId="0" applyFont="1" applyFill="1" applyBorder="1" applyAlignment="1" applyProtection="1">
      <alignment horizontal="left" vertical="center"/>
      <protection locked="0"/>
    </xf>
    <xf numFmtId="187" fontId="20" fillId="11" borderId="0" xfId="0" applyNumberFormat="1" applyFont="1" applyFill="1" applyBorder="1" applyAlignment="1" applyProtection="1">
      <alignment vertical="center" shrinkToFit="1"/>
      <protection locked="0"/>
    </xf>
    <xf numFmtId="0" fontId="14" fillId="13" borderId="0" xfId="0" applyFont="1" applyFill="1" applyBorder="1" applyAlignment="1" applyProtection="1">
      <alignment vertical="center" wrapText="1"/>
      <protection locked="0"/>
    </xf>
    <xf numFmtId="187" fontId="20" fillId="4" borderId="0" xfId="0" applyNumberFormat="1" applyFont="1" applyFill="1" applyBorder="1" applyAlignment="1" applyProtection="1">
      <alignment vertical="center" shrinkToFit="1"/>
      <protection locked="0"/>
    </xf>
    <xf numFmtId="0" fontId="3" fillId="0" borderId="1" xfId="0" applyFont="1" applyBorder="1">
      <alignment vertical="center"/>
    </xf>
    <xf numFmtId="0" fontId="3" fillId="0" borderId="0" xfId="1" applyFont="1" applyBorder="1" applyAlignment="1">
      <alignment vertical="center"/>
    </xf>
    <xf numFmtId="0" fontId="3" fillId="0" borderId="0" xfId="1" applyFont="1" applyAlignment="1">
      <alignment vertical="center"/>
    </xf>
    <xf numFmtId="0" fontId="19" fillId="0" borderId="0" xfId="1" applyNumberFormat="1" applyFont="1" applyFill="1" applyBorder="1" applyAlignment="1">
      <alignment vertical="center" wrapText="1"/>
    </xf>
    <xf numFmtId="0" fontId="19" fillId="5" borderId="0" xfId="1" applyNumberFormat="1" applyFont="1" applyFill="1" applyBorder="1" applyAlignment="1">
      <alignment vertical="center" wrapText="1"/>
    </xf>
    <xf numFmtId="0" fontId="23" fillId="0" borderId="0" xfId="1" applyNumberFormat="1" applyFont="1" applyFill="1" applyBorder="1" applyAlignment="1">
      <alignment vertical="center" wrapText="1"/>
    </xf>
    <xf numFmtId="0" fontId="3" fillId="5" borderId="0" xfId="1" applyFont="1" applyFill="1" applyAlignment="1">
      <alignment vertical="center"/>
    </xf>
    <xf numFmtId="0" fontId="5" fillId="0" borderId="8" xfId="0" applyFont="1" applyBorder="1" applyAlignment="1" applyProtection="1">
      <alignment horizontal="center" vertical="center"/>
      <protection locked="0"/>
    </xf>
    <xf numFmtId="0" fontId="34" fillId="0" borderId="8" xfId="0" applyFont="1" applyBorder="1" applyAlignment="1" applyProtection="1">
      <alignment vertical="center"/>
      <protection locked="0"/>
    </xf>
    <xf numFmtId="0" fontId="3" fillId="13" borderId="32" xfId="0" applyFont="1" applyFill="1" applyBorder="1" applyAlignment="1" applyProtection="1">
      <alignment horizontal="center" vertical="center"/>
    </xf>
    <xf numFmtId="0" fontId="3" fillId="0" borderId="0" xfId="0" applyFont="1" applyProtection="1">
      <alignment vertical="center"/>
    </xf>
    <xf numFmtId="0" fontId="3" fillId="5" borderId="1" xfId="0" applyFont="1" applyFill="1" applyBorder="1" applyProtection="1">
      <alignment vertical="center"/>
    </xf>
    <xf numFmtId="0" fontId="3" fillId="11" borderId="1" xfId="0" applyFont="1" applyFill="1" applyBorder="1" applyProtection="1">
      <alignment vertical="center"/>
    </xf>
    <xf numFmtId="0" fontId="11" fillId="12" borderId="1" xfId="0" applyFont="1" applyFill="1" applyBorder="1" applyProtection="1">
      <alignment vertical="center"/>
    </xf>
    <xf numFmtId="0" fontId="3" fillId="12" borderId="1" xfId="0" quotePrefix="1" applyFont="1" applyFill="1" applyBorder="1" applyProtection="1">
      <alignment vertical="center"/>
    </xf>
    <xf numFmtId="0" fontId="3" fillId="12" borderId="1" xfId="0" applyFont="1" applyFill="1" applyBorder="1" applyProtection="1">
      <alignment vertical="center"/>
    </xf>
    <xf numFmtId="14" fontId="3" fillId="11" borderId="1" xfId="0" applyNumberFormat="1" applyFont="1" applyFill="1" applyBorder="1" applyProtection="1">
      <alignment vertical="center"/>
    </xf>
    <xf numFmtId="0" fontId="3" fillId="0" borderId="1" xfId="0" applyFont="1" applyBorder="1" applyProtection="1">
      <alignment vertical="center"/>
    </xf>
    <xf numFmtId="0" fontId="3" fillId="11" borderId="1" xfId="0" applyNumberFormat="1" applyFont="1" applyFill="1" applyBorder="1" applyProtection="1">
      <alignment vertical="center"/>
    </xf>
    <xf numFmtId="0" fontId="3" fillId="0" borderId="0" xfId="0" applyFont="1" applyBorder="1" applyProtection="1">
      <alignment vertical="center"/>
    </xf>
    <xf numFmtId="0" fontId="3" fillId="0" borderId="11" xfId="0" applyFont="1" applyBorder="1" applyProtection="1">
      <alignment vertical="center"/>
      <protection locked="0"/>
    </xf>
    <xf numFmtId="0" fontId="3" fillId="0" borderId="13" xfId="0" applyFont="1" applyBorder="1" applyProtection="1">
      <alignment vertical="center"/>
      <protection locked="0"/>
    </xf>
    <xf numFmtId="0" fontId="5" fillId="0" borderId="0" xfId="0" applyFont="1" applyBorder="1" applyProtection="1">
      <alignment vertical="center"/>
      <protection locked="0"/>
    </xf>
    <xf numFmtId="0" fontId="0" fillId="0" borderId="13" xfId="0" applyBorder="1">
      <alignment vertical="center"/>
    </xf>
    <xf numFmtId="0" fontId="0" fillId="0" borderId="15" xfId="0" applyBorder="1">
      <alignment vertical="center"/>
    </xf>
    <xf numFmtId="0" fontId="0" fillId="0" borderId="17" xfId="0" applyBorder="1">
      <alignment vertical="center"/>
    </xf>
    <xf numFmtId="0" fontId="42" fillId="0" borderId="0" xfId="0" applyFont="1">
      <alignment vertical="center"/>
    </xf>
    <xf numFmtId="0" fontId="11" fillId="0" borderId="1" xfId="0" applyFont="1" applyFill="1" applyBorder="1" applyAlignment="1">
      <alignment horizontal="center" vertical="center"/>
    </xf>
    <xf numFmtId="49" fontId="11" fillId="0" borderId="1" xfId="0" applyNumberFormat="1" applyFont="1" applyFill="1" applyBorder="1" applyAlignment="1">
      <alignment vertical="center" wrapText="1"/>
    </xf>
    <xf numFmtId="0" fontId="3" fillId="0" borderId="1" xfId="1" quotePrefix="1" applyFont="1" applyBorder="1">
      <alignment vertical="center"/>
    </xf>
    <xf numFmtId="0" fontId="3" fillId="5" borderId="1" xfId="0" applyFont="1" applyFill="1" applyBorder="1" applyProtection="1">
      <alignment vertical="center"/>
    </xf>
    <xf numFmtId="0" fontId="3" fillId="0" borderId="1" xfId="0" applyFont="1" applyBorder="1" applyAlignment="1" applyProtection="1">
      <alignment vertical="center" wrapText="1"/>
    </xf>
    <xf numFmtId="0" fontId="5" fillId="3" borderId="0" xfId="0" applyFont="1" applyFill="1" applyAlignment="1">
      <alignment vertical="center" wrapText="1"/>
    </xf>
    <xf numFmtId="0" fontId="3" fillId="11" borderId="1" xfId="0" applyFont="1" applyFill="1" applyBorder="1" applyProtection="1">
      <alignment vertical="center"/>
    </xf>
    <xf numFmtId="0" fontId="3" fillId="3" borderId="9" xfId="0" applyFont="1" applyFill="1" applyBorder="1" applyProtection="1">
      <alignment vertical="center"/>
    </xf>
    <xf numFmtId="0" fontId="3" fillId="3" borderId="0" xfId="0" applyFont="1" applyFill="1" applyBorder="1" applyProtection="1">
      <alignment vertical="center"/>
    </xf>
    <xf numFmtId="0" fontId="3" fillId="0" borderId="0" xfId="1" applyFont="1" applyAlignment="1">
      <alignment horizontal="right" vertical="center"/>
    </xf>
    <xf numFmtId="0" fontId="0" fillId="0" borderId="0" xfId="0" applyProtection="1">
      <alignment vertical="center"/>
      <protection locked="0"/>
    </xf>
    <xf numFmtId="0" fontId="3" fillId="0" borderId="1" xfId="0" applyNumberFormat="1" applyFont="1" applyBorder="1" applyAlignment="1" applyProtection="1">
      <alignment vertical="center"/>
      <protection locked="0"/>
    </xf>
    <xf numFmtId="0" fontId="3" fillId="0" borderId="1" xfId="0" applyNumberFormat="1" applyFont="1" applyBorder="1" applyAlignment="1" applyProtection="1">
      <alignment vertical="top"/>
      <protection locked="0"/>
    </xf>
    <xf numFmtId="0" fontId="0" fillId="0" borderId="1" xfId="0" applyBorder="1">
      <alignment vertical="center"/>
    </xf>
    <xf numFmtId="0" fontId="0" fillId="17" borderId="1" xfId="0" applyFill="1" applyBorder="1">
      <alignment vertical="center"/>
    </xf>
    <xf numFmtId="0" fontId="3" fillId="11" borderId="1" xfId="0" applyFont="1" applyFill="1" applyBorder="1" applyProtection="1">
      <alignment vertical="center"/>
    </xf>
    <xf numFmtId="0" fontId="3" fillId="11" borderId="1" xfId="0" applyFont="1" applyFill="1" applyBorder="1" applyProtection="1">
      <alignment vertical="center"/>
    </xf>
    <xf numFmtId="182" fontId="20" fillId="15" borderId="0" xfId="0" applyNumberFormat="1" applyFont="1" applyFill="1" applyBorder="1" applyAlignment="1" applyProtection="1">
      <alignment horizontal="left" vertical="center"/>
      <protection locked="0"/>
    </xf>
    <xf numFmtId="0" fontId="3" fillId="11" borderId="1" xfId="0" applyFont="1" applyFill="1" applyBorder="1" applyProtection="1">
      <alignment vertical="center"/>
    </xf>
    <xf numFmtId="0" fontId="3" fillId="10" borderId="32" xfId="0" applyFont="1" applyFill="1" applyBorder="1" applyAlignment="1" applyProtection="1">
      <alignment horizontal="center"/>
    </xf>
    <xf numFmtId="0" fontId="0" fillId="0" borderId="1" xfId="0" applyBorder="1" applyAlignment="1">
      <alignment vertical="top" wrapText="1"/>
    </xf>
    <xf numFmtId="0" fontId="3" fillId="11" borderId="1" xfId="0" applyFont="1" applyFill="1" applyBorder="1" applyProtection="1">
      <alignment vertical="center"/>
    </xf>
    <xf numFmtId="0" fontId="3" fillId="11" borderId="1" xfId="0" applyFont="1" applyFill="1" applyBorder="1" applyProtection="1">
      <alignment vertical="center"/>
    </xf>
    <xf numFmtId="0" fontId="11" fillId="12" borderId="1" xfId="0" applyFont="1" applyFill="1" applyBorder="1" applyAlignment="1" applyProtection="1">
      <alignment vertical="center" wrapText="1"/>
    </xf>
    <xf numFmtId="0" fontId="35" fillId="0" borderId="0" xfId="0" applyFont="1" applyBorder="1" applyAlignment="1" applyProtection="1">
      <alignment vertical="center"/>
      <protection locked="0"/>
    </xf>
    <xf numFmtId="0" fontId="0" fillId="0" borderId="1" xfId="0" applyBorder="1" applyAlignment="1">
      <alignment vertical="center" wrapText="1"/>
    </xf>
    <xf numFmtId="0" fontId="0" fillId="0" borderId="1" xfId="0" applyBorder="1" applyAlignment="1">
      <alignment horizontal="left" vertical="top"/>
    </xf>
    <xf numFmtId="0" fontId="3" fillId="13" borderId="14" xfId="0" applyFont="1" applyFill="1" applyBorder="1" applyAlignment="1" applyProtection="1">
      <alignment horizontal="center" vertical="center"/>
    </xf>
    <xf numFmtId="0" fontId="3" fillId="11" borderId="1" xfId="0" applyFont="1" applyFill="1" applyBorder="1" applyProtection="1">
      <alignment vertical="center"/>
    </xf>
    <xf numFmtId="0" fontId="11" fillId="0" borderId="4" xfId="0" applyFont="1" applyBorder="1" applyAlignment="1" applyProtection="1">
      <alignment horizontal="left" vertical="center" wrapText="1" shrinkToFit="1"/>
      <protection locked="0"/>
    </xf>
    <xf numFmtId="0" fontId="3" fillId="13" borderId="142" xfId="0" applyFont="1" applyFill="1" applyBorder="1" applyAlignment="1" applyProtection="1">
      <alignment horizontal="center" vertical="center"/>
    </xf>
    <xf numFmtId="0" fontId="3" fillId="13" borderId="145" xfId="0" applyFont="1" applyFill="1" applyBorder="1" applyAlignment="1" applyProtection="1">
      <alignment horizontal="center" vertical="center" wrapText="1"/>
    </xf>
    <xf numFmtId="0" fontId="11" fillId="0" borderId="147" xfId="0" applyFont="1" applyBorder="1" applyAlignment="1" applyProtection="1">
      <alignment horizontal="left" vertical="center"/>
      <protection locked="0"/>
    </xf>
    <xf numFmtId="0" fontId="11" fillId="0" borderId="151" xfId="0" applyFont="1" applyBorder="1" applyAlignment="1" applyProtection="1">
      <alignment horizontal="left" vertical="center"/>
      <protection locked="0"/>
    </xf>
    <xf numFmtId="0" fontId="11" fillId="0" borderId="149" xfId="0" applyFont="1" applyBorder="1" applyAlignment="1" applyProtection="1">
      <alignment horizontal="left" vertical="center"/>
      <protection locked="0"/>
    </xf>
    <xf numFmtId="0" fontId="11" fillId="0" borderId="139" xfId="0" applyFont="1" applyBorder="1" applyAlignment="1" applyProtection="1">
      <alignment horizontal="left" vertical="center" wrapText="1" shrinkToFit="1"/>
      <protection locked="0"/>
    </xf>
    <xf numFmtId="0" fontId="11" fillId="0" borderId="21" xfId="0" applyFont="1" applyBorder="1" applyAlignment="1" applyProtection="1">
      <alignment horizontal="left" vertical="center" wrapText="1" shrinkToFit="1"/>
      <protection locked="0"/>
    </xf>
    <xf numFmtId="0" fontId="3" fillId="11" borderId="1" xfId="0" applyFont="1" applyFill="1" applyBorder="1" applyProtection="1">
      <alignment vertical="center"/>
    </xf>
    <xf numFmtId="0" fontId="11" fillId="0" borderId="146" xfId="0" applyFont="1" applyBorder="1" applyAlignment="1" applyProtection="1">
      <alignment horizontal="left" vertical="center" shrinkToFit="1"/>
      <protection locked="0"/>
    </xf>
    <xf numFmtId="0" fontId="11" fillId="0" borderId="150" xfId="0" applyFont="1" applyBorder="1" applyAlignment="1" applyProtection="1">
      <alignment horizontal="left" vertical="center" shrinkToFit="1"/>
      <protection locked="0"/>
    </xf>
    <xf numFmtId="0" fontId="11" fillId="0" borderId="148" xfId="0" applyFont="1" applyBorder="1" applyAlignment="1" applyProtection="1">
      <alignment horizontal="left" vertical="center" shrinkToFit="1"/>
      <protection locked="0"/>
    </xf>
    <xf numFmtId="190" fontId="11" fillId="0" borderId="146" xfId="0" applyNumberFormat="1" applyFont="1" applyBorder="1" applyAlignment="1" applyProtection="1">
      <alignment horizontal="left" vertical="center" wrapText="1" shrinkToFit="1"/>
      <protection locked="0"/>
    </xf>
    <xf numFmtId="189" fontId="11" fillId="0" borderId="147" xfId="0" applyNumberFormat="1" applyFont="1" applyBorder="1" applyAlignment="1" applyProtection="1">
      <alignment horizontal="left" vertical="center" shrinkToFit="1"/>
      <protection locked="0"/>
    </xf>
    <xf numFmtId="190" fontId="11" fillId="0" borderId="150" xfId="0" applyNumberFormat="1" applyFont="1" applyBorder="1" applyAlignment="1" applyProtection="1">
      <alignment horizontal="left" vertical="center" wrapText="1" shrinkToFit="1"/>
      <protection locked="0"/>
    </xf>
    <xf numFmtId="189" fontId="11" fillId="0" borderId="151" xfId="0" applyNumberFormat="1" applyFont="1" applyBorder="1" applyAlignment="1" applyProtection="1">
      <alignment horizontal="left" vertical="center" shrinkToFit="1"/>
      <protection locked="0"/>
    </xf>
    <xf numFmtId="190" fontId="11" fillId="0" borderId="148" xfId="0" applyNumberFormat="1" applyFont="1" applyBorder="1" applyAlignment="1" applyProtection="1">
      <alignment horizontal="left" vertical="center" wrapText="1" shrinkToFit="1"/>
      <protection locked="0"/>
    </xf>
    <xf numFmtId="189" fontId="11" fillId="0" borderId="149" xfId="0" applyNumberFormat="1" applyFont="1" applyBorder="1" applyAlignment="1" applyProtection="1">
      <alignment horizontal="left" vertical="center" shrinkToFit="1"/>
      <protection locked="0"/>
    </xf>
    <xf numFmtId="188" fontId="11" fillId="0" borderId="147" xfId="0" applyNumberFormat="1" applyFont="1" applyBorder="1" applyAlignment="1" applyProtection="1">
      <alignment horizontal="left" vertical="center" wrapText="1" shrinkToFit="1"/>
      <protection locked="0"/>
    </xf>
    <xf numFmtId="188" fontId="11" fillId="0" borderId="151" xfId="0" applyNumberFormat="1" applyFont="1" applyBorder="1" applyAlignment="1" applyProtection="1">
      <alignment horizontal="left" vertical="center" wrapText="1" shrinkToFit="1"/>
      <protection locked="0"/>
    </xf>
    <xf numFmtId="188" fontId="11" fillId="0" borderId="149" xfId="0" applyNumberFormat="1" applyFont="1" applyBorder="1" applyAlignment="1" applyProtection="1">
      <alignment horizontal="left" vertical="center" wrapText="1" shrinkToFit="1"/>
      <protection locked="0"/>
    </xf>
    <xf numFmtId="0" fontId="11" fillId="0" borderId="28" xfId="0" applyFont="1" applyBorder="1" applyAlignment="1" applyProtection="1">
      <alignment horizontal="left" vertical="center" shrinkToFit="1"/>
      <protection locked="0"/>
    </xf>
    <xf numFmtId="0" fontId="11" fillId="0" borderId="29" xfId="0" applyFont="1" applyBorder="1" applyAlignment="1" applyProtection="1">
      <alignment horizontal="left" vertical="center" shrinkToFit="1"/>
      <protection locked="0"/>
    </xf>
    <xf numFmtId="0" fontId="11" fillId="0" borderId="30" xfId="0" applyFont="1" applyBorder="1" applyAlignment="1" applyProtection="1">
      <alignment horizontal="left" vertical="center" shrinkToFit="1"/>
      <protection locked="0"/>
    </xf>
    <xf numFmtId="176" fontId="5" fillId="0" borderId="18" xfId="0" applyNumberFormat="1" applyFont="1" applyBorder="1" applyAlignment="1" applyProtection="1">
      <alignment horizontal="left"/>
      <protection locked="0"/>
    </xf>
    <xf numFmtId="186" fontId="5" fillId="0" borderId="3" xfId="0" applyNumberFormat="1" applyFont="1" applyBorder="1" applyAlignment="1" applyProtection="1">
      <alignment horizontal="left"/>
    </xf>
    <xf numFmtId="176" fontId="5" fillId="0" borderId="3" xfId="0" applyNumberFormat="1" applyFont="1" applyBorder="1" applyAlignment="1" applyProtection="1">
      <alignment horizontal="left"/>
      <protection locked="0"/>
    </xf>
    <xf numFmtId="176" fontId="5" fillId="0" borderId="4" xfId="0" applyNumberFormat="1" applyFont="1" applyBorder="1" applyAlignment="1" applyProtection="1">
      <alignment horizontal="left"/>
      <protection locked="0"/>
    </xf>
    <xf numFmtId="0" fontId="5" fillId="0" borderId="4" xfId="0" applyFont="1" applyBorder="1" applyAlignment="1" applyProtection="1">
      <alignment horizontal="left"/>
      <protection locked="0"/>
    </xf>
    <xf numFmtId="178" fontId="3" fillId="0" borderId="4" xfId="0" applyNumberFormat="1" applyFont="1" applyBorder="1" applyAlignment="1" applyProtection="1">
      <alignment horizontal="left"/>
      <protection locked="0"/>
    </xf>
    <xf numFmtId="178" fontId="5" fillId="0" borderId="1" xfId="0" applyNumberFormat="1" applyFont="1" applyBorder="1" applyAlignment="1" applyProtection="1">
      <alignment horizontal="left"/>
      <protection locked="0"/>
    </xf>
    <xf numFmtId="0" fontId="3" fillId="0" borderId="1" xfId="0" applyFont="1" applyBorder="1" applyAlignment="1" applyProtection="1">
      <alignment horizontal="left"/>
      <protection locked="0"/>
    </xf>
    <xf numFmtId="0" fontId="3" fillId="10" borderId="0" xfId="0" applyFont="1" applyFill="1" applyBorder="1" applyAlignment="1" applyProtection="1">
      <alignment horizontal="center" vertical="center"/>
    </xf>
    <xf numFmtId="0" fontId="3" fillId="10" borderId="13" xfId="0" applyFont="1" applyFill="1" applyBorder="1" applyAlignment="1" applyProtection="1">
      <alignment horizontal="center" vertical="center"/>
    </xf>
    <xf numFmtId="0" fontId="3" fillId="10" borderId="138" xfId="0" applyFont="1" applyFill="1" applyBorder="1" applyAlignment="1" applyProtection="1">
      <alignment horizontal="center" vertical="center"/>
    </xf>
    <xf numFmtId="176" fontId="5" fillId="0" borderId="18" xfId="0" applyNumberFormat="1" applyFont="1" applyBorder="1" applyAlignment="1" applyProtection="1">
      <alignment horizontal="left" wrapText="1"/>
      <protection locked="0"/>
    </xf>
    <xf numFmtId="176" fontId="5" fillId="0" borderId="26" xfId="0" applyNumberFormat="1" applyFont="1" applyBorder="1" applyAlignment="1" applyProtection="1">
      <alignment horizontal="left" wrapText="1"/>
      <protection locked="0"/>
    </xf>
    <xf numFmtId="176" fontId="5" fillId="0" borderId="29" xfId="0" applyNumberFormat="1" applyFont="1" applyBorder="1" applyAlignment="1" applyProtection="1">
      <alignment horizontal="left" wrapText="1" shrinkToFit="1"/>
    </xf>
    <xf numFmtId="176" fontId="5" fillId="0" borderId="29" xfId="0" applyNumberFormat="1" applyFont="1" applyBorder="1" applyAlignment="1" applyProtection="1">
      <alignment horizontal="left" wrapText="1"/>
      <protection locked="0"/>
    </xf>
    <xf numFmtId="0" fontId="21" fillId="14" borderId="36" xfId="0" applyNumberFormat="1" applyFont="1" applyFill="1" applyBorder="1" applyAlignment="1" applyProtection="1">
      <alignment vertical="center"/>
      <protection locked="0"/>
    </xf>
    <xf numFmtId="0" fontId="43" fillId="14" borderId="34" xfId="0" applyFont="1" applyFill="1" applyBorder="1" applyAlignment="1" applyProtection="1">
      <alignment vertical="center"/>
      <protection locked="0"/>
    </xf>
    <xf numFmtId="0" fontId="0" fillId="14" borderId="34" xfId="0" applyFill="1" applyBorder="1" applyAlignment="1">
      <alignment vertical="center"/>
    </xf>
    <xf numFmtId="0" fontId="43" fillId="14" borderId="35" xfId="0" applyFont="1" applyFill="1" applyBorder="1" applyAlignment="1" applyProtection="1">
      <alignment vertical="center"/>
      <protection locked="0"/>
    </xf>
    <xf numFmtId="0" fontId="5" fillId="0" borderId="151" xfId="0" applyNumberFormat="1" applyFont="1" applyBorder="1" applyAlignment="1" applyProtection="1">
      <alignment horizontal="left"/>
      <protection locked="0"/>
    </xf>
    <xf numFmtId="176" fontId="5" fillId="0" borderId="19" xfId="0" applyNumberFormat="1" applyFont="1" applyBorder="1" applyAlignment="1" applyProtection="1">
      <alignment horizontal="left"/>
      <protection locked="0"/>
    </xf>
    <xf numFmtId="186" fontId="5" fillId="0" borderId="20" xfId="0" applyNumberFormat="1" applyFont="1" applyBorder="1" applyAlignment="1" applyProtection="1">
      <alignment horizontal="left"/>
    </xf>
    <xf numFmtId="176" fontId="5" fillId="0" borderId="20" xfId="0" applyNumberFormat="1" applyFont="1" applyBorder="1" applyAlignment="1" applyProtection="1">
      <alignment horizontal="left"/>
      <protection locked="0"/>
    </xf>
    <xf numFmtId="176" fontId="5" fillId="0" borderId="19" xfId="0" applyNumberFormat="1" applyFont="1" applyBorder="1" applyAlignment="1" applyProtection="1">
      <alignment horizontal="left" wrapText="1"/>
      <protection locked="0"/>
    </xf>
    <xf numFmtId="176" fontId="5" fillId="0" borderId="27" xfId="0" applyNumberFormat="1" applyFont="1" applyBorder="1" applyAlignment="1" applyProtection="1">
      <alignment horizontal="left" wrapText="1"/>
      <protection locked="0"/>
    </xf>
    <xf numFmtId="176" fontId="5" fillId="0" borderId="30" xfId="0" applyNumberFormat="1" applyFont="1" applyBorder="1" applyAlignment="1" applyProtection="1">
      <alignment horizontal="left" wrapText="1" shrinkToFit="1"/>
    </xf>
    <xf numFmtId="176" fontId="5" fillId="0" borderId="30" xfId="0" applyNumberFormat="1" applyFont="1" applyBorder="1" applyAlignment="1" applyProtection="1">
      <alignment horizontal="left" wrapText="1"/>
      <protection locked="0"/>
    </xf>
    <xf numFmtId="176" fontId="5" fillId="0" borderId="21" xfId="0" applyNumberFormat="1" applyFont="1" applyBorder="1" applyAlignment="1" applyProtection="1">
      <alignment horizontal="left"/>
      <protection locked="0"/>
    </xf>
    <xf numFmtId="0" fontId="5" fillId="0" borderId="21" xfId="0" applyFont="1" applyBorder="1" applyAlignment="1" applyProtection="1">
      <alignment horizontal="left"/>
      <protection locked="0"/>
    </xf>
    <xf numFmtId="178" fontId="3" fillId="0" borderId="21" xfId="0" applyNumberFormat="1" applyFont="1" applyBorder="1" applyAlignment="1" applyProtection="1">
      <alignment horizontal="left"/>
      <protection locked="0"/>
    </xf>
    <xf numFmtId="178" fontId="5" fillId="0" borderId="23" xfId="0" applyNumberFormat="1" applyFont="1" applyBorder="1" applyAlignment="1" applyProtection="1">
      <alignment horizontal="left"/>
      <protection locked="0"/>
    </xf>
    <xf numFmtId="0" fontId="3" fillId="0" borderId="23" xfId="0" applyFont="1" applyBorder="1" applyAlignment="1" applyProtection="1">
      <alignment horizontal="left"/>
      <protection locked="0"/>
    </xf>
    <xf numFmtId="0" fontId="5" fillId="0" borderId="149" xfId="0" applyNumberFormat="1" applyFont="1" applyBorder="1" applyAlignment="1" applyProtection="1">
      <alignment horizontal="left"/>
      <protection locked="0"/>
    </xf>
    <xf numFmtId="0" fontId="3" fillId="0" borderId="160" xfId="0" applyFont="1" applyBorder="1" applyAlignment="1" applyProtection="1">
      <alignment horizontal="center" vertical="center" shrinkToFit="1"/>
      <protection locked="0"/>
    </xf>
    <xf numFmtId="0" fontId="3" fillId="0" borderId="161" xfId="0" applyFont="1" applyBorder="1" applyAlignment="1" applyProtection="1">
      <alignment horizontal="center" vertical="center" shrinkToFit="1"/>
      <protection locked="0"/>
    </xf>
    <xf numFmtId="0" fontId="3" fillId="0" borderId="164" xfId="0" applyFont="1" applyBorder="1" applyAlignment="1" applyProtection="1">
      <alignment horizontal="center" vertical="center" shrinkToFit="1"/>
      <protection locked="0"/>
    </xf>
    <xf numFmtId="0" fontId="21" fillId="14" borderId="24" xfId="0" applyNumberFormat="1" applyFont="1" applyFill="1" applyBorder="1" applyAlignment="1" applyProtection="1">
      <alignment vertical="center"/>
      <protection locked="0"/>
    </xf>
    <xf numFmtId="185" fontId="37" fillId="0" borderId="0" xfId="0" applyNumberFormat="1" applyFont="1" applyBorder="1" applyAlignment="1" applyProtection="1">
      <alignment horizontal="left" vertical="center"/>
      <protection locked="0"/>
    </xf>
    <xf numFmtId="188" fontId="11" fillId="0" borderId="1" xfId="0" applyNumberFormat="1" applyFont="1" applyBorder="1" applyAlignment="1" applyProtection="1">
      <alignment horizontal="left" vertical="center" wrapText="1" shrinkToFit="1"/>
      <protection locked="0"/>
    </xf>
    <xf numFmtId="188" fontId="11" fillId="0" borderId="23" xfId="0" applyNumberFormat="1" applyFont="1" applyBorder="1" applyAlignment="1" applyProtection="1">
      <alignment horizontal="left" vertical="center" wrapText="1" shrinkToFit="1"/>
      <protection locked="0"/>
    </xf>
    <xf numFmtId="191" fontId="5" fillId="0" borderId="1" xfId="0" applyNumberFormat="1" applyFont="1" applyBorder="1" applyAlignment="1" applyProtection="1">
      <alignment horizontal="left"/>
      <protection locked="0"/>
    </xf>
    <xf numFmtId="0" fontId="21" fillId="0" borderId="8" xfId="0" applyFont="1" applyBorder="1" applyAlignment="1" applyProtection="1">
      <alignment vertical="center"/>
      <protection locked="0"/>
    </xf>
    <xf numFmtId="0" fontId="14" fillId="13" borderId="0" xfId="0" quotePrefix="1" applyFont="1" applyFill="1" applyBorder="1" applyAlignment="1" applyProtection="1">
      <alignment vertical="center"/>
      <protection locked="0"/>
    </xf>
    <xf numFmtId="2" fontId="0" fillId="0" borderId="1" xfId="0" applyNumberFormat="1" applyBorder="1">
      <alignment vertical="center"/>
    </xf>
    <xf numFmtId="188" fontId="11" fillId="0" borderId="1" xfId="0" applyNumberFormat="1" applyFont="1" applyBorder="1" applyAlignment="1" applyProtection="1">
      <alignment horizontal="left" vertical="center" wrapText="1" shrinkToFit="1"/>
      <protection locked="0"/>
    </xf>
    <xf numFmtId="188" fontId="11" fillId="0" borderId="151" xfId="0" applyNumberFormat="1" applyFont="1" applyBorder="1" applyAlignment="1" applyProtection="1">
      <alignment horizontal="left" vertical="center" wrapText="1" shrinkToFit="1"/>
      <protection locked="0"/>
    </xf>
    <xf numFmtId="188" fontId="11" fillId="0" borderId="140" xfId="0" applyNumberFormat="1" applyFont="1" applyBorder="1" applyAlignment="1" applyProtection="1">
      <alignment horizontal="left" vertical="center" wrapText="1" shrinkToFit="1"/>
      <protection locked="0"/>
    </xf>
    <xf numFmtId="0" fontId="3" fillId="11" borderId="1" xfId="0" applyFont="1" applyFill="1" applyBorder="1" applyProtection="1">
      <alignment vertical="center"/>
    </xf>
    <xf numFmtId="0" fontId="34" fillId="3" borderId="0" xfId="0" applyFont="1" applyFill="1" applyProtection="1">
      <alignment vertical="center"/>
      <protection locked="0"/>
    </xf>
    <xf numFmtId="0" fontId="34" fillId="3" borderId="119" xfId="0" applyFont="1" applyFill="1" applyBorder="1" applyProtection="1">
      <alignment vertical="center"/>
      <protection locked="0"/>
    </xf>
    <xf numFmtId="0" fontId="34" fillId="3" borderId="96" xfId="0" applyFont="1" applyFill="1" applyBorder="1" applyProtection="1">
      <alignment vertical="center"/>
      <protection locked="0"/>
    </xf>
    <xf numFmtId="0" fontId="34" fillId="3" borderId="101" xfId="0" applyFont="1" applyFill="1" applyBorder="1" applyProtection="1">
      <alignment vertical="center"/>
      <protection locked="0"/>
    </xf>
    <xf numFmtId="0" fontId="6" fillId="0" borderId="34" xfId="0" applyFont="1" applyBorder="1" applyProtection="1">
      <alignment vertical="center"/>
      <protection locked="0"/>
    </xf>
    <xf numFmtId="0" fontId="6" fillId="0" borderId="35" xfId="0" applyFont="1" applyBorder="1" applyProtection="1">
      <alignment vertical="center"/>
      <protection locked="0"/>
    </xf>
    <xf numFmtId="0" fontId="6" fillId="0" borderId="166" xfId="0" applyFont="1" applyBorder="1" applyProtection="1">
      <alignment vertical="center"/>
      <protection locked="0"/>
    </xf>
    <xf numFmtId="0" fontId="6" fillId="0" borderId="89" xfId="0" applyFont="1" applyBorder="1" applyAlignment="1" applyProtection="1">
      <protection locked="0"/>
    </xf>
    <xf numFmtId="0" fontId="6" fillId="0" borderId="167" xfId="0" applyFont="1" applyBorder="1" applyProtection="1">
      <alignment vertical="center"/>
      <protection locked="0"/>
    </xf>
    <xf numFmtId="0" fontId="6" fillId="0" borderId="89" xfId="0" applyFont="1" applyBorder="1" applyProtection="1">
      <alignment vertical="center"/>
      <protection locked="0"/>
    </xf>
    <xf numFmtId="0" fontId="6" fillId="0" borderId="3" xfId="0" applyFont="1" applyBorder="1" applyProtection="1">
      <alignment vertical="center"/>
      <protection locked="0"/>
    </xf>
    <xf numFmtId="0" fontId="6" fillId="0" borderId="62" xfId="0" applyFont="1" applyBorder="1" applyProtection="1">
      <alignment vertical="center"/>
      <protection locked="0"/>
    </xf>
    <xf numFmtId="0" fontId="45" fillId="0" borderId="2" xfId="0" applyFont="1" applyBorder="1" applyProtection="1">
      <alignment vertical="center"/>
      <protection locked="0"/>
    </xf>
    <xf numFmtId="0" fontId="45" fillId="0" borderId="36" xfId="0" applyFont="1" applyBorder="1" applyProtection="1">
      <alignment vertical="center"/>
      <protection locked="0"/>
    </xf>
    <xf numFmtId="0" fontId="47" fillId="0" borderId="0" xfId="0" applyFont="1">
      <alignment vertical="center"/>
    </xf>
    <xf numFmtId="0" fontId="34" fillId="0" borderId="0" xfId="0" applyFont="1" applyProtection="1">
      <alignment vertical="center"/>
      <protection locked="0"/>
    </xf>
    <xf numFmtId="0" fontId="48" fillId="0" borderId="0" xfId="0" applyFont="1">
      <alignment vertical="center"/>
    </xf>
    <xf numFmtId="0" fontId="0" fillId="0" borderId="0" xfId="0" applyBorder="1" applyAlignment="1"/>
    <xf numFmtId="0" fontId="6" fillId="0" borderId="0" xfId="0" applyFont="1" applyBorder="1" applyProtection="1">
      <alignment vertical="center"/>
      <protection locked="0"/>
    </xf>
    <xf numFmtId="0" fontId="50" fillId="0" borderId="0" xfId="0" applyFont="1" applyBorder="1" applyAlignment="1">
      <alignment horizontal="center" vertical="center"/>
    </xf>
    <xf numFmtId="0" fontId="51" fillId="0" borderId="0" xfId="0" applyFont="1" applyBorder="1">
      <alignment vertical="center"/>
    </xf>
    <xf numFmtId="56" fontId="51" fillId="0" borderId="0" xfId="0" applyNumberFormat="1" applyFont="1" applyBorder="1">
      <alignment vertical="center"/>
    </xf>
    <xf numFmtId="0" fontId="0" fillId="0" borderId="0" xfId="0" applyBorder="1" applyAlignment="1">
      <alignment horizontal="left" vertical="top"/>
    </xf>
    <xf numFmtId="0" fontId="52" fillId="0" borderId="0" xfId="0" applyFont="1">
      <alignment vertical="center"/>
    </xf>
    <xf numFmtId="0" fontId="53" fillId="0" borderId="0" xfId="0" applyFont="1">
      <alignment vertical="center"/>
    </xf>
    <xf numFmtId="0" fontId="0" fillId="0" borderId="0" xfId="0" applyFont="1">
      <alignment vertical="center"/>
    </xf>
    <xf numFmtId="0" fontId="41" fillId="14" borderId="0" xfId="0" applyFont="1" applyFill="1" applyAlignment="1" applyProtection="1">
      <alignment horizontal="left" vertical="center"/>
      <protection locked="0"/>
    </xf>
    <xf numFmtId="177" fontId="26" fillId="7" borderId="114" xfId="2" applyNumberFormat="1" applyFont="1" applyFill="1" applyBorder="1" applyAlignment="1" applyProtection="1">
      <alignment horizontal="center" vertical="center" wrapText="1"/>
      <protection locked="0"/>
    </xf>
    <xf numFmtId="177" fontId="26" fillId="7" borderId="115" xfId="2" applyNumberFormat="1" applyFont="1" applyFill="1" applyBorder="1" applyAlignment="1" applyProtection="1">
      <alignment horizontal="center" vertical="center" wrapText="1"/>
      <protection locked="0"/>
    </xf>
    <xf numFmtId="177" fontId="29" fillId="7" borderId="115" xfId="2" applyNumberFormat="1" applyFont="1" applyFill="1" applyBorder="1" applyAlignment="1" applyProtection="1">
      <alignment horizontal="left" vertical="center" wrapText="1"/>
      <protection locked="0"/>
    </xf>
    <xf numFmtId="177" fontId="29" fillId="7" borderId="116" xfId="2" applyNumberFormat="1" applyFont="1" applyFill="1" applyBorder="1" applyAlignment="1" applyProtection="1">
      <alignment horizontal="left" vertical="center" wrapText="1"/>
      <protection locked="0"/>
    </xf>
    <xf numFmtId="177" fontId="6" fillId="7" borderId="117" xfId="0" applyNumberFormat="1" applyFont="1" applyFill="1" applyBorder="1" applyAlignment="1" applyProtection="1">
      <alignment horizontal="left" vertical="distributed" wrapText="1"/>
      <protection locked="0"/>
    </xf>
    <xf numFmtId="177" fontId="5" fillId="7" borderId="0" xfId="0" applyNumberFormat="1" applyFont="1" applyFill="1" applyBorder="1" applyAlignment="1" applyProtection="1">
      <alignment horizontal="left" vertical="distributed" wrapText="1"/>
      <protection locked="0"/>
    </xf>
    <xf numFmtId="177" fontId="5" fillId="7" borderId="111" xfId="0" applyNumberFormat="1" applyFont="1" applyFill="1" applyBorder="1" applyAlignment="1" applyProtection="1">
      <alignment horizontal="left" vertical="distributed" wrapText="1"/>
      <protection locked="0"/>
    </xf>
    <xf numFmtId="177" fontId="5" fillId="7" borderId="117" xfId="0" applyNumberFormat="1" applyFont="1" applyFill="1" applyBorder="1" applyAlignment="1" applyProtection="1">
      <alignment horizontal="left" vertical="distributed" wrapText="1"/>
      <protection locked="0"/>
    </xf>
    <xf numFmtId="177" fontId="5" fillId="7" borderId="118" xfId="0" applyNumberFormat="1" applyFont="1" applyFill="1" applyBorder="1" applyAlignment="1" applyProtection="1">
      <alignment horizontal="left" vertical="distributed" wrapText="1"/>
      <protection locked="0"/>
    </xf>
    <xf numFmtId="177" fontId="5" fillId="7" borderId="112" xfId="0" applyNumberFormat="1" applyFont="1" applyFill="1" applyBorder="1" applyAlignment="1" applyProtection="1">
      <alignment horizontal="left" vertical="distributed" wrapText="1"/>
      <protection locked="0"/>
    </xf>
    <xf numFmtId="177" fontId="5" fillId="7" borderId="113" xfId="0" applyNumberFormat="1" applyFont="1" applyFill="1" applyBorder="1" applyAlignment="1" applyProtection="1">
      <alignment horizontal="left" vertical="distributed"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3" fillId="0" borderId="13"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3" fillId="8" borderId="41" xfId="0" applyFont="1" applyFill="1" applyBorder="1" applyAlignment="1" applyProtection="1">
      <alignment horizontal="center" vertical="center" textRotation="255"/>
      <protection locked="0"/>
    </xf>
    <xf numFmtId="0" fontId="3" fillId="8" borderId="42" xfId="0" applyFont="1" applyFill="1" applyBorder="1" applyAlignment="1" applyProtection="1">
      <alignment horizontal="center" vertical="center" textRotation="255"/>
      <protection locked="0"/>
    </xf>
    <xf numFmtId="0" fontId="3" fillId="8" borderId="43" xfId="0" applyFont="1" applyFill="1" applyBorder="1" applyAlignment="1" applyProtection="1">
      <alignment horizontal="center" vertical="center" textRotation="255"/>
      <protection locked="0"/>
    </xf>
    <xf numFmtId="0" fontId="5" fillId="0" borderId="74" xfId="0" applyFont="1" applyBorder="1" applyAlignment="1" applyProtection="1">
      <alignment horizontal="left" vertical="center"/>
      <protection locked="0"/>
    </xf>
    <xf numFmtId="0" fontId="5" fillId="0" borderId="60" xfId="0" applyFont="1" applyBorder="1" applyAlignment="1" applyProtection="1">
      <alignment horizontal="left" vertical="center"/>
      <protection locked="0"/>
    </xf>
    <xf numFmtId="0" fontId="5" fillId="0" borderId="75" xfId="0" applyFont="1" applyBorder="1" applyAlignment="1" applyProtection="1">
      <alignment horizontal="left" vertical="center"/>
      <protection locked="0"/>
    </xf>
    <xf numFmtId="0" fontId="5" fillId="0" borderId="76" xfId="0" applyFont="1" applyBorder="1" applyAlignment="1" applyProtection="1">
      <alignment horizontal="left" vertical="center"/>
      <protection locked="0"/>
    </xf>
    <xf numFmtId="0" fontId="5" fillId="0" borderId="72" xfId="0" applyFont="1" applyBorder="1" applyAlignment="1" applyProtection="1">
      <alignment horizontal="left" vertical="center" shrinkToFit="1"/>
      <protection locked="0"/>
    </xf>
    <xf numFmtId="0" fontId="5" fillId="0" borderId="61" xfId="0" applyFont="1" applyBorder="1" applyAlignment="1" applyProtection="1">
      <alignment horizontal="left" vertical="center" shrinkToFit="1"/>
      <protection locked="0"/>
    </xf>
    <xf numFmtId="0" fontId="5" fillId="0" borderId="71" xfId="0" applyFont="1" applyBorder="1" applyAlignment="1" applyProtection="1">
      <alignment horizontal="left" vertical="center"/>
      <protection locked="0"/>
    </xf>
    <xf numFmtId="0" fontId="5" fillId="0" borderId="72" xfId="0" applyFont="1" applyBorder="1" applyAlignment="1" applyProtection="1">
      <alignment horizontal="left" vertical="center"/>
      <protection locked="0"/>
    </xf>
    <xf numFmtId="0" fontId="5" fillId="0" borderId="73" xfId="0" applyFont="1" applyBorder="1" applyAlignment="1" applyProtection="1">
      <alignment horizontal="left" vertical="center"/>
      <protection locked="0"/>
    </xf>
    <xf numFmtId="0" fontId="5" fillId="0" borderId="108" xfId="0" applyFont="1" applyBorder="1" applyAlignment="1" applyProtection="1">
      <alignment horizontal="left" vertical="center"/>
      <protection locked="0"/>
    </xf>
    <xf numFmtId="0" fontId="5" fillId="0" borderId="110" xfId="0" applyFont="1" applyBorder="1" applyAlignment="1" applyProtection="1">
      <alignment horizontal="left" vertical="center"/>
      <protection locked="0"/>
    </xf>
    <xf numFmtId="0" fontId="5" fillId="0" borderId="107" xfId="0" applyFont="1" applyBorder="1" applyAlignment="1" applyProtection="1">
      <alignment horizontal="left" vertical="center"/>
      <protection locked="0"/>
    </xf>
    <xf numFmtId="0" fontId="5" fillId="0" borderId="109" xfId="0" applyFont="1" applyBorder="1" applyAlignment="1" applyProtection="1">
      <alignment horizontal="left" vertical="center"/>
      <protection locked="0"/>
    </xf>
    <xf numFmtId="0" fontId="5" fillId="0" borderId="82" xfId="0" applyFont="1" applyFill="1" applyBorder="1" applyAlignment="1" applyProtection="1">
      <alignment horizontal="left" vertical="center"/>
      <protection locked="0"/>
    </xf>
    <xf numFmtId="0" fontId="5" fillId="0" borderId="47" xfId="0" applyFont="1" applyFill="1" applyBorder="1" applyAlignment="1" applyProtection="1">
      <alignment horizontal="left" vertical="center"/>
      <protection locked="0"/>
    </xf>
    <xf numFmtId="0" fontId="5" fillId="0" borderId="134" xfId="0" applyFont="1" applyFill="1" applyBorder="1" applyAlignment="1" applyProtection="1">
      <alignment horizontal="left" vertical="center"/>
      <protection locked="0"/>
    </xf>
    <xf numFmtId="0" fontId="21" fillId="9" borderId="44" xfId="0" applyFont="1" applyFill="1" applyBorder="1" applyAlignment="1" applyProtection="1">
      <alignment horizontal="center" vertical="center" textRotation="255"/>
      <protection locked="0"/>
    </xf>
    <xf numFmtId="0" fontId="21" fillId="9" borderId="45" xfId="0" applyFont="1" applyFill="1" applyBorder="1" applyAlignment="1" applyProtection="1">
      <alignment horizontal="center" vertical="center" textRotation="255"/>
      <protection locked="0"/>
    </xf>
    <xf numFmtId="0" fontId="21" fillId="9" borderId="46" xfId="0" applyFont="1" applyFill="1" applyBorder="1" applyAlignment="1" applyProtection="1">
      <alignment horizontal="center" vertical="center" textRotation="255"/>
      <protection locked="0"/>
    </xf>
    <xf numFmtId="0" fontId="5" fillId="0" borderId="65" xfId="0" applyFont="1" applyBorder="1" applyAlignment="1" applyProtection="1">
      <alignment horizontal="center" vertical="center"/>
      <protection locked="0"/>
    </xf>
    <xf numFmtId="0" fontId="5" fillId="0" borderId="66" xfId="0" applyFont="1" applyBorder="1" applyAlignment="1" applyProtection="1">
      <alignment horizontal="center" vertical="center"/>
      <protection locked="0"/>
    </xf>
    <xf numFmtId="0" fontId="5" fillId="0" borderId="67" xfId="0" applyFont="1" applyBorder="1" applyAlignment="1" applyProtection="1">
      <alignment horizontal="center" vertical="center"/>
      <protection locked="0"/>
    </xf>
    <xf numFmtId="0" fontId="5" fillId="0" borderId="64" xfId="0" applyFont="1" applyBorder="1" applyAlignment="1" applyProtection="1">
      <alignment horizontal="center" vertical="center"/>
      <protection locked="0"/>
    </xf>
    <xf numFmtId="0" fontId="5" fillId="0" borderId="77"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127" xfId="0" applyFont="1" applyBorder="1" applyAlignment="1" applyProtection="1">
      <alignment horizontal="left" vertical="center" wrapText="1"/>
      <protection locked="0"/>
    </xf>
    <xf numFmtId="0" fontId="5" fillId="0" borderId="68" xfId="0" applyFont="1" applyBorder="1" applyAlignment="1" applyProtection="1">
      <alignment horizontal="left" vertical="center" wrapText="1"/>
      <protection locked="0"/>
    </xf>
    <xf numFmtId="0" fontId="5" fillId="0" borderId="58" xfId="0" applyFont="1" applyBorder="1" applyAlignment="1" applyProtection="1">
      <alignment horizontal="left" vertical="center" wrapText="1"/>
      <protection locked="0"/>
    </xf>
    <xf numFmtId="0" fontId="5" fillId="0" borderId="128"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55" xfId="0" applyFont="1" applyBorder="1" applyAlignment="1" applyProtection="1">
      <alignment horizontal="left" vertical="center" wrapText="1"/>
      <protection locked="0"/>
    </xf>
    <xf numFmtId="0" fontId="5" fillId="0" borderId="67"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55" xfId="0" applyFont="1" applyBorder="1" applyAlignment="1" applyProtection="1">
      <alignment horizontal="left" vertical="center"/>
      <protection locked="0"/>
    </xf>
    <xf numFmtId="0" fontId="5" fillId="0" borderId="0" xfId="0" applyFont="1" applyBorder="1" applyAlignment="1" applyProtection="1">
      <alignment horizontal="left" vertical="center"/>
      <protection locked="0"/>
    </xf>
    <xf numFmtId="0" fontId="5" fillId="0" borderId="56" xfId="0" applyFont="1" applyBorder="1" applyAlignment="1" applyProtection="1">
      <alignment horizontal="left" vertical="center"/>
      <protection locked="0"/>
    </xf>
    <xf numFmtId="0" fontId="5" fillId="0" borderId="83" xfId="0" applyFont="1" applyBorder="1" applyAlignment="1" applyProtection="1">
      <alignment horizontal="left" vertical="center"/>
      <protection locked="0"/>
    </xf>
    <xf numFmtId="0" fontId="5" fillId="0" borderId="84" xfId="0" applyFont="1" applyBorder="1" applyAlignment="1" applyProtection="1">
      <alignment horizontal="left" vertical="center"/>
      <protection locked="0"/>
    </xf>
    <xf numFmtId="0" fontId="5" fillId="0" borderId="80" xfId="0" applyFont="1" applyBorder="1" applyAlignment="1" applyProtection="1">
      <alignment horizontal="left" vertical="center" wrapText="1"/>
      <protection locked="0"/>
    </xf>
    <xf numFmtId="0" fontId="5" fillId="0" borderId="57" xfId="0" applyFont="1" applyBorder="1" applyAlignment="1" applyProtection="1">
      <alignment horizontal="left" vertical="center" wrapText="1"/>
      <protection locked="0"/>
    </xf>
    <xf numFmtId="0" fontId="5" fillId="0" borderId="129"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56" xfId="0" applyFont="1" applyBorder="1" applyAlignment="1" applyProtection="1">
      <alignment horizontal="left" vertical="center" wrapText="1"/>
      <protection locked="0"/>
    </xf>
    <xf numFmtId="0" fontId="5" fillId="0" borderId="80" xfId="0" applyFont="1" applyBorder="1" applyAlignment="1" applyProtection="1">
      <alignment horizontal="left" vertical="center"/>
      <protection locked="0"/>
    </xf>
    <xf numFmtId="0" fontId="5" fillId="0" borderId="57" xfId="0" applyFont="1" applyBorder="1" applyAlignment="1" applyProtection="1">
      <alignment horizontal="left" vertical="center"/>
      <protection locked="0"/>
    </xf>
    <xf numFmtId="0" fontId="5" fillId="0" borderId="129"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0" fontId="5" fillId="0" borderId="39" xfId="0" applyFont="1" applyBorder="1" applyAlignment="1" applyProtection="1">
      <alignment horizontal="left" vertical="center"/>
      <protection locked="0"/>
    </xf>
    <xf numFmtId="0" fontId="5" fillId="0" borderId="130" xfId="0" applyFont="1" applyBorder="1" applyAlignment="1" applyProtection="1">
      <alignment horizontal="left" vertical="center"/>
      <protection locked="0"/>
    </xf>
    <xf numFmtId="0" fontId="5" fillId="0" borderId="6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40" xfId="0" applyFont="1" applyBorder="1" applyAlignment="1" applyProtection="1">
      <alignment horizontal="center" vertical="center"/>
      <protection locked="0"/>
    </xf>
    <xf numFmtId="0" fontId="5" fillId="0" borderId="54" xfId="0" applyFont="1" applyBorder="1" applyAlignment="1" applyProtection="1">
      <alignment horizontal="center" vertical="center"/>
      <protection locked="0"/>
    </xf>
    <xf numFmtId="0" fontId="5" fillId="0" borderId="55" xfId="0" applyFont="1" applyBorder="1" applyAlignment="1" applyProtection="1">
      <alignment horizontal="center" vertical="center"/>
      <protection locked="0"/>
    </xf>
    <xf numFmtId="0" fontId="5" fillId="0" borderId="40" xfId="0" applyFont="1" applyBorder="1" applyAlignment="1" applyProtection="1">
      <alignment horizontal="left" vertical="center"/>
      <protection locked="0"/>
    </xf>
    <xf numFmtId="0" fontId="5" fillId="0" borderId="131" xfId="0" applyFont="1" applyBorder="1" applyAlignment="1" applyProtection="1">
      <alignment horizontal="left" vertical="center"/>
      <protection locked="0"/>
    </xf>
    <xf numFmtId="0" fontId="24" fillId="0" borderId="58" xfId="0" applyFont="1" applyBorder="1" applyAlignment="1" applyProtection="1">
      <alignment horizontal="left" vertical="center"/>
      <protection locked="0"/>
    </xf>
    <xf numFmtId="0" fontId="5" fillId="0" borderId="67" xfId="0" applyFont="1" applyBorder="1" applyAlignment="1">
      <alignment horizontal="left" vertical="center"/>
    </xf>
    <xf numFmtId="0" fontId="5" fillId="0" borderId="132" xfId="0" applyFont="1" applyBorder="1" applyAlignment="1">
      <alignment horizontal="left" vertical="center"/>
    </xf>
    <xf numFmtId="0" fontId="24" fillId="0" borderId="81" xfId="0" applyFont="1" applyBorder="1" applyAlignment="1" applyProtection="1">
      <alignment vertical="center"/>
      <protection locked="0"/>
    </xf>
    <xf numFmtId="0" fontId="24" fillId="0" borderId="39" xfId="0" applyFont="1" applyBorder="1" applyAlignment="1" applyProtection="1">
      <alignment vertical="center"/>
      <protection locked="0"/>
    </xf>
    <xf numFmtId="0" fontId="24" fillId="0" borderId="130" xfId="0" applyFont="1" applyBorder="1" applyAlignment="1" applyProtection="1">
      <alignment vertical="center"/>
      <protection locked="0"/>
    </xf>
    <xf numFmtId="0" fontId="5" fillId="0" borderId="135" xfId="0" applyFont="1" applyBorder="1" applyAlignment="1" applyProtection="1">
      <alignment horizontal="left" vertical="center" wrapText="1"/>
      <protection locked="0"/>
    </xf>
    <xf numFmtId="0" fontId="5" fillId="0" borderId="136" xfId="0" applyFont="1" applyBorder="1" applyAlignment="1" applyProtection="1">
      <alignment horizontal="left" vertical="center" wrapText="1"/>
      <protection locked="0"/>
    </xf>
    <xf numFmtId="0" fontId="5" fillId="0" borderId="132" xfId="0" applyFont="1" applyBorder="1" applyAlignment="1" applyProtection="1">
      <alignment horizontal="left" vertical="center" wrapText="1"/>
      <protection locked="0"/>
    </xf>
    <xf numFmtId="0" fontId="5" fillId="0" borderId="67" xfId="0" applyFont="1" applyBorder="1" applyAlignment="1" applyProtection="1">
      <alignment horizontal="left" vertical="center"/>
      <protection locked="0"/>
    </xf>
    <xf numFmtId="0" fontId="5" fillId="0" borderId="64" xfId="0" applyFont="1" applyBorder="1" applyAlignment="1" applyProtection="1">
      <alignment horizontal="left" vertical="center"/>
      <protection locked="0"/>
    </xf>
    <xf numFmtId="0" fontId="5" fillId="0" borderId="68" xfId="0" applyFont="1" applyBorder="1" applyAlignment="1" applyProtection="1">
      <alignment horizontal="left" vertical="center"/>
      <protection locked="0"/>
    </xf>
    <xf numFmtId="0" fontId="5" fillId="0" borderId="58" xfId="0" applyFont="1" applyBorder="1" applyAlignment="1" applyProtection="1">
      <alignment horizontal="left" vertical="center"/>
      <protection locked="0"/>
    </xf>
    <xf numFmtId="0" fontId="5" fillId="0" borderId="128" xfId="0" applyFont="1" applyBorder="1" applyAlignment="1" applyProtection="1">
      <alignment horizontal="left" vertical="center"/>
      <protection locked="0"/>
    </xf>
    <xf numFmtId="0" fontId="3" fillId="0" borderId="59" xfId="0" applyFont="1" applyBorder="1" applyAlignment="1" applyProtection="1">
      <alignment horizontal="left" vertical="center" wrapText="1"/>
      <protection locked="0"/>
    </xf>
    <xf numFmtId="0" fontId="49" fillId="0" borderId="59" xfId="0" applyFont="1" applyBorder="1" applyAlignment="1" applyProtection="1">
      <alignment horizontal="left" vertical="center"/>
      <protection locked="0"/>
    </xf>
    <xf numFmtId="0" fontId="49" fillId="0" borderId="53" xfId="0" applyFont="1" applyBorder="1" applyAlignment="1" applyProtection="1">
      <alignment horizontal="left" vertical="center"/>
      <protection locked="0"/>
    </xf>
    <xf numFmtId="0" fontId="24" fillId="0" borderId="79" xfId="0" applyFont="1" applyBorder="1" applyAlignment="1" applyProtection="1">
      <alignment horizontal="left" vertical="center"/>
      <protection locked="0"/>
    </xf>
    <xf numFmtId="0" fontId="5" fillId="0" borderId="59" xfId="0" applyFont="1" applyBorder="1" applyAlignment="1" applyProtection="1">
      <alignment horizontal="left" vertical="center"/>
      <protection locked="0"/>
    </xf>
    <xf numFmtId="0" fontId="5" fillId="0" borderId="133" xfId="0" applyFont="1" applyBorder="1" applyAlignment="1" applyProtection="1">
      <alignment horizontal="left" vertical="center"/>
      <protection locked="0"/>
    </xf>
    <xf numFmtId="0" fontId="11" fillId="0" borderId="4" xfId="0" applyFont="1" applyBorder="1" applyAlignment="1" applyProtection="1">
      <alignment horizontal="left" vertical="center" shrinkToFit="1"/>
      <protection locked="0"/>
    </xf>
    <xf numFmtId="0" fontId="11" fillId="0" borderId="151" xfId="0" applyFont="1" applyBorder="1" applyAlignment="1" applyProtection="1">
      <alignment horizontal="left" vertical="center" shrinkToFit="1"/>
      <protection locked="0"/>
    </xf>
    <xf numFmtId="0" fontId="11" fillId="0" borderId="150" xfId="0" applyNumberFormat="1" applyFont="1" applyBorder="1" applyAlignment="1" applyProtection="1">
      <alignment horizontal="left" vertical="center"/>
      <protection locked="0"/>
    </xf>
    <xf numFmtId="0" fontId="11" fillId="0" borderId="1" xfId="0" applyNumberFormat="1" applyFont="1" applyBorder="1" applyAlignment="1" applyProtection="1">
      <alignment horizontal="left" vertical="center"/>
      <protection locked="0"/>
    </xf>
    <xf numFmtId="0" fontId="11" fillId="0" borderId="1"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188" fontId="11" fillId="0" borderId="1" xfId="0" applyNumberFormat="1" applyFont="1" applyBorder="1" applyAlignment="1" applyProtection="1">
      <alignment horizontal="left" vertical="center" wrapText="1" shrinkToFit="1"/>
      <protection locked="0"/>
    </xf>
    <xf numFmtId="188" fontId="11" fillId="0" borderId="151" xfId="0" applyNumberFormat="1" applyFont="1" applyBorder="1" applyAlignment="1" applyProtection="1">
      <alignment horizontal="left" vertical="center" wrapText="1" shrinkToFit="1"/>
      <protection locked="0"/>
    </xf>
    <xf numFmtId="0" fontId="11" fillId="0" borderId="3"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11" fillId="0" borderId="139" xfId="0" applyFont="1" applyBorder="1" applyAlignment="1" applyProtection="1">
      <alignment horizontal="left" vertical="center" shrinkToFit="1"/>
      <protection locked="0"/>
    </xf>
    <xf numFmtId="0" fontId="11" fillId="0" borderId="147" xfId="0" applyFont="1" applyBorder="1" applyAlignment="1" applyProtection="1">
      <alignment horizontal="left" vertical="center" shrinkToFit="1"/>
      <protection locked="0"/>
    </xf>
    <xf numFmtId="0" fontId="11" fillId="0" borderId="18" xfId="0" applyNumberFormat="1" applyFont="1" applyBorder="1" applyAlignment="1" applyProtection="1">
      <alignment horizontal="left" vertical="center"/>
      <protection locked="0"/>
    </xf>
    <xf numFmtId="0" fontId="11" fillId="0" borderId="4" xfId="0" applyNumberFormat="1" applyFont="1" applyBorder="1" applyAlignment="1" applyProtection="1">
      <alignment horizontal="left" vertical="center"/>
      <protection locked="0"/>
    </xf>
    <xf numFmtId="0" fontId="44" fillId="0" borderId="18" xfId="0" applyFont="1" applyBorder="1" applyAlignment="1" applyProtection="1">
      <alignment horizontal="left" vertical="center" shrinkToFit="1"/>
      <protection locked="0"/>
    </xf>
    <xf numFmtId="0" fontId="44" fillId="0" borderId="26" xfId="0" applyFont="1" applyBorder="1" applyAlignment="1" applyProtection="1">
      <alignment horizontal="left" vertical="center" shrinkToFit="1"/>
      <protection locked="0"/>
    </xf>
    <xf numFmtId="0" fontId="3" fillId="13" borderId="137" xfId="0" applyFont="1" applyFill="1" applyBorder="1" applyAlignment="1" applyProtection="1">
      <alignment horizontal="center" vertical="center"/>
    </xf>
    <xf numFmtId="0" fontId="3" fillId="13" borderId="138" xfId="0" applyFont="1" applyFill="1" applyBorder="1" applyAlignment="1" applyProtection="1">
      <alignment horizontal="center" vertical="center"/>
    </xf>
    <xf numFmtId="0" fontId="11" fillId="0" borderId="146" xfId="0" applyNumberFormat="1" applyFont="1" applyBorder="1" applyAlignment="1" applyProtection="1">
      <alignment horizontal="left" vertical="center"/>
      <protection locked="0"/>
    </xf>
    <xf numFmtId="0" fontId="11" fillId="0" borderId="140" xfId="0" applyNumberFormat="1" applyFont="1" applyBorder="1" applyAlignment="1" applyProtection="1">
      <alignment horizontal="left" vertical="center"/>
      <protection locked="0"/>
    </xf>
    <xf numFmtId="0" fontId="3" fillId="13" borderId="28" xfId="0" applyFont="1" applyFill="1" applyBorder="1" applyAlignment="1" applyProtection="1">
      <alignment horizontal="center" vertical="center" wrapText="1"/>
    </xf>
    <xf numFmtId="0" fontId="3" fillId="13" borderId="141" xfId="0" applyFont="1" applyFill="1" applyBorder="1" applyAlignment="1" applyProtection="1">
      <alignment horizontal="center" vertical="center" wrapText="1"/>
    </xf>
    <xf numFmtId="0" fontId="3" fillId="13" borderId="32" xfId="0" applyFont="1" applyFill="1" applyBorder="1" applyAlignment="1" applyProtection="1">
      <alignment horizontal="center" vertical="center"/>
    </xf>
    <xf numFmtId="0" fontId="3" fillId="13" borderId="165" xfId="0" applyFont="1" applyFill="1" applyBorder="1" applyAlignment="1" applyProtection="1">
      <alignment horizontal="center" vertical="center"/>
    </xf>
    <xf numFmtId="0" fontId="9" fillId="13" borderId="10" xfId="0" applyFont="1" applyFill="1" applyBorder="1" applyAlignment="1" applyProtection="1">
      <alignment horizontal="center" vertical="center" wrapText="1"/>
    </xf>
    <xf numFmtId="0" fontId="46" fillId="13" borderId="11" xfId="0" applyFont="1" applyFill="1" applyBorder="1" applyAlignment="1" applyProtection="1">
      <alignment horizontal="center" vertical="center" wrapText="1"/>
    </xf>
    <xf numFmtId="0" fontId="46" fillId="13" borderId="12" xfId="0" applyFont="1" applyFill="1" applyBorder="1" applyAlignment="1" applyProtection="1">
      <alignment horizontal="center" vertical="center" wrapText="1"/>
    </xf>
    <xf numFmtId="0" fontId="46" fillId="13" borderId="15" xfId="0" applyFont="1" applyFill="1" applyBorder="1" applyAlignment="1" applyProtection="1">
      <alignment horizontal="center" vertical="center" wrapText="1"/>
    </xf>
    <xf numFmtId="0" fontId="46" fillId="13" borderId="16" xfId="0" applyFont="1" applyFill="1" applyBorder="1" applyAlignment="1" applyProtection="1">
      <alignment horizontal="center" vertical="center" wrapText="1"/>
    </xf>
    <xf numFmtId="0" fontId="46" fillId="13" borderId="17" xfId="0" applyFont="1" applyFill="1" applyBorder="1" applyAlignment="1" applyProtection="1">
      <alignment horizontal="center" vertical="center" wrapText="1"/>
    </xf>
    <xf numFmtId="188" fontId="11" fillId="0" borderId="152" xfId="0" applyNumberFormat="1" applyFont="1" applyBorder="1" applyAlignment="1" applyProtection="1">
      <alignment horizontal="left" vertical="center" wrapText="1" shrinkToFit="1"/>
      <protection locked="0"/>
    </xf>
    <xf numFmtId="188" fontId="11" fillId="0" borderId="24" xfId="0" applyNumberFormat="1" applyFont="1" applyBorder="1" applyAlignment="1" applyProtection="1">
      <alignment horizontal="left" vertical="center" wrapText="1" shrinkToFit="1"/>
      <protection locked="0"/>
    </xf>
    <xf numFmtId="188" fontId="11" fillId="0" borderId="25" xfId="0" applyNumberFormat="1" applyFont="1" applyBorder="1" applyAlignment="1" applyProtection="1">
      <alignment horizontal="left" vertical="center" wrapText="1" shrinkToFit="1"/>
      <protection locked="0"/>
    </xf>
    <xf numFmtId="0" fontId="11" fillId="0" borderId="140" xfId="0" applyFont="1" applyBorder="1" applyAlignment="1" applyProtection="1">
      <alignment horizontal="left" vertical="center" wrapText="1"/>
      <protection locked="0"/>
    </xf>
    <xf numFmtId="0" fontId="11" fillId="0" borderId="152" xfId="0" applyFont="1" applyBorder="1" applyAlignment="1" applyProtection="1">
      <alignment horizontal="left" vertical="center" wrapText="1"/>
      <protection locked="0"/>
    </xf>
    <xf numFmtId="0" fontId="3" fillId="13" borderId="48" xfId="0" applyFont="1" applyFill="1" applyBorder="1" applyAlignment="1" applyProtection="1">
      <alignment horizontal="center" vertical="center"/>
    </xf>
    <xf numFmtId="0" fontId="3" fillId="13" borderId="49" xfId="0" applyFont="1" applyFill="1" applyBorder="1" applyAlignment="1" applyProtection="1">
      <alignment horizontal="center" vertical="center"/>
    </xf>
    <xf numFmtId="0" fontId="3" fillId="13" borderId="63" xfId="0" applyFont="1" applyFill="1" applyBorder="1" applyAlignment="1" applyProtection="1">
      <alignment horizontal="center" vertical="center"/>
    </xf>
    <xf numFmtId="0" fontId="3" fillId="13" borderId="32" xfId="0" applyFont="1" applyFill="1" applyBorder="1" applyAlignment="1" applyProtection="1">
      <alignment horizontal="center" vertical="center" wrapText="1"/>
    </xf>
    <xf numFmtId="0" fontId="3" fillId="13" borderId="33" xfId="0" applyFont="1" applyFill="1" applyBorder="1" applyAlignment="1" applyProtection="1">
      <alignment horizontal="center" vertical="center" wrapText="1"/>
    </xf>
    <xf numFmtId="0" fontId="11" fillId="0" borderId="18" xfId="0" applyFont="1" applyBorder="1" applyAlignment="1" applyProtection="1">
      <alignment horizontal="left" vertical="center" shrinkToFit="1"/>
      <protection locked="0"/>
    </xf>
    <xf numFmtId="0" fontId="11" fillId="0" borderId="26" xfId="0" applyFont="1" applyBorder="1" applyAlignment="1" applyProtection="1">
      <alignment horizontal="left" vertical="center" shrinkToFit="1"/>
      <protection locked="0"/>
    </xf>
    <xf numFmtId="188" fontId="11" fillId="0" borderId="2" xfId="0" applyNumberFormat="1" applyFont="1" applyBorder="1" applyAlignment="1" applyProtection="1">
      <alignment horizontal="left" vertical="center" wrapText="1" shrinkToFit="1"/>
      <protection locked="0"/>
    </xf>
    <xf numFmtId="188" fontId="11" fillId="0" borderId="3" xfId="0" applyNumberFormat="1" applyFont="1" applyBorder="1" applyAlignment="1" applyProtection="1">
      <alignment horizontal="left" vertical="center" wrapText="1" shrinkToFit="1"/>
      <protection locked="0"/>
    </xf>
    <xf numFmtId="188" fontId="11" fillId="0" borderId="26" xfId="0" applyNumberFormat="1" applyFont="1" applyBorder="1" applyAlignment="1" applyProtection="1">
      <alignment horizontal="left" vertical="center" wrapText="1" shrinkToFit="1"/>
      <protection locked="0"/>
    </xf>
    <xf numFmtId="0" fontId="4" fillId="3" borderId="10" xfId="0" applyFont="1" applyFill="1" applyBorder="1" applyAlignment="1" applyProtection="1">
      <alignment horizontal="center" vertical="center"/>
    </xf>
    <xf numFmtId="0" fontId="4" fillId="3" borderId="11" xfId="0" applyFont="1" applyFill="1" applyBorder="1" applyAlignment="1" applyProtection="1">
      <alignment horizontal="center" vertical="center"/>
    </xf>
    <xf numFmtId="0" fontId="4" fillId="3" borderId="15" xfId="0" applyFont="1" applyFill="1" applyBorder="1" applyAlignment="1" applyProtection="1">
      <alignment horizontal="center" vertical="center"/>
    </xf>
    <xf numFmtId="0" fontId="4" fillId="3" borderId="16" xfId="0" applyFont="1" applyFill="1" applyBorder="1" applyAlignment="1" applyProtection="1">
      <alignment horizontal="center" vertical="center"/>
    </xf>
    <xf numFmtId="0" fontId="39" fillId="13" borderId="10" xfId="0" applyFont="1" applyFill="1" applyBorder="1" applyAlignment="1">
      <alignment horizontal="left" vertical="center" wrapText="1"/>
    </xf>
    <xf numFmtId="0" fontId="40" fillId="13" borderId="11" xfId="0" applyFont="1" applyFill="1" applyBorder="1" applyAlignment="1">
      <alignment horizontal="left" vertical="center" wrapText="1"/>
    </xf>
    <xf numFmtId="0" fontId="40" fillId="13" borderId="12" xfId="0" applyFont="1" applyFill="1" applyBorder="1" applyAlignment="1">
      <alignment horizontal="left" vertical="center" wrapText="1"/>
    </xf>
    <xf numFmtId="0" fontId="40" fillId="13" borderId="15" xfId="0" applyFont="1" applyFill="1" applyBorder="1" applyAlignment="1">
      <alignment horizontal="left" vertical="center" wrapText="1"/>
    </xf>
    <xf numFmtId="0" fontId="40" fillId="13" borderId="16" xfId="0" applyFont="1" applyFill="1" applyBorder="1" applyAlignment="1">
      <alignment horizontal="left" vertical="center" wrapText="1"/>
    </xf>
    <xf numFmtId="0" fontId="40" fillId="13" borderId="17" xfId="0" applyFont="1" applyFill="1" applyBorder="1" applyAlignment="1">
      <alignment horizontal="left" vertical="center" wrapText="1"/>
    </xf>
    <xf numFmtId="0" fontId="3" fillId="13" borderId="10" xfId="0" applyFont="1" applyFill="1" applyBorder="1" applyAlignment="1" applyProtection="1">
      <alignment horizontal="center" vertical="center"/>
    </xf>
    <xf numFmtId="0" fontId="3" fillId="13" borderId="15" xfId="0" applyFont="1" applyFill="1" applyBorder="1" applyAlignment="1" applyProtection="1">
      <alignment horizontal="center" vertical="center"/>
    </xf>
    <xf numFmtId="0" fontId="3" fillId="13" borderId="120" xfId="0" applyFont="1" applyFill="1" applyBorder="1" applyAlignment="1" applyProtection="1">
      <alignment horizontal="center" vertical="center" wrapText="1"/>
    </xf>
    <xf numFmtId="0" fontId="3" fillId="13" borderId="122" xfId="0" applyFont="1" applyFill="1" applyBorder="1" applyAlignment="1" applyProtection="1">
      <alignment horizontal="center" vertical="center"/>
    </xf>
    <xf numFmtId="0" fontId="3" fillId="13" borderId="28" xfId="0" applyFont="1" applyFill="1" applyBorder="1" applyAlignment="1" applyProtection="1">
      <alignment horizontal="center" vertical="center"/>
    </xf>
    <xf numFmtId="0" fontId="3" fillId="13" borderId="141" xfId="0" applyFont="1" applyFill="1" applyBorder="1" applyAlignment="1" applyProtection="1">
      <alignment horizontal="center" vertical="center"/>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15"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13" borderId="10" xfId="0" applyFont="1" applyFill="1" applyBorder="1" applyAlignment="1" applyProtection="1">
      <alignment horizontal="center" vertical="center"/>
      <protection locked="0"/>
    </xf>
    <xf numFmtId="0" fontId="3" fillId="13" borderId="11" xfId="0" applyFont="1" applyFill="1" applyBorder="1" applyAlignment="1" applyProtection="1">
      <alignment horizontal="center" vertical="center"/>
      <protection locked="0"/>
    </xf>
    <xf numFmtId="0" fontId="3" fillId="13" borderId="12" xfId="0" applyFont="1" applyFill="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13" borderId="24" xfId="0" applyFont="1" applyFill="1" applyBorder="1" applyAlignment="1" applyProtection="1">
      <alignment horizontal="center" vertical="center"/>
    </xf>
    <xf numFmtId="0" fontId="6" fillId="13" borderId="3" xfId="0" applyFont="1" applyFill="1" applyBorder="1" applyAlignment="1" applyProtection="1">
      <alignment horizontal="center" vertical="center"/>
    </xf>
    <xf numFmtId="0" fontId="6" fillId="13" borderId="9" xfId="0" applyFont="1" applyFill="1" applyBorder="1" applyAlignment="1" applyProtection="1">
      <alignment horizontal="center" vertical="center"/>
    </xf>
    <xf numFmtId="0" fontId="6" fillId="0" borderId="24"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3" fillId="13" borderId="11" xfId="0" applyFont="1" applyFill="1" applyBorder="1" applyAlignment="1" applyProtection="1">
      <alignment horizontal="center" vertical="center"/>
    </xf>
    <xf numFmtId="0" fontId="3" fillId="13" borderId="12" xfId="0" applyFont="1" applyFill="1" applyBorder="1" applyAlignment="1" applyProtection="1">
      <alignment horizontal="center" vertical="center"/>
    </xf>
    <xf numFmtId="0" fontId="3" fillId="13" borderId="13" xfId="0" applyFont="1" applyFill="1" applyBorder="1" applyAlignment="1" applyProtection="1">
      <alignment horizontal="center" vertical="center"/>
    </xf>
    <xf numFmtId="0" fontId="3" fillId="13" borderId="0" xfId="0" applyFont="1" applyFill="1" applyBorder="1" applyAlignment="1" applyProtection="1">
      <alignment horizontal="center" vertical="center"/>
    </xf>
    <xf numFmtId="0" fontId="3" fillId="13" borderId="14" xfId="0" applyFont="1" applyFill="1" applyBorder="1" applyAlignment="1" applyProtection="1">
      <alignment horizontal="center" vertical="center"/>
    </xf>
    <xf numFmtId="0" fontId="3" fillId="13" borderId="16" xfId="0" applyFont="1" applyFill="1" applyBorder="1" applyAlignment="1" applyProtection="1">
      <alignment horizontal="center" vertical="center"/>
    </xf>
    <xf numFmtId="0" fontId="3" fillId="13" borderId="17" xfId="0" applyFont="1" applyFill="1" applyBorder="1" applyAlignment="1" applyProtection="1">
      <alignment horizontal="center" vertical="center"/>
    </xf>
    <xf numFmtId="0" fontId="3" fillId="11" borderId="1" xfId="0" applyFont="1" applyFill="1" applyBorder="1" applyProtection="1">
      <alignment vertical="center"/>
    </xf>
    <xf numFmtId="0" fontId="3" fillId="11" borderId="2" xfId="0" applyFont="1" applyFill="1" applyBorder="1" applyProtection="1">
      <alignment vertical="center"/>
    </xf>
    <xf numFmtId="180" fontId="6" fillId="13" borderId="10" xfId="0" applyNumberFormat="1" applyFont="1" applyFill="1" applyBorder="1" applyAlignment="1" applyProtection="1">
      <alignment horizontal="center" vertical="center"/>
    </xf>
    <xf numFmtId="180" fontId="6" fillId="13" borderId="11" xfId="0" applyNumberFormat="1" applyFont="1" applyFill="1" applyBorder="1" applyAlignment="1" applyProtection="1">
      <alignment horizontal="center" vertical="center"/>
    </xf>
    <xf numFmtId="180" fontId="6" fillId="13" borderId="12" xfId="0" applyNumberFormat="1" applyFont="1" applyFill="1" applyBorder="1" applyAlignment="1" applyProtection="1">
      <alignment horizontal="center" vertical="center"/>
    </xf>
    <xf numFmtId="180" fontId="6" fillId="13" borderId="15" xfId="0" applyNumberFormat="1" applyFont="1" applyFill="1" applyBorder="1" applyAlignment="1" applyProtection="1">
      <alignment horizontal="center" vertical="center"/>
    </xf>
    <xf numFmtId="180" fontId="6" fillId="13" borderId="16" xfId="0" applyNumberFormat="1" applyFont="1" applyFill="1" applyBorder="1" applyAlignment="1" applyProtection="1">
      <alignment horizontal="center" vertical="center"/>
    </xf>
    <xf numFmtId="180" fontId="6" fillId="13" borderId="17" xfId="0" applyNumberFormat="1" applyFont="1" applyFill="1" applyBorder="1" applyAlignment="1" applyProtection="1">
      <alignment horizontal="center" vertical="center"/>
    </xf>
    <xf numFmtId="0" fontId="3" fillId="5" borderId="1" xfId="0" applyFont="1" applyFill="1" applyBorder="1" applyProtection="1">
      <alignment vertical="center"/>
    </xf>
    <xf numFmtId="0" fontId="3" fillId="5" borderId="2" xfId="0" applyFont="1" applyFill="1" applyBorder="1" applyProtection="1">
      <alignment vertical="center"/>
    </xf>
    <xf numFmtId="0" fontId="6" fillId="13" borderId="12" xfId="0" applyFont="1" applyFill="1" applyBorder="1" applyAlignment="1" applyProtection="1">
      <alignment horizontal="center" vertical="center"/>
    </xf>
    <xf numFmtId="0" fontId="6" fillId="13" borderId="14" xfId="0" applyFont="1" applyFill="1" applyBorder="1" applyAlignment="1" applyProtection="1">
      <alignment horizontal="center" vertical="center"/>
    </xf>
    <xf numFmtId="0" fontId="25" fillId="0" borderId="10" xfId="0" applyNumberFormat="1" applyFont="1" applyFill="1" applyBorder="1" applyAlignment="1" applyProtection="1">
      <alignment horizontal="left" vertical="center" wrapText="1"/>
    </xf>
    <xf numFmtId="0" fontId="25" fillId="0" borderId="11" xfId="0" applyNumberFormat="1" applyFont="1" applyFill="1" applyBorder="1" applyAlignment="1" applyProtection="1">
      <alignment horizontal="left" vertical="center" wrapText="1"/>
    </xf>
    <xf numFmtId="0" fontId="25" fillId="0" borderId="12" xfId="0" applyNumberFormat="1" applyFont="1" applyFill="1" applyBorder="1" applyAlignment="1" applyProtection="1">
      <alignment horizontal="left" vertical="center" wrapText="1"/>
    </xf>
    <xf numFmtId="0" fontId="25" fillId="0" borderId="15" xfId="0" applyNumberFormat="1" applyFont="1" applyFill="1" applyBorder="1" applyAlignment="1" applyProtection="1">
      <alignment horizontal="left" vertical="center" wrapText="1"/>
    </xf>
    <xf numFmtId="0" fontId="25" fillId="0" borderId="16" xfId="0" applyNumberFormat="1" applyFont="1" applyFill="1" applyBorder="1" applyAlignment="1" applyProtection="1">
      <alignment horizontal="left" vertical="center" wrapText="1"/>
    </xf>
    <xf numFmtId="0" fontId="25" fillId="0" borderId="17" xfId="0" applyNumberFormat="1" applyFont="1" applyFill="1" applyBorder="1" applyAlignment="1" applyProtection="1">
      <alignment horizontal="left" vertical="center" wrapText="1"/>
    </xf>
    <xf numFmtId="0" fontId="6" fillId="13" borderId="10" xfId="0" applyNumberFormat="1" applyFont="1" applyFill="1" applyBorder="1" applyAlignment="1" applyProtection="1">
      <alignment horizontal="center" vertical="center"/>
      <protection locked="0"/>
    </xf>
    <xf numFmtId="0" fontId="6" fillId="13" borderId="15" xfId="0" applyNumberFormat="1" applyFont="1" applyFill="1" applyBorder="1" applyAlignment="1" applyProtection="1">
      <alignment horizontal="center" vertical="center"/>
      <protection locked="0"/>
    </xf>
    <xf numFmtId="0" fontId="6" fillId="13" borderId="25" xfId="0" applyFont="1" applyFill="1" applyBorder="1" applyAlignment="1" applyProtection="1">
      <alignment horizontal="center" vertical="center"/>
    </xf>
    <xf numFmtId="0" fontId="6" fillId="13" borderId="26" xfId="0" applyFont="1" applyFill="1" applyBorder="1" applyAlignment="1" applyProtection="1">
      <alignment horizontal="center" vertical="center"/>
    </xf>
    <xf numFmtId="0" fontId="6" fillId="13" borderId="143" xfId="0" applyFont="1" applyFill="1" applyBorder="1" applyAlignment="1" applyProtection="1">
      <alignment horizontal="center" vertical="center"/>
    </xf>
    <xf numFmtId="0" fontId="3" fillId="13" borderId="29" xfId="0" applyFont="1" applyFill="1" applyBorder="1" applyAlignment="1" applyProtection="1">
      <alignment horizontal="center" vertical="center"/>
    </xf>
    <xf numFmtId="176" fontId="6" fillId="13" borderId="120" xfId="0" applyNumberFormat="1" applyFont="1" applyFill="1" applyBorder="1" applyAlignment="1" applyProtection="1">
      <alignment horizontal="center" vertical="center"/>
    </xf>
    <xf numFmtId="176" fontId="6" fillId="13" borderId="121" xfId="0" applyNumberFormat="1" applyFont="1" applyFill="1" applyBorder="1" applyAlignment="1" applyProtection="1">
      <alignment horizontal="center" vertical="center"/>
    </xf>
    <xf numFmtId="176" fontId="6" fillId="13" borderId="123" xfId="0" applyNumberFormat="1" applyFont="1" applyFill="1" applyBorder="1" applyAlignment="1" applyProtection="1">
      <alignment horizontal="center" vertical="center"/>
    </xf>
    <xf numFmtId="176" fontId="6" fillId="13" borderId="85" xfId="0" applyNumberFormat="1" applyFont="1" applyFill="1" applyBorder="1" applyAlignment="1" applyProtection="1">
      <alignment horizontal="center" vertical="center"/>
    </xf>
    <xf numFmtId="0" fontId="6" fillId="13" borderId="122" xfId="0" applyFont="1" applyFill="1" applyBorder="1" applyAlignment="1" applyProtection="1">
      <alignment horizontal="center"/>
    </xf>
    <xf numFmtId="0" fontId="6" fillId="13" borderId="124" xfId="0" applyFont="1" applyFill="1" applyBorder="1" applyAlignment="1" applyProtection="1">
      <alignment horizontal="center"/>
    </xf>
    <xf numFmtId="0" fontId="3" fillId="13" borderId="33" xfId="0" applyFont="1" applyFill="1" applyBorder="1" applyAlignment="1" applyProtection="1">
      <alignment horizontal="center" vertical="center"/>
    </xf>
    <xf numFmtId="0" fontId="3" fillId="13" borderId="142" xfId="0" applyFont="1" applyFill="1" applyBorder="1" applyAlignment="1" applyProtection="1">
      <alignment horizontal="center" shrinkToFit="1"/>
    </xf>
    <xf numFmtId="0" fontId="3" fillId="13" borderId="144" xfId="0" applyFont="1" applyFill="1" applyBorder="1" applyAlignment="1" applyProtection="1">
      <alignment horizontal="center" shrinkToFit="1"/>
    </xf>
    <xf numFmtId="0" fontId="3" fillId="13" borderId="145" xfId="0" applyFont="1" applyFill="1" applyBorder="1" applyAlignment="1" applyProtection="1">
      <alignment horizontal="center" shrinkToFit="1"/>
    </xf>
    <xf numFmtId="0" fontId="3" fillId="13" borderId="165" xfId="0" applyFont="1" applyFill="1" applyBorder="1" applyAlignment="1" applyProtection="1">
      <alignment horizontal="center" vertical="center" wrapText="1"/>
    </xf>
    <xf numFmtId="0" fontId="11" fillId="0" borderId="148" xfId="0" applyNumberFormat="1" applyFont="1" applyBorder="1" applyAlignment="1" applyProtection="1">
      <alignment horizontal="left" vertical="center"/>
      <protection locked="0"/>
    </xf>
    <xf numFmtId="0" fontId="11" fillId="0" borderId="23" xfId="0" applyNumberFormat="1" applyFont="1" applyBorder="1" applyAlignment="1" applyProtection="1">
      <alignment horizontal="left" vertical="center"/>
      <protection locked="0"/>
    </xf>
    <xf numFmtId="0" fontId="11" fillId="0" borderId="23" xfId="0" applyFont="1" applyBorder="1" applyAlignment="1" applyProtection="1">
      <alignment horizontal="left" vertical="center" wrapText="1"/>
      <protection locked="0"/>
    </xf>
    <xf numFmtId="0" fontId="11" fillId="0" borderId="22" xfId="0" applyFont="1" applyBorder="1" applyAlignment="1" applyProtection="1">
      <alignment horizontal="left" vertical="center" wrapText="1"/>
      <protection locked="0"/>
    </xf>
    <xf numFmtId="0" fontId="11" fillId="0" borderId="21" xfId="0" applyFont="1" applyBorder="1" applyAlignment="1" applyProtection="1">
      <alignment horizontal="left" vertical="center" shrinkToFit="1"/>
      <protection locked="0"/>
    </xf>
    <xf numFmtId="0" fontId="11" fillId="0" borderId="149" xfId="0" applyFont="1" applyBorder="1" applyAlignment="1" applyProtection="1">
      <alignment horizontal="left" vertical="center" shrinkToFit="1"/>
      <protection locked="0"/>
    </xf>
    <xf numFmtId="188" fontId="11" fillId="0" borderId="23" xfId="0" applyNumberFormat="1" applyFont="1" applyBorder="1" applyAlignment="1" applyProtection="1">
      <alignment horizontal="left" vertical="center" wrapText="1" shrinkToFit="1"/>
      <protection locked="0"/>
    </xf>
    <xf numFmtId="188" fontId="11" fillId="0" borderId="149" xfId="0" applyNumberFormat="1" applyFont="1" applyBorder="1" applyAlignment="1" applyProtection="1">
      <alignment horizontal="left" vertical="center" wrapText="1" shrinkToFit="1"/>
      <protection locked="0"/>
    </xf>
    <xf numFmtId="0" fontId="51" fillId="0" borderId="0" xfId="0" applyFont="1" applyBorder="1" applyAlignment="1">
      <alignment horizontal="left" vertical="top" wrapText="1"/>
    </xf>
    <xf numFmtId="0" fontId="51" fillId="0" borderId="0" xfId="0" applyFont="1" applyBorder="1" applyAlignment="1">
      <alignment horizontal="center" vertical="center" wrapText="1"/>
    </xf>
    <xf numFmtId="0" fontId="0" fillId="0" borderId="0" xfId="0" applyBorder="1" applyAlignment="1">
      <alignment horizontal="left" vertical="top"/>
    </xf>
    <xf numFmtId="0" fontId="51" fillId="0" borderId="0" xfId="0" applyFont="1" applyBorder="1" applyAlignment="1">
      <alignment horizontal="center" vertical="center"/>
    </xf>
    <xf numFmtId="56" fontId="51" fillId="0" borderId="0" xfId="0" applyNumberFormat="1" applyFont="1" applyBorder="1" applyAlignment="1">
      <alignment horizontal="center" vertical="center"/>
    </xf>
    <xf numFmtId="176" fontId="5" fillId="0" borderId="19" xfId="0" applyNumberFormat="1" applyFont="1" applyBorder="1" applyAlignment="1" applyProtection="1">
      <alignment horizontal="left"/>
      <protection locked="0"/>
    </xf>
    <xf numFmtId="176" fontId="5" fillId="0" borderId="20" xfId="0" applyNumberFormat="1" applyFont="1" applyBorder="1" applyAlignment="1" applyProtection="1">
      <alignment horizontal="left"/>
      <protection locked="0"/>
    </xf>
    <xf numFmtId="176" fontId="5" fillId="0" borderId="19" xfId="0" applyNumberFormat="1" applyFont="1" applyBorder="1" applyAlignment="1" applyProtection="1">
      <alignment horizontal="left" wrapText="1"/>
      <protection locked="0"/>
    </xf>
    <xf numFmtId="176" fontId="5" fillId="0" borderId="20" xfId="0" applyNumberFormat="1" applyFont="1" applyBorder="1" applyAlignment="1" applyProtection="1">
      <alignment horizontal="left" wrapText="1"/>
      <protection locked="0"/>
    </xf>
    <xf numFmtId="176" fontId="5" fillId="0" borderId="20" xfId="0" applyNumberFormat="1" applyFont="1" applyBorder="1" applyAlignment="1" applyProtection="1">
      <alignment horizontal="left" shrinkToFit="1"/>
      <protection locked="0"/>
    </xf>
    <xf numFmtId="176" fontId="5" fillId="0" borderId="27" xfId="0" applyNumberFormat="1" applyFont="1" applyBorder="1" applyAlignment="1" applyProtection="1">
      <alignment horizontal="left" wrapText="1"/>
      <protection locked="0"/>
    </xf>
    <xf numFmtId="0" fontId="6" fillId="10" borderId="51" xfId="0" applyFont="1" applyFill="1" applyBorder="1" applyAlignment="1" applyProtection="1">
      <alignment horizontal="center" vertical="center"/>
    </xf>
    <xf numFmtId="0" fontId="6" fillId="10" borderId="50" xfId="0" applyFont="1" applyFill="1" applyBorder="1" applyAlignment="1" applyProtection="1">
      <alignment horizontal="center" vertical="center"/>
    </xf>
    <xf numFmtId="0" fontId="6" fillId="10" borderId="52" xfId="0" applyFont="1" applyFill="1" applyBorder="1" applyAlignment="1" applyProtection="1">
      <alignment horizontal="center" vertical="center"/>
    </xf>
    <xf numFmtId="176" fontId="5" fillId="0" borderId="18" xfId="0" applyNumberFormat="1" applyFont="1" applyBorder="1" applyAlignment="1" applyProtection="1">
      <alignment horizontal="left"/>
      <protection locked="0"/>
    </xf>
    <xf numFmtId="176" fontId="5" fillId="0" borderId="3" xfId="0" applyNumberFormat="1" applyFont="1" applyBorder="1" applyAlignment="1" applyProtection="1">
      <alignment horizontal="left"/>
      <protection locked="0"/>
    </xf>
    <xf numFmtId="176" fontId="5" fillId="0" borderId="18" xfId="0" applyNumberFormat="1" applyFont="1" applyBorder="1" applyAlignment="1" applyProtection="1">
      <alignment horizontal="left" wrapText="1"/>
      <protection locked="0"/>
    </xf>
    <xf numFmtId="176" fontId="5" fillId="0" borderId="3" xfId="0" applyNumberFormat="1" applyFont="1" applyBorder="1" applyAlignment="1" applyProtection="1">
      <alignment horizontal="left" wrapText="1"/>
      <protection locked="0"/>
    </xf>
    <xf numFmtId="176" fontId="5" fillId="0" borderId="3" xfId="0" applyNumberFormat="1" applyFont="1" applyBorder="1" applyAlignment="1" applyProtection="1">
      <alignment horizontal="left" shrinkToFit="1"/>
      <protection locked="0"/>
    </xf>
    <xf numFmtId="176" fontId="5" fillId="0" borderId="26" xfId="0" applyNumberFormat="1" applyFont="1" applyBorder="1" applyAlignment="1" applyProtection="1">
      <alignment horizontal="left" wrapText="1"/>
      <protection locked="0"/>
    </xf>
    <xf numFmtId="176" fontId="5" fillId="0" borderId="3" xfId="0" applyNumberFormat="1" applyFont="1" applyBorder="1" applyAlignment="1" applyProtection="1">
      <alignment horizontal="left" wrapText="1" shrinkToFit="1"/>
      <protection locked="0"/>
    </xf>
    <xf numFmtId="176" fontId="5" fillId="0" borderId="26" xfId="0" applyNumberFormat="1" applyFont="1" applyBorder="1" applyAlignment="1" applyProtection="1">
      <alignment horizontal="left" wrapText="1" shrinkToFit="1"/>
      <protection locked="0"/>
    </xf>
    <xf numFmtId="0" fontId="3" fillId="10" borderId="37" xfId="0" applyFont="1" applyFill="1" applyBorder="1" applyAlignment="1" applyProtection="1">
      <alignment horizontal="center" vertical="center" wrapText="1"/>
    </xf>
    <xf numFmtId="0" fontId="34" fillId="10" borderId="37" xfId="0" applyFont="1" applyFill="1" applyBorder="1" applyAlignment="1" applyProtection="1">
      <alignment horizontal="center" vertical="center"/>
    </xf>
    <xf numFmtId="0" fontId="34" fillId="10" borderId="125" xfId="0" applyFont="1" applyFill="1" applyBorder="1" applyAlignment="1" applyProtection="1">
      <alignment horizontal="center" vertical="center"/>
    </xf>
    <xf numFmtId="0" fontId="34" fillId="10" borderId="31" xfId="0" applyFont="1" applyFill="1" applyBorder="1" applyAlignment="1" applyProtection="1">
      <alignment horizontal="center" vertical="center"/>
    </xf>
    <xf numFmtId="0" fontId="34" fillId="10" borderId="126" xfId="0" applyFont="1" applyFill="1" applyBorder="1" applyAlignment="1" applyProtection="1">
      <alignment horizontal="center" vertical="center"/>
    </xf>
    <xf numFmtId="0" fontId="6" fillId="10" borderId="155" xfId="0" applyFont="1" applyFill="1" applyBorder="1" applyAlignment="1" applyProtection="1">
      <alignment horizontal="center" vertical="center"/>
    </xf>
    <xf numFmtId="0" fontId="6" fillId="10" borderId="37" xfId="0" applyFont="1" applyFill="1" applyBorder="1" applyAlignment="1" applyProtection="1">
      <alignment horizontal="center" vertical="center"/>
    </xf>
    <xf numFmtId="0" fontId="6" fillId="10" borderId="156" xfId="0" applyFont="1" applyFill="1" applyBorder="1" applyAlignment="1" applyProtection="1">
      <alignment horizontal="center" vertical="center"/>
    </xf>
    <xf numFmtId="0" fontId="6" fillId="10" borderId="157" xfId="0" applyFont="1" applyFill="1" applyBorder="1" applyAlignment="1" applyProtection="1">
      <alignment horizontal="center" vertical="center"/>
    </xf>
    <xf numFmtId="0" fontId="6" fillId="10" borderId="125" xfId="0" applyFont="1" applyFill="1" applyBorder="1" applyAlignment="1" applyProtection="1">
      <alignment horizontal="center" vertical="center"/>
    </xf>
    <xf numFmtId="0" fontId="6" fillId="10" borderId="158" xfId="0" applyFont="1" applyFill="1" applyBorder="1" applyAlignment="1" applyProtection="1">
      <alignment horizontal="center" vertical="center"/>
    </xf>
    <xf numFmtId="0" fontId="6" fillId="10" borderId="159" xfId="0" applyFont="1" applyFill="1" applyBorder="1" applyAlignment="1" applyProtection="1">
      <alignment horizontal="center" vertical="center"/>
    </xf>
    <xf numFmtId="0" fontId="6" fillId="10" borderId="31" xfId="0" applyFont="1" applyFill="1" applyBorder="1" applyAlignment="1" applyProtection="1">
      <alignment horizontal="center" vertical="center"/>
    </xf>
    <xf numFmtId="0" fontId="3" fillId="0" borderId="2" xfId="0" applyFont="1" applyBorder="1" applyAlignment="1" applyProtection="1">
      <alignment horizontal="left" vertical="center" shrinkToFit="1"/>
      <protection locked="0"/>
    </xf>
    <xf numFmtId="0" fontId="3" fillId="0" borderId="4" xfId="0" applyFont="1" applyBorder="1" applyAlignment="1" applyProtection="1">
      <alignment horizontal="left" vertical="center" shrinkToFit="1"/>
      <protection locked="0"/>
    </xf>
    <xf numFmtId="0" fontId="3" fillId="0" borderId="0" xfId="0" applyFont="1" applyBorder="1" applyAlignment="1" applyProtection="1">
      <alignment horizontal="left" vertical="center" shrinkToFit="1"/>
      <protection locked="0"/>
    </xf>
    <xf numFmtId="0" fontId="3" fillId="0" borderId="34" xfId="0" applyFont="1" applyBorder="1" applyAlignment="1" applyProtection="1">
      <alignment horizontal="center" vertical="center"/>
      <protection locked="0"/>
    </xf>
    <xf numFmtId="0" fontId="14" fillId="13" borderId="34" xfId="0" applyFont="1" applyFill="1" applyBorder="1" applyAlignment="1" applyProtection="1">
      <alignment horizontal="center" vertical="center"/>
      <protection locked="0"/>
    </xf>
    <xf numFmtId="0" fontId="14" fillId="2" borderId="34" xfId="0" applyFont="1" applyFill="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11" fillId="0" borderId="2" xfId="3" applyFont="1" applyBorder="1" applyAlignment="1">
      <alignment horizontal="center" vertical="center"/>
    </xf>
    <xf numFmtId="0" fontId="11" fillId="0" borderId="4" xfId="3" applyFont="1" applyBorder="1" applyAlignment="1">
      <alignment horizontal="center" vertical="center"/>
    </xf>
    <xf numFmtId="0" fontId="3" fillId="0" borderId="2" xfId="0"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182" fontId="20" fillId="15" borderId="0" xfId="0" applyNumberFormat="1" applyFont="1" applyFill="1" applyBorder="1" applyAlignment="1" applyProtection="1">
      <alignment horizontal="left" vertical="center"/>
      <protection locked="0"/>
    </xf>
    <xf numFmtId="0" fontId="14" fillId="11" borderId="0" xfId="0" applyFont="1" applyFill="1" applyBorder="1" applyAlignment="1" applyProtection="1">
      <alignment horizontal="left" vertical="center" shrinkToFit="1"/>
      <protection locked="0"/>
    </xf>
    <xf numFmtId="0" fontId="14" fillId="11" borderId="0" xfId="0" applyFont="1" applyFill="1" applyBorder="1" applyAlignment="1" applyProtection="1">
      <alignment horizontal="right" vertical="center" shrinkToFit="1"/>
      <protection locked="0"/>
    </xf>
    <xf numFmtId="0" fontId="3" fillId="0" borderId="162" xfId="0" applyFont="1" applyBorder="1" applyAlignment="1" applyProtection="1">
      <alignment horizontal="center" vertical="center" shrinkToFit="1"/>
      <protection locked="0"/>
    </xf>
    <xf numFmtId="0" fontId="3" fillId="0" borderId="163" xfId="0" applyFont="1" applyBorder="1" applyAlignment="1" applyProtection="1">
      <alignment horizontal="center" vertical="center" shrinkToFit="1"/>
      <protection locked="0"/>
    </xf>
    <xf numFmtId="176" fontId="5" fillId="0" borderId="20" xfId="0" applyNumberFormat="1" applyFont="1" applyBorder="1" applyAlignment="1" applyProtection="1">
      <alignment horizontal="left" wrapText="1" shrinkToFit="1"/>
      <protection locked="0"/>
    </xf>
    <xf numFmtId="176" fontId="5" fillId="0" borderId="27" xfId="0" applyNumberFormat="1" applyFont="1" applyBorder="1" applyAlignment="1" applyProtection="1">
      <alignment horizontal="left" wrapText="1" shrinkToFit="1"/>
      <protection locked="0"/>
    </xf>
    <xf numFmtId="182" fontId="35" fillId="13" borderId="0" xfId="0" applyNumberFormat="1" applyFont="1" applyFill="1" applyBorder="1" applyAlignment="1" applyProtection="1">
      <alignment horizontal="center" vertical="top"/>
      <protection locked="0"/>
    </xf>
    <xf numFmtId="0" fontId="11" fillId="13" borderId="34" xfId="0" applyFont="1" applyFill="1" applyBorder="1" applyAlignment="1" applyProtection="1">
      <alignment horizontal="center" vertical="top"/>
      <protection locked="0"/>
    </xf>
    <xf numFmtId="0" fontId="7" fillId="10" borderId="125" xfId="0" applyFont="1" applyFill="1" applyBorder="1" applyAlignment="1" applyProtection="1">
      <alignment horizontal="center" vertical="center" wrapText="1"/>
    </xf>
    <xf numFmtId="0" fontId="7" fillId="10" borderId="126" xfId="0" applyFont="1" applyFill="1" applyBorder="1" applyAlignment="1" applyProtection="1">
      <alignment horizontal="center" vertical="center" wrapText="1"/>
    </xf>
    <xf numFmtId="0" fontId="3" fillId="10" borderId="154" xfId="0" applyFont="1" applyFill="1" applyBorder="1" applyAlignment="1" applyProtection="1">
      <alignment horizontal="left" vertical="center" wrapText="1"/>
    </xf>
    <xf numFmtId="0" fontId="3" fillId="10" borderId="35" xfId="0" applyFont="1" applyFill="1" applyBorder="1" applyAlignment="1" applyProtection="1">
      <alignment horizontal="left" vertical="center" wrapText="1"/>
    </xf>
    <xf numFmtId="0" fontId="7" fillId="10" borderId="37" xfId="0" applyFont="1" applyFill="1" applyBorder="1" applyAlignment="1" applyProtection="1">
      <alignment horizontal="center" vertical="center"/>
    </xf>
    <xf numFmtId="0" fontId="7" fillId="10" borderId="31" xfId="0" applyFont="1" applyFill="1" applyBorder="1" applyAlignment="1" applyProtection="1">
      <alignment horizontal="center" vertical="center"/>
    </xf>
    <xf numFmtId="0" fontId="7" fillId="10" borderId="153" xfId="0" applyFont="1" applyFill="1" applyBorder="1" applyAlignment="1" applyProtection="1">
      <alignment horizontal="center" vertical="center" wrapText="1"/>
    </xf>
    <xf numFmtId="0" fontId="7" fillId="10" borderId="154" xfId="0" applyFont="1" applyFill="1" applyBorder="1" applyAlignment="1" applyProtection="1">
      <alignment horizontal="center" vertical="center" wrapText="1"/>
    </xf>
    <xf numFmtId="0" fontId="7" fillId="10" borderId="36" xfId="0" applyFont="1" applyFill="1" applyBorder="1" applyAlignment="1" applyProtection="1">
      <alignment horizontal="center" vertical="center" wrapText="1"/>
    </xf>
    <xf numFmtId="0" fontId="7" fillId="10" borderId="35" xfId="0" applyFont="1" applyFill="1" applyBorder="1" applyAlignment="1" applyProtection="1">
      <alignment horizontal="center" vertical="center" wrapText="1"/>
    </xf>
    <xf numFmtId="0" fontId="6" fillId="10" borderId="24" xfId="0" applyFont="1" applyFill="1" applyBorder="1" applyAlignment="1" applyProtection="1">
      <alignment horizontal="center" vertical="center"/>
    </xf>
    <xf numFmtId="0" fontId="6" fillId="10" borderId="3" xfId="0" applyFont="1" applyFill="1" applyBorder="1" applyAlignment="1" applyProtection="1">
      <alignment horizontal="center" vertical="center"/>
    </xf>
    <xf numFmtId="0" fontId="6" fillId="10" borderId="9" xfId="0" applyFont="1" applyFill="1" applyBorder="1" applyAlignment="1" applyProtection="1">
      <alignment horizontal="center" vertical="center"/>
    </xf>
    <xf numFmtId="176" fontId="6" fillId="0" borderId="24" xfId="0" applyNumberFormat="1" applyFont="1" applyBorder="1" applyAlignment="1" applyProtection="1">
      <alignment horizontal="center" vertical="center"/>
      <protection locked="0"/>
    </xf>
    <xf numFmtId="176" fontId="6" fillId="0" borderId="3" xfId="0" applyNumberFormat="1" applyFont="1" applyBorder="1" applyAlignment="1" applyProtection="1">
      <alignment horizontal="center" vertical="center"/>
      <protection locked="0"/>
    </xf>
    <xf numFmtId="176" fontId="6" fillId="0" borderId="9" xfId="0" applyNumberFormat="1" applyFont="1" applyBorder="1" applyAlignment="1" applyProtection="1">
      <alignment horizontal="center" vertical="center"/>
      <protection locked="0"/>
    </xf>
    <xf numFmtId="0" fontId="6" fillId="10" borderId="10" xfId="0" applyFont="1" applyFill="1" applyBorder="1" applyAlignment="1" applyProtection="1">
      <alignment horizontal="center" vertical="center"/>
    </xf>
    <xf numFmtId="0" fontId="6" fillId="10" borderId="11" xfId="0" applyFont="1" applyFill="1" applyBorder="1" applyAlignment="1" applyProtection="1">
      <alignment horizontal="center" vertical="center"/>
    </xf>
    <xf numFmtId="0" fontId="6" fillId="10" borderId="12" xfId="0" applyFont="1" applyFill="1" applyBorder="1" applyAlignment="1" applyProtection="1">
      <alignment horizontal="center" vertical="center"/>
    </xf>
    <xf numFmtId="0" fontId="6" fillId="10" borderId="13" xfId="0" applyFont="1" applyFill="1" applyBorder="1" applyAlignment="1" applyProtection="1">
      <alignment horizontal="center" vertical="center"/>
    </xf>
    <xf numFmtId="0" fontId="6" fillId="10" borderId="0" xfId="0" applyFont="1" applyFill="1" applyBorder="1" applyAlignment="1" applyProtection="1">
      <alignment horizontal="center" vertical="center"/>
    </xf>
    <xf numFmtId="0" fontId="6" fillId="10" borderId="14" xfId="0" applyFont="1" applyFill="1" applyBorder="1" applyAlignment="1" applyProtection="1">
      <alignment horizontal="center" vertical="center"/>
    </xf>
    <xf numFmtId="0" fontId="6" fillId="10" borderId="32" xfId="0" applyFont="1" applyFill="1" applyBorder="1" applyAlignment="1" applyProtection="1">
      <alignment horizontal="center" vertical="center" wrapText="1"/>
    </xf>
    <xf numFmtId="0" fontId="6" fillId="10" borderId="33" xfId="0" applyFont="1" applyFill="1" applyBorder="1" applyAlignment="1" applyProtection="1">
      <alignment horizontal="center" vertical="center"/>
    </xf>
    <xf numFmtId="0" fontId="9" fillId="10" borderId="37" xfId="0" applyFont="1" applyFill="1" applyBorder="1" applyAlignment="1" applyProtection="1">
      <alignment horizontal="center" vertical="center"/>
    </xf>
    <xf numFmtId="0" fontId="9" fillId="10" borderId="31" xfId="0" applyFont="1" applyFill="1" applyBorder="1" applyAlignment="1" applyProtection="1">
      <alignment horizontal="center" vertical="center"/>
    </xf>
    <xf numFmtId="0" fontId="6" fillId="10" borderId="12" xfId="0" applyFont="1" applyFill="1" applyBorder="1" applyAlignment="1" applyProtection="1">
      <alignment horizontal="center" vertical="center" wrapText="1"/>
    </xf>
    <xf numFmtId="0" fontId="6" fillId="10" borderId="14" xfId="0" applyFont="1" applyFill="1" applyBorder="1" applyAlignment="1" applyProtection="1">
      <alignment horizontal="center" vertical="center" wrapText="1"/>
    </xf>
    <xf numFmtId="0" fontId="6" fillId="10" borderId="33" xfId="0" applyFont="1" applyFill="1" applyBorder="1" applyAlignment="1" applyProtection="1">
      <alignment horizontal="center" vertical="center" wrapText="1"/>
    </xf>
    <xf numFmtId="183" fontId="6" fillId="0" borderId="16" xfId="0" applyNumberFormat="1" applyFont="1" applyBorder="1" applyAlignment="1" applyProtection="1">
      <alignment horizontal="right"/>
      <protection locked="0"/>
    </xf>
    <xf numFmtId="14" fontId="3" fillId="0" borderId="16" xfId="0" applyNumberFormat="1" applyFont="1" applyBorder="1" applyAlignment="1" applyProtection="1">
      <alignment horizontal="center" vertical="center"/>
      <protection locked="0"/>
    </xf>
    <xf numFmtId="0" fontId="20" fillId="4" borderId="0" xfId="0" applyFont="1" applyFill="1" applyBorder="1" applyAlignment="1" applyProtection="1">
      <alignment horizontal="center" vertical="center" shrinkToFit="1"/>
      <protection locked="0"/>
    </xf>
    <xf numFmtId="0" fontId="14" fillId="13" borderId="0" xfId="0" applyFont="1" applyFill="1" applyBorder="1" applyAlignment="1" applyProtection="1">
      <alignment horizontal="center" vertical="center" shrinkToFit="1"/>
      <protection locked="0"/>
    </xf>
    <xf numFmtId="182" fontId="14" fillId="13" borderId="0" xfId="0" applyNumberFormat="1" applyFont="1" applyFill="1" applyBorder="1" applyAlignment="1" applyProtection="1">
      <alignment horizontal="center" vertical="center" shrinkToFit="1"/>
      <protection locked="0"/>
    </xf>
    <xf numFmtId="0" fontId="9" fillId="10" borderId="13" xfId="0" applyFont="1" applyFill="1" applyBorder="1" applyAlignment="1" applyProtection="1">
      <alignment horizontal="center" shrinkToFit="1"/>
    </xf>
    <xf numFmtId="0" fontId="9" fillId="10" borderId="0" xfId="0" applyFont="1" applyFill="1" applyBorder="1" applyAlignment="1" applyProtection="1">
      <alignment horizontal="center" shrinkToFit="1"/>
    </xf>
    <xf numFmtId="0" fontId="9" fillId="10" borderId="14" xfId="0" applyFont="1" applyFill="1" applyBorder="1" applyAlignment="1" applyProtection="1">
      <alignment horizontal="center" shrinkToFit="1"/>
    </xf>
    <xf numFmtId="0" fontId="6" fillId="10" borderId="12" xfId="0" applyFont="1" applyFill="1" applyBorder="1" applyAlignment="1" applyProtection="1">
      <alignment horizontal="center"/>
    </xf>
    <xf numFmtId="0" fontId="6" fillId="10" borderId="14" xfId="0" applyFont="1" applyFill="1" applyBorder="1" applyAlignment="1" applyProtection="1">
      <alignment horizontal="center"/>
    </xf>
    <xf numFmtId="0" fontId="6" fillId="10" borderId="25" xfId="0" applyFont="1" applyFill="1" applyBorder="1" applyAlignment="1" applyProtection="1">
      <alignment horizontal="center" vertical="center"/>
    </xf>
    <xf numFmtId="0" fontId="6" fillId="10" borderId="26" xfId="0" applyFont="1" applyFill="1" applyBorder="1" applyAlignment="1" applyProtection="1">
      <alignment horizontal="center" vertical="center"/>
    </xf>
    <xf numFmtId="0" fontId="6" fillId="10" borderId="143" xfId="0" applyFont="1" applyFill="1" applyBorder="1" applyAlignment="1" applyProtection="1">
      <alignment horizontal="center" vertical="center"/>
    </xf>
    <xf numFmtId="0" fontId="6" fillId="10" borderId="28" xfId="0" applyFont="1" applyFill="1" applyBorder="1" applyAlignment="1" applyProtection="1">
      <alignment horizontal="center" vertical="center"/>
    </xf>
    <xf numFmtId="0" fontId="6" fillId="10" borderId="29" xfId="0" applyFont="1" applyFill="1" applyBorder="1" applyAlignment="1" applyProtection="1">
      <alignment horizontal="center" vertical="center"/>
    </xf>
    <xf numFmtId="0" fontId="6" fillId="10" borderId="141" xfId="0" applyFont="1" applyFill="1" applyBorder="1" applyAlignment="1" applyProtection="1">
      <alignment horizontal="center" vertical="center"/>
    </xf>
    <xf numFmtId="176" fontId="6" fillId="0" borderId="10" xfId="0" applyNumberFormat="1" applyFont="1" applyBorder="1" applyAlignment="1" applyProtection="1">
      <alignment horizontal="center" vertical="center"/>
      <protection locked="0"/>
    </xf>
    <xf numFmtId="176" fontId="6" fillId="0" borderId="11" xfId="0" applyNumberFormat="1" applyFont="1" applyBorder="1" applyAlignment="1" applyProtection="1">
      <alignment horizontal="center" vertical="center"/>
      <protection locked="0"/>
    </xf>
    <xf numFmtId="176" fontId="6" fillId="0" borderId="13" xfId="0" applyNumberFormat="1" applyFont="1" applyBorder="1" applyAlignment="1" applyProtection="1">
      <alignment horizontal="center" vertical="center"/>
      <protection locked="0"/>
    </xf>
    <xf numFmtId="176" fontId="6" fillId="0" borderId="0" xfId="0" applyNumberFormat="1" applyFont="1" applyBorder="1" applyAlignment="1" applyProtection="1">
      <alignment horizontal="center" vertical="center"/>
      <protection locked="0"/>
    </xf>
    <xf numFmtId="176" fontId="6" fillId="0" borderId="10" xfId="0" applyNumberFormat="1" applyFont="1" applyBorder="1" applyAlignment="1" applyProtection="1">
      <alignment horizontal="right" vertical="center"/>
      <protection locked="0"/>
    </xf>
    <xf numFmtId="176" fontId="6" fillId="0" borderId="11" xfId="0" applyNumberFormat="1" applyFont="1" applyBorder="1" applyAlignment="1" applyProtection="1">
      <alignment horizontal="right" vertical="center"/>
      <protection locked="0"/>
    </xf>
    <xf numFmtId="176" fontId="6" fillId="0" borderId="13" xfId="0" applyNumberFormat="1" applyFont="1" applyBorder="1" applyAlignment="1" applyProtection="1">
      <alignment horizontal="right" vertical="center"/>
      <protection locked="0"/>
    </xf>
    <xf numFmtId="176" fontId="6" fillId="0" borderId="0" xfId="0" applyNumberFormat="1" applyFont="1" applyBorder="1" applyAlignment="1" applyProtection="1">
      <alignment horizontal="right" vertical="center"/>
      <protection locked="0"/>
    </xf>
    <xf numFmtId="176" fontId="3" fillId="10" borderId="51" xfId="0" applyNumberFormat="1" applyFont="1" applyFill="1" applyBorder="1" applyAlignment="1" applyProtection="1">
      <alignment horizontal="left" vertical="center"/>
    </xf>
    <xf numFmtId="176" fontId="3" fillId="10" borderId="50" xfId="0" applyNumberFormat="1" applyFont="1" applyFill="1" applyBorder="1" applyAlignment="1" applyProtection="1">
      <alignment horizontal="left" vertical="center"/>
    </xf>
    <xf numFmtId="176" fontId="3" fillId="10" borderId="52" xfId="0" applyNumberFormat="1" applyFont="1" applyFill="1" applyBorder="1" applyAlignment="1" applyProtection="1">
      <alignment horizontal="left" vertical="center"/>
    </xf>
    <xf numFmtId="0" fontId="11" fillId="15" borderId="0" xfId="0" applyFont="1" applyFill="1" applyBorder="1" applyAlignment="1" applyProtection="1">
      <alignment horizontal="left" vertical="center" wrapText="1"/>
      <protection locked="0"/>
    </xf>
    <xf numFmtId="0" fontId="20" fillId="15" borderId="34" xfId="0" applyFont="1" applyFill="1" applyBorder="1" applyAlignment="1" applyProtection="1">
      <alignment horizontal="left" vertical="center"/>
      <protection locked="0"/>
    </xf>
    <xf numFmtId="0" fontId="6" fillId="0" borderId="2"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14" fillId="11" borderId="0" xfId="0" applyFont="1" applyFill="1" applyBorder="1" applyAlignment="1" applyProtection="1">
      <alignment horizontal="left" vertical="center" wrapText="1"/>
      <protection locked="0"/>
    </xf>
    <xf numFmtId="0" fontId="4" fillId="0" borderId="9"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176" fontId="6" fillId="0" borderId="10" xfId="0" applyNumberFormat="1" applyFont="1" applyBorder="1" applyAlignment="1" applyProtection="1">
      <alignment horizontal="center" vertical="center" wrapText="1"/>
      <protection locked="0"/>
    </xf>
    <xf numFmtId="176" fontId="6" fillId="0" borderId="11" xfId="0" applyNumberFormat="1" applyFont="1" applyBorder="1" applyAlignment="1" applyProtection="1">
      <alignment horizontal="center" vertical="center" wrapText="1"/>
      <protection locked="0"/>
    </xf>
    <xf numFmtId="176" fontId="6" fillId="0" borderId="13" xfId="0" applyNumberFormat="1" applyFont="1" applyBorder="1" applyAlignment="1" applyProtection="1">
      <alignment horizontal="center" vertical="center" wrapText="1"/>
      <protection locked="0"/>
    </xf>
    <xf numFmtId="176" fontId="6" fillId="0" borderId="0" xfId="0" applyNumberFormat="1" applyFont="1" applyBorder="1" applyAlignment="1" applyProtection="1">
      <alignment horizontal="center" vertical="center" wrapText="1"/>
      <protection locked="0"/>
    </xf>
    <xf numFmtId="0" fontId="6" fillId="18" borderId="10" xfId="0" applyFont="1" applyFill="1" applyBorder="1" applyAlignment="1" applyProtection="1">
      <alignment horizontal="center" vertical="center"/>
    </xf>
    <xf numFmtId="0" fontId="6" fillId="18" borderId="11" xfId="0" applyFont="1" applyFill="1" applyBorder="1" applyAlignment="1" applyProtection="1">
      <alignment horizontal="center" vertical="center"/>
    </xf>
    <xf numFmtId="0" fontId="6" fillId="18" borderId="12" xfId="0" applyFont="1" applyFill="1" applyBorder="1" applyAlignment="1" applyProtection="1">
      <alignment horizontal="center" vertical="center"/>
    </xf>
    <xf numFmtId="0" fontId="6" fillId="18" borderId="13" xfId="0" applyFont="1" applyFill="1" applyBorder="1" applyAlignment="1" applyProtection="1">
      <alignment horizontal="center" vertical="center"/>
    </xf>
    <xf numFmtId="0" fontId="6" fillId="18" borderId="0" xfId="0" applyFont="1" applyFill="1" applyBorder="1" applyAlignment="1" applyProtection="1">
      <alignment horizontal="center" vertical="center"/>
    </xf>
    <xf numFmtId="0" fontId="6" fillId="18" borderId="14" xfId="0" applyFont="1" applyFill="1" applyBorder="1" applyAlignment="1" applyProtection="1">
      <alignment horizontal="center" vertical="center"/>
    </xf>
    <xf numFmtId="179" fontId="6" fillId="18" borderId="32" xfId="0" applyNumberFormat="1" applyFont="1" applyFill="1" applyBorder="1" applyAlignment="1" applyProtection="1">
      <alignment horizontal="center" vertical="center"/>
      <protection locked="0"/>
    </xf>
    <xf numFmtId="179" fontId="6" fillId="18" borderId="33" xfId="0" applyNumberFormat="1" applyFont="1" applyFill="1" applyBorder="1" applyAlignment="1" applyProtection="1">
      <alignment horizontal="center" vertical="center"/>
      <protection locked="0"/>
    </xf>
    <xf numFmtId="176" fontId="6" fillId="0" borderId="13" xfId="0" applyNumberFormat="1" applyFont="1" applyBorder="1" applyAlignment="1" applyProtection="1">
      <alignment horizontal="left" vertical="center"/>
      <protection locked="0"/>
    </xf>
    <xf numFmtId="176" fontId="6" fillId="0" borderId="0" xfId="0" applyNumberFormat="1" applyFont="1" applyBorder="1" applyAlignment="1" applyProtection="1">
      <alignment horizontal="left" vertical="center"/>
      <protection locked="0"/>
    </xf>
    <xf numFmtId="176" fontId="6" fillId="0" borderId="14" xfId="0" applyNumberFormat="1" applyFont="1" applyBorder="1" applyAlignment="1" applyProtection="1">
      <alignment horizontal="left" vertical="center"/>
      <protection locked="0"/>
    </xf>
    <xf numFmtId="0" fontId="29" fillId="16" borderId="9" xfId="0" applyFont="1" applyFill="1" applyBorder="1" applyAlignment="1" applyProtection="1">
      <alignment horizontal="center" vertical="center" wrapText="1"/>
      <protection locked="0"/>
    </xf>
    <xf numFmtId="0" fontId="29" fillId="16" borderId="0" xfId="0" applyFont="1" applyFill="1" applyBorder="1" applyAlignment="1" applyProtection="1">
      <alignment horizontal="center" vertical="center" wrapText="1"/>
      <protection locked="0"/>
    </xf>
    <xf numFmtId="0" fontId="29" fillId="16" borderId="34" xfId="0" applyFont="1" applyFill="1" applyBorder="1" applyAlignment="1" applyProtection="1">
      <alignment horizontal="center" vertical="center" wrapText="1"/>
      <protection locked="0"/>
    </xf>
    <xf numFmtId="0" fontId="11" fillId="0" borderId="34" xfId="3" applyFont="1" applyBorder="1" applyAlignment="1">
      <alignment horizontal="center" vertical="center"/>
    </xf>
    <xf numFmtId="0" fontId="3" fillId="0" borderId="0" xfId="0" applyFont="1" applyAlignment="1" applyProtection="1">
      <alignment horizontal="center" vertical="center" wrapText="1"/>
      <protection locked="0"/>
    </xf>
    <xf numFmtId="0" fontId="20" fillId="15" borderId="0" xfId="0" applyFont="1" applyFill="1" applyBorder="1" applyAlignment="1" applyProtection="1">
      <alignment horizontal="left" vertical="center"/>
      <protection locked="0"/>
    </xf>
    <xf numFmtId="0" fontId="5" fillId="10" borderId="6" xfId="0" applyFont="1" applyFill="1" applyBorder="1" applyAlignment="1" applyProtection="1">
      <alignment horizontal="center" vertical="center" wrapText="1"/>
      <protection locked="0"/>
    </xf>
    <xf numFmtId="0" fontId="5" fillId="10" borderId="35" xfId="0" applyFont="1" applyFill="1" applyBorder="1" applyAlignment="1" applyProtection="1">
      <alignment horizontal="center" vertical="center" wrapText="1"/>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4" xfId="0" applyFont="1" applyBorder="1" applyAlignment="1" applyProtection="1">
      <alignment horizontal="left" vertical="center"/>
      <protection locked="0"/>
    </xf>
    <xf numFmtId="0" fontId="11" fillId="0" borderId="62" xfId="3" applyFont="1" applyBorder="1" applyAlignment="1">
      <alignment horizontal="center" vertical="center"/>
    </xf>
    <xf numFmtId="0" fontId="11" fillId="0" borderId="87" xfId="3" applyFont="1" applyBorder="1" applyAlignment="1">
      <alignment horizontal="center" vertical="center"/>
    </xf>
    <xf numFmtId="0" fontId="6" fillId="0" borderId="0" xfId="0" applyFont="1" applyBorder="1" applyAlignment="1" applyProtection="1">
      <alignment horizontal="center"/>
      <protection locked="0"/>
    </xf>
    <xf numFmtId="0" fontId="3" fillId="0" borderId="34" xfId="3" applyFont="1" applyBorder="1" applyAlignment="1">
      <alignment horizontal="center" vertical="center"/>
    </xf>
    <xf numFmtId="49" fontId="17" fillId="3" borderId="34" xfId="0" applyNumberFormat="1" applyFont="1" applyFill="1" applyBorder="1" applyAlignment="1">
      <alignment horizontal="center" vertical="center" wrapText="1"/>
    </xf>
    <xf numFmtId="49" fontId="10" fillId="2" borderId="2" xfId="0" applyNumberFormat="1" applyFont="1" applyFill="1" applyBorder="1" applyAlignment="1">
      <alignment horizontal="center" vertical="center" wrapText="1"/>
    </xf>
    <xf numFmtId="49" fontId="10" fillId="2" borderId="4" xfId="0" applyNumberFormat="1" applyFont="1" applyFill="1" applyBorder="1" applyAlignment="1">
      <alignment horizontal="center" vertical="center" wrapText="1"/>
    </xf>
    <xf numFmtId="49" fontId="11" fillId="0" borderId="2" xfId="0" applyNumberFormat="1" applyFont="1" applyFill="1" applyBorder="1" applyAlignment="1">
      <alignment horizontal="left" vertical="center" wrapText="1"/>
    </xf>
    <xf numFmtId="49" fontId="11" fillId="0" borderId="4" xfId="0" applyNumberFormat="1" applyFont="1" applyFill="1" applyBorder="1" applyAlignment="1">
      <alignment horizontal="left" vertical="center" wrapText="1"/>
    </xf>
    <xf numFmtId="49" fontId="11" fillId="3" borderId="2" xfId="0" applyNumberFormat="1" applyFont="1" applyFill="1" applyBorder="1" applyAlignment="1">
      <alignment horizontal="left" vertical="center" wrapText="1"/>
    </xf>
    <xf numFmtId="49" fontId="11" fillId="3" borderId="4" xfId="0" applyNumberFormat="1" applyFont="1" applyFill="1" applyBorder="1" applyAlignment="1">
      <alignment horizontal="left" vertical="center" wrapText="1"/>
    </xf>
    <xf numFmtId="49" fontId="11" fillId="3" borderId="1" xfId="0" applyNumberFormat="1" applyFont="1" applyFill="1" applyBorder="1" applyAlignment="1">
      <alignment horizontal="left" vertical="center" wrapText="1"/>
    </xf>
    <xf numFmtId="49" fontId="3" fillId="3" borderId="2" xfId="0" applyNumberFormat="1" applyFont="1" applyFill="1" applyBorder="1" applyAlignment="1">
      <alignment horizontal="left" vertical="center" wrapText="1"/>
    </xf>
    <xf numFmtId="49" fontId="3" fillId="3" borderId="4" xfId="0" applyNumberFormat="1" applyFont="1" applyFill="1" applyBorder="1" applyAlignment="1">
      <alignment horizontal="left" vertical="center" wrapText="1"/>
    </xf>
  </cellXfs>
  <cellStyles count="5">
    <cellStyle name="見出し 1" xfId="2" builtinId="16"/>
    <cellStyle name="標準" xfId="0" builtinId="0"/>
    <cellStyle name="標準 2" xfId="1" xr:uid="{00000000-0005-0000-0000-000002000000}"/>
    <cellStyle name="標準 3" xfId="4" xr:uid="{00000000-0005-0000-0000-000003000000}"/>
    <cellStyle name="標準_特例早見表（参考）" xfId="3" xr:uid="{00000000-0005-0000-0000-000004000000}"/>
  </cellStyles>
  <dxfs count="7">
    <dxf>
      <font>
        <color theme="0"/>
      </font>
    </dxf>
    <dxf>
      <fill>
        <patternFill>
          <bgColor theme="9" tint="0.59996337778862885"/>
        </patternFill>
      </fill>
    </dxf>
    <dxf>
      <fill>
        <patternFill>
          <bgColor theme="9" tint="0.59996337778862885"/>
        </patternFill>
      </fill>
    </dxf>
    <dxf>
      <font>
        <color theme="0"/>
      </font>
    </dxf>
    <dxf>
      <fill>
        <patternFill>
          <bgColor theme="9" tint="0.59996337778862885"/>
        </patternFill>
      </fill>
    </dxf>
    <dxf>
      <fill>
        <patternFill>
          <bgColor theme="9" tint="0.59996337778862885"/>
        </patternFill>
      </fill>
    </dxf>
    <dxf>
      <font>
        <color theme="0"/>
      </font>
    </dxf>
  </dxfs>
  <tableStyles count="0" defaultTableStyle="TableStyleMedium2" defaultPivotStyle="PivotStyleLight16"/>
  <colors>
    <mruColors>
      <color rgb="FFFFCCCC"/>
      <color rgb="FF78EBFA"/>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6" Type="http://schemas.openxmlformats.org/officeDocument/2006/relationships/image" Target="../media/image16.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oneCell">
    <xdr:from>
      <xdr:col>0</xdr:col>
      <xdr:colOff>138547</xdr:colOff>
      <xdr:row>451</xdr:row>
      <xdr:rowOff>86590</xdr:rowOff>
    </xdr:from>
    <xdr:to>
      <xdr:col>31</xdr:col>
      <xdr:colOff>415977</xdr:colOff>
      <xdr:row>469</xdr:row>
      <xdr:rowOff>68842</xdr:rowOff>
    </xdr:to>
    <xdr:pic>
      <xdr:nvPicPr>
        <xdr:cNvPr id="24" name="図 23">
          <a:extLst>
            <a:ext uri="{FF2B5EF4-FFF2-40B4-BE49-F238E27FC236}">
              <a16:creationId xmlns:a16="http://schemas.microsoft.com/office/drawing/2014/main" id="{46E092C5-3417-44DB-98DC-C504D83EEDB8}"/>
            </a:ext>
          </a:extLst>
        </xdr:cNvPr>
        <xdr:cNvPicPr>
          <a:picLocks noChangeAspect="1"/>
        </xdr:cNvPicPr>
      </xdr:nvPicPr>
      <xdr:blipFill>
        <a:blip xmlns:r="http://schemas.openxmlformats.org/officeDocument/2006/relationships" r:embed="rId1"/>
        <a:stretch>
          <a:fillRect/>
        </a:stretch>
      </xdr:blipFill>
      <xdr:spPr>
        <a:xfrm>
          <a:off x="138547" y="86573590"/>
          <a:ext cx="14842021" cy="3134162"/>
        </a:xfrm>
        <a:prstGeom prst="rect">
          <a:avLst/>
        </a:prstGeom>
      </xdr:spPr>
    </xdr:pic>
    <xdr:clientData/>
  </xdr:twoCellAnchor>
  <xdr:twoCellAnchor editAs="oneCell">
    <xdr:from>
      <xdr:col>0</xdr:col>
      <xdr:colOff>34636</xdr:colOff>
      <xdr:row>425</xdr:row>
      <xdr:rowOff>86590</xdr:rowOff>
    </xdr:from>
    <xdr:to>
      <xdr:col>31</xdr:col>
      <xdr:colOff>321593</xdr:colOff>
      <xdr:row>445</xdr:row>
      <xdr:rowOff>95741</xdr:rowOff>
    </xdr:to>
    <xdr:pic>
      <xdr:nvPicPr>
        <xdr:cNvPr id="23" name="図 22">
          <a:extLst>
            <a:ext uri="{FF2B5EF4-FFF2-40B4-BE49-F238E27FC236}">
              <a16:creationId xmlns:a16="http://schemas.microsoft.com/office/drawing/2014/main" id="{92CFD430-F076-4E2B-A932-13B77FCD898C}"/>
            </a:ext>
          </a:extLst>
        </xdr:cNvPr>
        <xdr:cNvPicPr>
          <a:picLocks noChangeAspect="1"/>
        </xdr:cNvPicPr>
      </xdr:nvPicPr>
      <xdr:blipFill>
        <a:blip xmlns:r="http://schemas.openxmlformats.org/officeDocument/2006/relationships" r:embed="rId2"/>
        <a:stretch>
          <a:fillRect/>
        </a:stretch>
      </xdr:blipFill>
      <xdr:spPr>
        <a:xfrm>
          <a:off x="34636" y="81966954"/>
          <a:ext cx="14851548" cy="3524742"/>
        </a:xfrm>
        <a:prstGeom prst="rect">
          <a:avLst/>
        </a:prstGeom>
      </xdr:spPr>
    </xdr:pic>
    <xdr:clientData/>
  </xdr:twoCellAnchor>
  <xdr:twoCellAnchor editAs="oneCell">
    <xdr:from>
      <xdr:col>0</xdr:col>
      <xdr:colOff>51955</xdr:colOff>
      <xdr:row>401</xdr:row>
      <xdr:rowOff>69274</xdr:rowOff>
    </xdr:from>
    <xdr:to>
      <xdr:col>31</xdr:col>
      <xdr:colOff>329385</xdr:colOff>
      <xdr:row>421</xdr:row>
      <xdr:rowOff>135583</xdr:rowOff>
    </xdr:to>
    <xdr:pic>
      <xdr:nvPicPr>
        <xdr:cNvPr id="22" name="図 21">
          <a:extLst>
            <a:ext uri="{FF2B5EF4-FFF2-40B4-BE49-F238E27FC236}">
              <a16:creationId xmlns:a16="http://schemas.microsoft.com/office/drawing/2014/main" id="{8F400F8E-89F1-43FB-9390-9ED101AD624D}"/>
            </a:ext>
          </a:extLst>
        </xdr:cNvPr>
        <xdr:cNvPicPr>
          <a:picLocks noChangeAspect="1"/>
        </xdr:cNvPicPr>
      </xdr:nvPicPr>
      <xdr:blipFill>
        <a:blip xmlns:r="http://schemas.openxmlformats.org/officeDocument/2006/relationships" r:embed="rId3"/>
        <a:stretch>
          <a:fillRect/>
        </a:stretch>
      </xdr:blipFill>
      <xdr:spPr>
        <a:xfrm>
          <a:off x="51955" y="77741319"/>
          <a:ext cx="14842021" cy="3581900"/>
        </a:xfrm>
        <a:prstGeom prst="rect">
          <a:avLst/>
        </a:prstGeom>
      </xdr:spPr>
    </xdr:pic>
    <xdr:clientData/>
  </xdr:twoCellAnchor>
  <xdr:twoCellAnchor editAs="oneCell">
    <xdr:from>
      <xdr:col>0</xdr:col>
      <xdr:colOff>259773</xdr:colOff>
      <xdr:row>376</xdr:row>
      <xdr:rowOff>86592</xdr:rowOff>
    </xdr:from>
    <xdr:to>
      <xdr:col>32</xdr:col>
      <xdr:colOff>28918</xdr:colOff>
      <xdr:row>396</xdr:row>
      <xdr:rowOff>157224</xdr:rowOff>
    </xdr:to>
    <xdr:pic>
      <xdr:nvPicPr>
        <xdr:cNvPr id="21" name="図 20">
          <a:extLst>
            <a:ext uri="{FF2B5EF4-FFF2-40B4-BE49-F238E27FC236}">
              <a16:creationId xmlns:a16="http://schemas.microsoft.com/office/drawing/2014/main" id="{4981361A-1465-42BB-8A47-C9DCF0B4500C}"/>
            </a:ext>
          </a:extLst>
        </xdr:cNvPr>
        <xdr:cNvPicPr>
          <a:picLocks noChangeAspect="1"/>
        </xdr:cNvPicPr>
      </xdr:nvPicPr>
      <xdr:blipFill>
        <a:blip xmlns:r="http://schemas.openxmlformats.org/officeDocument/2006/relationships" r:embed="rId4"/>
        <a:stretch>
          <a:fillRect/>
        </a:stretch>
      </xdr:blipFill>
      <xdr:spPr>
        <a:xfrm>
          <a:off x="259773" y="73429092"/>
          <a:ext cx="14870600" cy="3534268"/>
        </a:xfrm>
        <a:prstGeom prst="rect">
          <a:avLst/>
        </a:prstGeom>
      </xdr:spPr>
    </xdr:pic>
    <xdr:clientData/>
  </xdr:twoCellAnchor>
  <xdr:twoCellAnchor editAs="oneCell">
    <xdr:from>
      <xdr:col>0</xdr:col>
      <xdr:colOff>163286</xdr:colOff>
      <xdr:row>296</xdr:row>
      <xdr:rowOff>81643</xdr:rowOff>
    </xdr:from>
    <xdr:to>
      <xdr:col>31</xdr:col>
      <xdr:colOff>389871</xdr:colOff>
      <xdr:row>314</xdr:row>
      <xdr:rowOff>60313</xdr:rowOff>
    </xdr:to>
    <xdr:pic>
      <xdr:nvPicPr>
        <xdr:cNvPr id="17" name="図 16">
          <a:extLst>
            <a:ext uri="{FF2B5EF4-FFF2-40B4-BE49-F238E27FC236}">
              <a16:creationId xmlns:a16="http://schemas.microsoft.com/office/drawing/2014/main" id="{085D0AB9-1422-44B9-84E8-EE51283BD499}"/>
            </a:ext>
          </a:extLst>
        </xdr:cNvPr>
        <xdr:cNvPicPr>
          <a:picLocks noChangeAspect="1"/>
        </xdr:cNvPicPr>
      </xdr:nvPicPr>
      <xdr:blipFill>
        <a:blip xmlns:r="http://schemas.openxmlformats.org/officeDocument/2006/relationships" r:embed="rId5"/>
        <a:stretch>
          <a:fillRect/>
        </a:stretch>
      </xdr:blipFill>
      <xdr:spPr>
        <a:xfrm>
          <a:off x="163286" y="59735357"/>
          <a:ext cx="14813442" cy="3162741"/>
        </a:xfrm>
        <a:prstGeom prst="rect">
          <a:avLst/>
        </a:prstGeom>
      </xdr:spPr>
    </xdr:pic>
    <xdr:clientData/>
  </xdr:twoCellAnchor>
  <xdr:twoCellAnchor editAs="oneCell">
    <xdr:from>
      <xdr:col>1</xdr:col>
      <xdr:colOff>27214</xdr:colOff>
      <xdr:row>268</xdr:row>
      <xdr:rowOff>122463</xdr:rowOff>
    </xdr:from>
    <xdr:to>
      <xdr:col>31</xdr:col>
      <xdr:colOff>524577</xdr:colOff>
      <xdr:row>292</xdr:row>
      <xdr:rowOff>163882</xdr:rowOff>
    </xdr:to>
    <xdr:pic>
      <xdr:nvPicPr>
        <xdr:cNvPr id="16" name="図 15">
          <a:extLst>
            <a:ext uri="{FF2B5EF4-FFF2-40B4-BE49-F238E27FC236}">
              <a16:creationId xmlns:a16="http://schemas.microsoft.com/office/drawing/2014/main" id="{408F5785-4DB8-43FE-93E8-636B4E83A4CE}"/>
            </a:ext>
          </a:extLst>
        </xdr:cNvPr>
        <xdr:cNvPicPr>
          <a:picLocks noChangeAspect="1"/>
        </xdr:cNvPicPr>
      </xdr:nvPicPr>
      <xdr:blipFill>
        <a:blip xmlns:r="http://schemas.openxmlformats.org/officeDocument/2006/relationships" r:embed="rId6"/>
        <a:stretch>
          <a:fillRect/>
        </a:stretch>
      </xdr:blipFill>
      <xdr:spPr>
        <a:xfrm>
          <a:off x="326571" y="54564642"/>
          <a:ext cx="14784863" cy="4286848"/>
        </a:xfrm>
        <a:prstGeom prst="rect">
          <a:avLst/>
        </a:prstGeom>
      </xdr:spPr>
    </xdr:pic>
    <xdr:clientData/>
  </xdr:twoCellAnchor>
  <xdr:twoCellAnchor>
    <xdr:from>
      <xdr:col>9</xdr:col>
      <xdr:colOff>67153</xdr:colOff>
      <xdr:row>440</xdr:row>
      <xdr:rowOff>156626</xdr:rowOff>
    </xdr:from>
    <xdr:to>
      <xdr:col>14</xdr:col>
      <xdr:colOff>1044028</xdr:colOff>
      <xdr:row>445</xdr:row>
      <xdr:rowOff>42044</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959289" y="84686671"/>
          <a:ext cx="2812603" cy="751328"/>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172043</xdr:colOff>
      <xdr:row>417</xdr:row>
      <xdr:rowOff>35491</xdr:rowOff>
    </xdr:from>
    <xdr:to>
      <xdr:col>16</xdr:col>
      <xdr:colOff>78738</xdr:colOff>
      <xdr:row>421</xdr:row>
      <xdr:rowOff>81857</xdr:rowOff>
    </xdr:to>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3064179" y="80357218"/>
          <a:ext cx="3456923" cy="73909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144972</xdr:colOff>
      <xdr:row>311</xdr:row>
      <xdr:rowOff>137874</xdr:rowOff>
    </xdr:from>
    <xdr:to>
      <xdr:col>17</xdr:col>
      <xdr:colOff>40822</xdr:colOff>
      <xdr:row>313</xdr:row>
      <xdr:rowOff>149665</xdr:rowOff>
    </xdr:to>
    <xdr:sp macro="" textlink="">
      <xdr:nvSpPr>
        <xdr:cNvPr id="88" name="正方形/長方形 87">
          <a:extLst>
            <a:ext uri="{FF2B5EF4-FFF2-40B4-BE49-F238E27FC236}">
              <a16:creationId xmlns:a16="http://schemas.microsoft.com/office/drawing/2014/main" id="{00000000-0008-0000-0000-000058000000}"/>
            </a:ext>
          </a:extLst>
        </xdr:cNvPr>
        <xdr:cNvSpPr/>
      </xdr:nvSpPr>
      <xdr:spPr>
        <a:xfrm>
          <a:off x="144972" y="62444981"/>
          <a:ext cx="7624707" cy="365577"/>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51501</xdr:colOff>
      <xdr:row>464</xdr:row>
      <xdr:rowOff>115297</xdr:rowOff>
    </xdr:from>
    <xdr:to>
      <xdr:col>29</xdr:col>
      <xdr:colOff>389442</xdr:colOff>
      <xdr:row>469</xdr:row>
      <xdr:rowOff>34913</xdr:rowOff>
    </xdr:to>
    <xdr:grpSp>
      <xdr:nvGrpSpPr>
        <xdr:cNvPr id="162" name="グループ化 161">
          <a:extLst>
            <a:ext uri="{FF2B5EF4-FFF2-40B4-BE49-F238E27FC236}">
              <a16:creationId xmlns:a16="http://schemas.microsoft.com/office/drawing/2014/main" id="{00000000-0008-0000-0000-0000A2000000}"/>
            </a:ext>
          </a:extLst>
        </xdr:cNvPr>
        <xdr:cNvGrpSpPr/>
      </xdr:nvGrpSpPr>
      <xdr:grpSpPr>
        <a:xfrm>
          <a:off x="3184682" y="89378154"/>
          <a:ext cx="10385455" cy="790473"/>
          <a:chOff x="3180692" y="94550488"/>
          <a:chExt cx="10338223" cy="799993"/>
        </a:xfrm>
      </xdr:grpSpPr>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824951" y="94550488"/>
            <a:ext cx="693964" cy="394607"/>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3180692" y="94955875"/>
            <a:ext cx="2732314" cy="394606"/>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24</xdr:col>
      <xdr:colOff>285750</xdr:colOff>
      <xdr:row>55</xdr:row>
      <xdr:rowOff>95250</xdr:rowOff>
    </xdr:from>
    <xdr:to>
      <xdr:col>29</xdr:col>
      <xdr:colOff>952500</xdr:colOff>
      <xdr:row>62</xdr:row>
      <xdr:rowOff>81642</xdr:rowOff>
    </xdr:to>
    <xdr:sp macro="" textlink="">
      <xdr:nvSpPr>
        <xdr:cNvPr id="2" name="吹き出し: 角を丸めた四角形 1">
          <a:extLst>
            <a:ext uri="{FF2B5EF4-FFF2-40B4-BE49-F238E27FC236}">
              <a16:creationId xmlns:a16="http://schemas.microsoft.com/office/drawing/2014/main" id="{D6E59224-DE0C-4FCA-A200-AA875110FD44}"/>
            </a:ext>
          </a:extLst>
        </xdr:cNvPr>
        <xdr:cNvSpPr/>
      </xdr:nvSpPr>
      <xdr:spPr>
        <a:xfrm>
          <a:off x="11511643" y="16423821"/>
          <a:ext cx="2517321" cy="1265464"/>
        </a:xfrm>
        <a:prstGeom prst="wedgeRoundRectCallout">
          <a:avLst/>
        </a:prstGeom>
        <a:solidFill>
          <a:schemeClr val="bg1"/>
        </a:solid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ご自身の採用予定年度と相違している場合は、修正してください。</a:t>
          </a:r>
          <a:endParaRPr kumimoji="1" lang="en-US" altLang="ja-JP" sz="1100">
            <a:solidFill>
              <a:schemeClr val="tx1"/>
            </a:solidFill>
          </a:endParaRPr>
        </a:p>
        <a:p>
          <a:pPr algn="l"/>
          <a:r>
            <a:rPr kumimoji="1" lang="en-US" altLang="ja-JP" sz="1100">
              <a:solidFill>
                <a:schemeClr val="tx1"/>
              </a:solidFill>
            </a:rPr>
            <a:t>※</a:t>
          </a:r>
          <a:r>
            <a:rPr kumimoji="1" lang="ja-JP" altLang="en-US" sz="1100">
              <a:solidFill>
                <a:schemeClr val="tx1"/>
              </a:solidFill>
            </a:rPr>
            <a:t>ここに記入した年度までの就職等年月日及び退職等年月日が選択可能になります。</a:t>
          </a:r>
        </a:p>
      </xdr:txBody>
    </xdr:sp>
    <xdr:clientData/>
  </xdr:twoCellAnchor>
  <xdr:twoCellAnchor editAs="oneCell">
    <xdr:from>
      <xdr:col>0</xdr:col>
      <xdr:colOff>149679</xdr:colOff>
      <xdr:row>63</xdr:row>
      <xdr:rowOff>136070</xdr:rowOff>
    </xdr:from>
    <xdr:to>
      <xdr:col>30</xdr:col>
      <xdr:colOff>339858</xdr:colOff>
      <xdr:row>78</xdr:row>
      <xdr:rowOff>165721</xdr:rowOff>
    </xdr:to>
    <xdr:pic>
      <xdr:nvPicPr>
        <xdr:cNvPr id="4" name="図 3">
          <a:extLst>
            <a:ext uri="{FF2B5EF4-FFF2-40B4-BE49-F238E27FC236}">
              <a16:creationId xmlns:a16="http://schemas.microsoft.com/office/drawing/2014/main" id="{53A60410-6513-4287-AA4F-320E5049A964}"/>
            </a:ext>
          </a:extLst>
        </xdr:cNvPr>
        <xdr:cNvPicPr>
          <a:picLocks noChangeAspect="1"/>
        </xdr:cNvPicPr>
      </xdr:nvPicPr>
      <xdr:blipFill>
        <a:blip xmlns:r="http://schemas.openxmlformats.org/officeDocument/2006/relationships" r:embed="rId7"/>
        <a:stretch>
          <a:fillRect/>
        </a:stretch>
      </xdr:blipFill>
      <xdr:spPr>
        <a:xfrm>
          <a:off x="149679" y="17920606"/>
          <a:ext cx="14328000" cy="2683043"/>
        </a:xfrm>
        <a:prstGeom prst="rect">
          <a:avLst/>
        </a:prstGeom>
      </xdr:spPr>
    </xdr:pic>
    <xdr:clientData/>
  </xdr:twoCellAnchor>
  <xdr:twoCellAnchor>
    <xdr:from>
      <xdr:col>26</xdr:col>
      <xdr:colOff>312964</xdr:colOff>
      <xdr:row>74</xdr:row>
      <xdr:rowOff>13606</xdr:rowOff>
    </xdr:from>
    <xdr:to>
      <xdr:col>28</xdr:col>
      <xdr:colOff>448482</xdr:colOff>
      <xdr:row>77</xdr:row>
      <xdr:rowOff>-1</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219214" y="19743963"/>
          <a:ext cx="815875" cy="517072"/>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176893</xdr:colOff>
      <xdr:row>85</xdr:row>
      <xdr:rowOff>108857</xdr:rowOff>
    </xdr:from>
    <xdr:to>
      <xdr:col>31</xdr:col>
      <xdr:colOff>422531</xdr:colOff>
      <xdr:row>103</xdr:row>
      <xdr:rowOff>110661</xdr:rowOff>
    </xdr:to>
    <xdr:pic>
      <xdr:nvPicPr>
        <xdr:cNvPr id="5" name="図 4">
          <a:extLst>
            <a:ext uri="{FF2B5EF4-FFF2-40B4-BE49-F238E27FC236}">
              <a16:creationId xmlns:a16="http://schemas.microsoft.com/office/drawing/2014/main" id="{7DEAFE40-1E2C-4532-9EEA-FC3ACB1AEA72}"/>
            </a:ext>
          </a:extLst>
        </xdr:cNvPr>
        <xdr:cNvPicPr>
          <a:picLocks noChangeAspect="1"/>
        </xdr:cNvPicPr>
      </xdr:nvPicPr>
      <xdr:blipFill>
        <a:blip xmlns:r="http://schemas.openxmlformats.org/officeDocument/2006/relationships" r:embed="rId8"/>
        <a:stretch>
          <a:fillRect/>
        </a:stretch>
      </xdr:blipFill>
      <xdr:spPr>
        <a:xfrm>
          <a:off x="176893" y="21825857"/>
          <a:ext cx="14832495" cy="3172268"/>
        </a:xfrm>
        <a:prstGeom prst="rect">
          <a:avLst/>
        </a:prstGeom>
      </xdr:spPr>
    </xdr:pic>
    <xdr:clientData/>
  </xdr:twoCellAnchor>
  <xdr:twoCellAnchor>
    <xdr:from>
      <xdr:col>28</xdr:col>
      <xdr:colOff>149679</xdr:colOff>
      <xdr:row>96</xdr:row>
      <xdr:rowOff>95250</xdr:rowOff>
    </xdr:from>
    <xdr:to>
      <xdr:col>29</xdr:col>
      <xdr:colOff>380447</xdr:colOff>
      <xdr:row>101</xdr:row>
      <xdr:rowOff>108856</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2736286" y="23744464"/>
          <a:ext cx="720625" cy="898071"/>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163286</xdr:colOff>
      <xdr:row>109</xdr:row>
      <xdr:rowOff>163286</xdr:rowOff>
    </xdr:from>
    <xdr:to>
      <xdr:col>31</xdr:col>
      <xdr:colOff>418450</xdr:colOff>
      <xdr:row>125</xdr:row>
      <xdr:rowOff>133742</xdr:rowOff>
    </xdr:to>
    <xdr:pic>
      <xdr:nvPicPr>
        <xdr:cNvPr id="7" name="図 6">
          <a:extLst>
            <a:ext uri="{FF2B5EF4-FFF2-40B4-BE49-F238E27FC236}">
              <a16:creationId xmlns:a16="http://schemas.microsoft.com/office/drawing/2014/main" id="{394C2FA1-7408-4EB4-8198-05F033584C84}"/>
            </a:ext>
          </a:extLst>
        </xdr:cNvPr>
        <xdr:cNvPicPr>
          <a:picLocks noChangeAspect="1"/>
        </xdr:cNvPicPr>
      </xdr:nvPicPr>
      <xdr:blipFill>
        <a:blip xmlns:r="http://schemas.openxmlformats.org/officeDocument/2006/relationships" r:embed="rId9"/>
        <a:stretch>
          <a:fillRect/>
        </a:stretch>
      </xdr:blipFill>
      <xdr:spPr>
        <a:xfrm>
          <a:off x="163286" y="26152929"/>
          <a:ext cx="14842021" cy="2800741"/>
        </a:xfrm>
        <a:prstGeom prst="rect">
          <a:avLst/>
        </a:prstGeom>
      </xdr:spPr>
    </xdr:pic>
    <xdr:clientData/>
  </xdr:twoCellAnchor>
  <xdr:twoCellAnchor>
    <xdr:from>
      <xdr:col>28</xdr:col>
      <xdr:colOff>149678</xdr:colOff>
      <xdr:row>123</xdr:row>
      <xdr:rowOff>54427</xdr:rowOff>
    </xdr:from>
    <xdr:to>
      <xdr:col>29</xdr:col>
      <xdr:colOff>380446</xdr:colOff>
      <xdr:row>125</xdr:row>
      <xdr:rowOff>108856</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736285" y="28520570"/>
          <a:ext cx="720625" cy="40821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190500</xdr:colOff>
      <xdr:row>132</xdr:row>
      <xdr:rowOff>122464</xdr:rowOff>
    </xdr:from>
    <xdr:to>
      <xdr:col>31</xdr:col>
      <xdr:colOff>436138</xdr:colOff>
      <xdr:row>150</xdr:row>
      <xdr:rowOff>53503</xdr:rowOff>
    </xdr:to>
    <xdr:pic>
      <xdr:nvPicPr>
        <xdr:cNvPr id="9" name="図 8">
          <a:extLst>
            <a:ext uri="{FF2B5EF4-FFF2-40B4-BE49-F238E27FC236}">
              <a16:creationId xmlns:a16="http://schemas.microsoft.com/office/drawing/2014/main" id="{9634E74E-171B-4EB6-8B2A-15B2934F2CAA}"/>
            </a:ext>
          </a:extLst>
        </xdr:cNvPr>
        <xdr:cNvPicPr>
          <a:picLocks noChangeAspect="1"/>
        </xdr:cNvPicPr>
      </xdr:nvPicPr>
      <xdr:blipFill>
        <a:blip xmlns:r="http://schemas.openxmlformats.org/officeDocument/2006/relationships" r:embed="rId10"/>
        <a:stretch>
          <a:fillRect/>
        </a:stretch>
      </xdr:blipFill>
      <xdr:spPr>
        <a:xfrm>
          <a:off x="190500" y="30221464"/>
          <a:ext cx="14832495" cy="3115110"/>
        </a:xfrm>
        <a:prstGeom prst="rect">
          <a:avLst/>
        </a:prstGeom>
      </xdr:spPr>
    </xdr:pic>
    <xdr:clientData/>
  </xdr:twoCellAnchor>
  <xdr:twoCellAnchor>
    <xdr:from>
      <xdr:col>28</xdr:col>
      <xdr:colOff>95249</xdr:colOff>
      <xdr:row>145</xdr:row>
      <xdr:rowOff>54429</xdr:rowOff>
    </xdr:from>
    <xdr:to>
      <xdr:col>29</xdr:col>
      <xdr:colOff>489857</xdr:colOff>
      <xdr:row>150</xdr:row>
      <xdr:rowOff>1</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2681856" y="32453036"/>
          <a:ext cx="884465" cy="830036"/>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285750</xdr:colOff>
      <xdr:row>157</xdr:row>
      <xdr:rowOff>54428</xdr:rowOff>
    </xdr:from>
    <xdr:to>
      <xdr:col>31</xdr:col>
      <xdr:colOff>493283</xdr:colOff>
      <xdr:row>175</xdr:row>
      <xdr:rowOff>42625</xdr:rowOff>
    </xdr:to>
    <xdr:pic>
      <xdr:nvPicPr>
        <xdr:cNvPr id="10" name="図 9">
          <a:extLst>
            <a:ext uri="{FF2B5EF4-FFF2-40B4-BE49-F238E27FC236}">
              <a16:creationId xmlns:a16="http://schemas.microsoft.com/office/drawing/2014/main" id="{F2025748-2798-49DA-8C50-E953226EABD9}"/>
            </a:ext>
          </a:extLst>
        </xdr:cNvPr>
        <xdr:cNvPicPr>
          <a:picLocks noChangeAspect="1"/>
        </xdr:cNvPicPr>
      </xdr:nvPicPr>
      <xdr:blipFill>
        <a:blip xmlns:r="http://schemas.openxmlformats.org/officeDocument/2006/relationships" r:embed="rId11"/>
        <a:stretch>
          <a:fillRect/>
        </a:stretch>
      </xdr:blipFill>
      <xdr:spPr>
        <a:xfrm>
          <a:off x="285750" y="34616571"/>
          <a:ext cx="14794390" cy="3172268"/>
        </a:xfrm>
        <a:prstGeom prst="rect">
          <a:avLst/>
        </a:prstGeom>
      </xdr:spPr>
    </xdr:pic>
    <xdr:clientData/>
  </xdr:twoCellAnchor>
  <xdr:twoCellAnchor>
    <xdr:from>
      <xdr:col>28</xdr:col>
      <xdr:colOff>190501</xdr:colOff>
      <xdr:row>168</xdr:row>
      <xdr:rowOff>40822</xdr:rowOff>
    </xdr:from>
    <xdr:to>
      <xdr:col>29</xdr:col>
      <xdr:colOff>585109</xdr:colOff>
      <xdr:row>170</xdr:row>
      <xdr:rowOff>95250</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2777108" y="36548786"/>
          <a:ext cx="884465" cy="40821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xdr:col>
      <xdr:colOff>81645</xdr:colOff>
      <xdr:row>184</xdr:row>
      <xdr:rowOff>136072</xdr:rowOff>
    </xdr:from>
    <xdr:to>
      <xdr:col>32</xdr:col>
      <xdr:colOff>91880</xdr:colOff>
      <xdr:row>211</xdr:row>
      <xdr:rowOff>85024</xdr:rowOff>
    </xdr:to>
    <xdr:pic>
      <xdr:nvPicPr>
        <xdr:cNvPr id="12" name="図 11">
          <a:extLst>
            <a:ext uri="{FF2B5EF4-FFF2-40B4-BE49-F238E27FC236}">
              <a16:creationId xmlns:a16="http://schemas.microsoft.com/office/drawing/2014/main" id="{2B8A2D2D-9763-476B-903A-252E94101C0C}"/>
            </a:ext>
          </a:extLst>
        </xdr:cNvPr>
        <xdr:cNvPicPr>
          <a:picLocks noChangeAspect="1"/>
        </xdr:cNvPicPr>
      </xdr:nvPicPr>
      <xdr:blipFill>
        <a:blip xmlns:r="http://schemas.openxmlformats.org/officeDocument/2006/relationships" r:embed="rId12"/>
        <a:stretch>
          <a:fillRect/>
        </a:stretch>
      </xdr:blipFill>
      <xdr:spPr>
        <a:xfrm>
          <a:off x="381002" y="40059429"/>
          <a:ext cx="14842021" cy="4725059"/>
        </a:xfrm>
        <a:prstGeom prst="rect">
          <a:avLst/>
        </a:prstGeom>
      </xdr:spPr>
    </xdr:pic>
    <xdr:clientData/>
  </xdr:twoCellAnchor>
  <xdr:twoCellAnchor>
    <xdr:from>
      <xdr:col>7</xdr:col>
      <xdr:colOff>272141</xdr:colOff>
      <xdr:row>204</xdr:row>
      <xdr:rowOff>122452</xdr:rowOff>
    </xdr:from>
    <xdr:to>
      <xdr:col>25</xdr:col>
      <xdr:colOff>272141</xdr:colOff>
      <xdr:row>210</xdr:row>
      <xdr:rowOff>176883</xdr:rowOff>
    </xdr:to>
    <xdr:grpSp>
      <xdr:nvGrpSpPr>
        <xdr:cNvPr id="127" name="グループ化 126">
          <a:extLst>
            <a:ext uri="{FF2B5EF4-FFF2-40B4-BE49-F238E27FC236}">
              <a16:creationId xmlns:a16="http://schemas.microsoft.com/office/drawing/2014/main" id="{00000000-0008-0000-0000-00007F000000}"/>
            </a:ext>
          </a:extLst>
        </xdr:cNvPr>
        <xdr:cNvGrpSpPr/>
      </xdr:nvGrpSpPr>
      <xdr:grpSpPr>
        <a:xfrm>
          <a:off x="2469150" y="43543661"/>
          <a:ext cx="9481457" cy="1095650"/>
          <a:chOff x="2258786" y="43937463"/>
          <a:chExt cx="9429750" cy="1115788"/>
        </a:xfrm>
      </xdr:grpSpPr>
      <xdr:sp macro="" textlink="">
        <xdr:nvSpPr>
          <xdr:cNvPr id="125" name="正方形/長方形 124">
            <a:extLst>
              <a:ext uri="{FF2B5EF4-FFF2-40B4-BE49-F238E27FC236}">
                <a16:creationId xmlns:a16="http://schemas.microsoft.com/office/drawing/2014/main" id="{00000000-0008-0000-0000-00007D000000}"/>
              </a:ext>
            </a:extLst>
          </xdr:cNvPr>
          <xdr:cNvSpPr/>
        </xdr:nvSpPr>
        <xdr:spPr>
          <a:xfrm>
            <a:off x="10722429" y="43964678"/>
            <a:ext cx="966107" cy="73478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3" name="正方形/長方形 122">
            <a:extLst>
              <a:ext uri="{FF2B5EF4-FFF2-40B4-BE49-F238E27FC236}">
                <a16:creationId xmlns:a16="http://schemas.microsoft.com/office/drawing/2014/main" id="{00000000-0008-0000-0000-00007B000000}"/>
              </a:ext>
            </a:extLst>
          </xdr:cNvPr>
          <xdr:cNvSpPr/>
        </xdr:nvSpPr>
        <xdr:spPr>
          <a:xfrm>
            <a:off x="2258786" y="43937463"/>
            <a:ext cx="925285" cy="111578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6" name="正方形/長方形 125">
            <a:extLst>
              <a:ext uri="{FF2B5EF4-FFF2-40B4-BE49-F238E27FC236}">
                <a16:creationId xmlns:a16="http://schemas.microsoft.com/office/drawing/2014/main" id="{00000000-0008-0000-0000-00007E000000}"/>
              </a:ext>
            </a:extLst>
          </xdr:cNvPr>
          <xdr:cNvSpPr/>
        </xdr:nvSpPr>
        <xdr:spPr>
          <a:xfrm>
            <a:off x="3175908" y="44704907"/>
            <a:ext cx="1004207" cy="34834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0</xdr:col>
      <xdr:colOff>190500</xdr:colOff>
      <xdr:row>216</xdr:row>
      <xdr:rowOff>13607</xdr:rowOff>
    </xdr:from>
    <xdr:to>
      <xdr:col>31</xdr:col>
      <xdr:colOff>445664</xdr:colOff>
      <xdr:row>236</xdr:row>
      <xdr:rowOff>67176</xdr:rowOff>
    </xdr:to>
    <xdr:pic>
      <xdr:nvPicPr>
        <xdr:cNvPr id="13" name="図 12">
          <a:extLst>
            <a:ext uri="{FF2B5EF4-FFF2-40B4-BE49-F238E27FC236}">
              <a16:creationId xmlns:a16="http://schemas.microsoft.com/office/drawing/2014/main" id="{E4CA6C40-F813-413D-92A8-316588C019B0}"/>
            </a:ext>
          </a:extLst>
        </xdr:cNvPr>
        <xdr:cNvPicPr>
          <a:picLocks noChangeAspect="1"/>
        </xdr:cNvPicPr>
      </xdr:nvPicPr>
      <xdr:blipFill>
        <a:blip xmlns:r="http://schemas.openxmlformats.org/officeDocument/2006/relationships" r:embed="rId13"/>
        <a:stretch>
          <a:fillRect/>
        </a:stretch>
      </xdr:blipFill>
      <xdr:spPr>
        <a:xfrm>
          <a:off x="190500" y="45352607"/>
          <a:ext cx="14842021" cy="3591426"/>
        </a:xfrm>
        <a:prstGeom prst="rect">
          <a:avLst/>
        </a:prstGeom>
      </xdr:spPr>
    </xdr:pic>
    <xdr:clientData/>
  </xdr:twoCellAnchor>
  <xdr:twoCellAnchor>
    <xdr:from>
      <xdr:col>10</xdr:col>
      <xdr:colOff>27215</xdr:colOff>
      <xdr:row>229</xdr:row>
      <xdr:rowOff>108857</xdr:rowOff>
    </xdr:from>
    <xdr:to>
      <xdr:col>14</xdr:col>
      <xdr:colOff>54428</xdr:colOff>
      <xdr:row>231</xdr:row>
      <xdr:rowOff>103415</xdr:rowOff>
    </xdr:to>
    <xdr:sp macro="" textlink="">
      <xdr:nvSpPr>
        <xdr:cNvPr id="129" name="正方形/長方形 128">
          <a:extLst>
            <a:ext uri="{FF2B5EF4-FFF2-40B4-BE49-F238E27FC236}">
              <a16:creationId xmlns:a16="http://schemas.microsoft.com/office/drawing/2014/main" id="{00000000-0008-0000-0000-000081000000}"/>
            </a:ext>
          </a:extLst>
        </xdr:cNvPr>
        <xdr:cNvSpPr/>
      </xdr:nvSpPr>
      <xdr:spPr>
        <a:xfrm>
          <a:off x="3116036" y="47747464"/>
          <a:ext cx="1660071" cy="34834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68036</xdr:colOff>
      <xdr:row>240</xdr:row>
      <xdr:rowOff>136070</xdr:rowOff>
    </xdr:from>
    <xdr:to>
      <xdr:col>31</xdr:col>
      <xdr:colOff>342253</xdr:colOff>
      <xdr:row>258</xdr:row>
      <xdr:rowOff>133792</xdr:rowOff>
    </xdr:to>
    <xdr:pic>
      <xdr:nvPicPr>
        <xdr:cNvPr id="14" name="図 13">
          <a:extLst>
            <a:ext uri="{FF2B5EF4-FFF2-40B4-BE49-F238E27FC236}">
              <a16:creationId xmlns:a16="http://schemas.microsoft.com/office/drawing/2014/main" id="{8FA0D6D9-6AE4-493C-AED4-D490AB91F68D}"/>
            </a:ext>
          </a:extLst>
        </xdr:cNvPr>
        <xdr:cNvPicPr>
          <a:picLocks noChangeAspect="1"/>
        </xdr:cNvPicPr>
      </xdr:nvPicPr>
      <xdr:blipFill>
        <a:blip xmlns:r="http://schemas.openxmlformats.org/officeDocument/2006/relationships" r:embed="rId14"/>
        <a:stretch>
          <a:fillRect/>
        </a:stretch>
      </xdr:blipFill>
      <xdr:spPr>
        <a:xfrm>
          <a:off x="68036" y="49720499"/>
          <a:ext cx="14861074" cy="3181794"/>
        </a:xfrm>
        <a:prstGeom prst="rect">
          <a:avLst/>
        </a:prstGeom>
      </xdr:spPr>
    </xdr:pic>
    <xdr:clientData/>
  </xdr:twoCellAnchor>
  <xdr:twoCellAnchor>
    <xdr:from>
      <xdr:col>29</xdr:col>
      <xdr:colOff>285750</xdr:colOff>
      <xdr:row>254</xdr:row>
      <xdr:rowOff>-1</xdr:rowOff>
    </xdr:from>
    <xdr:to>
      <xdr:col>31</xdr:col>
      <xdr:colOff>272142</xdr:colOff>
      <xdr:row>255</xdr:row>
      <xdr:rowOff>171451</xdr:rowOff>
    </xdr:to>
    <xdr:sp macro="" textlink="">
      <xdr:nvSpPr>
        <xdr:cNvPr id="73" name="正方形/長方形 72">
          <a:extLst>
            <a:ext uri="{FF2B5EF4-FFF2-40B4-BE49-F238E27FC236}">
              <a16:creationId xmlns:a16="http://schemas.microsoft.com/office/drawing/2014/main" id="{0452FD7D-02D9-417F-8548-B0AFFAC69609}"/>
            </a:ext>
          </a:extLst>
        </xdr:cNvPr>
        <xdr:cNvSpPr/>
      </xdr:nvSpPr>
      <xdr:spPr>
        <a:xfrm>
          <a:off x="13362214" y="52060928"/>
          <a:ext cx="1496785" cy="34834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13607</xdr:colOff>
      <xdr:row>284</xdr:row>
      <xdr:rowOff>40821</xdr:rowOff>
    </xdr:from>
    <xdr:to>
      <xdr:col>15</xdr:col>
      <xdr:colOff>40822</xdr:colOff>
      <xdr:row>286</xdr:row>
      <xdr:rowOff>43087</xdr:rowOff>
    </xdr:to>
    <xdr:sp macro="" textlink="">
      <xdr:nvSpPr>
        <xdr:cNvPr id="140" name="正方形/長方形 139">
          <a:extLst>
            <a:ext uri="{FF2B5EF4-FFF2-40B4-BE49-F238E27FC236}">
              <a16:creationId xmlns:a16="http://schemas.microsoft.com/office/drawing/2014/main" id="{00000000-0008-0000-0000-00008C000000}"/>
            </a:ext>
          </a:extLst>
        </xdr:cNvPr>
        <xdr:cNvSpPr/>
      </xdr:nvSpPr>
      <xdr:spPr>
        <a:xfrm>
          <a:off x="312964" y="57313285"/>
          <a:ext cx="5646965" cy="356052"/>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2720</xdr:colOff>
      <xdr:row>288</xdr:row>
      <xdr:rowOff>97970</xdr:rowOff>
    </xdr:from>
    <xdr:to>
      <xdr:col>15</xdr:col>
      <xdr:colOff>54429</xdr:colOff>
      <xdr:row>290</xdr:row>
      <xdr:rowOff>100237</xdr:rowOff>
    </xdr:to>
    <xdr:sp macro="" textlink="">
      <xdr:nvSpPr>
        <xdr:cNvPr id="141" name="正方形/長方形 140">
          <a:extLst>
            <a:ext uri="{FF2B5EF4-FFF2-40B4-BE49-F238E27FC236}">
              <a16:creationId xmlns:a16="http://schemas.microsoft.com/office/drawing/2014/main" id="{00000000-0008-0000-0000-00008D000000}"/>
            </a:ext>
          </a:extLst>
        </xdr:cNvPr>
        <xdr:cNvSpPr/>
      </xdr:nvSpPr>
      <xdr:spPr>
        <a:xfrm>
          <a:off x="302077" y="58078006"/>
          <a:ext cx="5671459" cy="356052"/>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54428</xdr:colOff>
      <xdr:row>290</xdr:row>
      <xdr:rowOff>122464</xdr:rowOff>
    </xdr:from>
    <xdr:to>
      <xdr:col>22</xdr:col>
      <xdr:colOff>446317</xdr:colOff>
      <xdr:row>292</xdr:row>
      <xdr:rowOff>124730</xdr:rowOff>
    </xdr:to>
    <xdr:sp macro="" textlink="">
      <xdr:nvSpPr>
        <xdr:cNvPr id="75" name="正方形/長方形 74">
          <a:extLst>
            <a:ext uri="{FF2B5EF4-FFF2-40B4-BE49-F238E27FC236}">
              <a16:creationId xmlns:a16="http://schemas.microsoft.com/office/drawing/2014/main" id="{528EF6A2-6964-403F-82C3-2B0D79513267}"/>
            </a:ext>
          </a:extLst>
        </xdr:cNvPr>
        <xdr:cNvSpPr/>
      </xdr:nvSpPr>
      <xdr:spPr>
        <a:xfrm>
          <a:off x="7932964" y="58456285"/>
          <a:ext cx="2800353" cy="356052"/>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54428</xdr:colOff>
      <xdr:row>286</xdr:row>
      <xdr:rowOff>57149</xdr:rowOff>
    </xdr:from>
    <xdr:to>
      <xdr:col>22</xdr:col>
      <xdr:colOff>421824</xdr:colOff>
      <xdr:row>288</xdr:row>
      <xdr:rowOff>59415</xdr:rowOff>
    </xdr:to>
    <xdr:sp macro="" textlink="">
      <xdr:nvSpPr>
        <xdr:cNvPr id="77" name="正方形/長方形 76">
          <a:extLst>
            <a:ext uri="{FF2B5EF4-FFF2-40B4-BE49-F238E27FC236}">
              <a16:creationId xmlns:a16="http://schemas.microsoft.com/office/drawing/2014/main" id="{3890E132-9D51-4514-B7D4-719FA7E8FF91}"/>
            </a:ext>
          </a:extLst>
        </xdr:cNvPr>
        <xdr:cNvSpPr/>
      </xdr:nvSpPr>
      <xdr:spPr>
        <a:xfrm>
          <a:off x="7932964" y="57683399"/>
          <a:ext cx="2775860" cy="356052"/>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xdr:col>
      <xdr:colOff>54428</xdr:colOff>
      <xdr:row>324</xdr:row>
      <xdr:rowOff>149679</xdr:rowOff>
    </xdr:from>
    <xdr:to>
      <xdr:col>32</xdr:col>
      <xdr:colOff>74190</xdr:colOff>
      <xdr:row>347</xdr:row>
      <xdr:rowOff>63149</xdr:rowOff>
    </xdr:to>
    <xdr:pic>
      <xdr:nvPicPr>
        <xdr:cNvPr id="18" name="図 17">
          <a:extLst>
            <a:ext uri="{FF2B5EF4-FFF2-40B4-BE49-F238E27FC236}">
              <a16:creationId xmlns:a16="http://schemas.microsoft.com/office/drawing/2014/main" id="{A210978B-534B-4846-8C99-CDF741DE4610}"/>
            </a:ext>
          </a:extLst>
        </xdr:cNvPr>
        <xdr:cNvPicPr>
          <a:picLocks noChangeAspect="1"/>
        </xdr:cNvPicPr>
      </xdr:nvPicPr>
      <xdr:blipFill>
        <a:blip xmlns:r="http://schemas.openxmlformats.org/officeDocument/2006/relationships" r:embed="rId15"/>
        <a:stretch>
          <a:fillRect/>
        </a:stretch>
      </xdr:blipFill>
      <xdr:spPr>
        <a:xfrm>
          <a:off x="353785" y="64878858"/>
          <a:ext cx="14851548" cy="3982006"/>
        </a:xfrm>
        <a:prstGeom prst="rect">
          <a:avLst/>
        </a:prstGeom>
      </xdr:spPr>
    </xdr:pic>
    <xdr:clientData/>
  </xdr:twoCellAnchor>
  <xdr:twoCellAnchor>
    <xdr:from>
      <xdr:col>1</xdr:col>
      <xdr:colOff>108857</xdr:colOff>
      <xdr:row>340</xdr:row>
      <xdr:rowOff>72136</xdr:rowOff>
    </xdr:from>
    <xdr:to>
      <xdr:col>26</xdr:col>
      <xdr:colOff>1</xdr:colOff>
      <xdr:row>347</xdr:row>
      <xdr:rowOff>4102</xdr:rowOff>
    </xdr:to>
    <xdr:grpSp>
      <xdr:nvGrpSpPr>
        <xdr:cNvPr id="147" name="グループ化 146">
          <a:extLst>
            <a:ext uri="{FF2B5EF4-FFF2-40B4-BE49-F238E27FC236}">
              <a16:creationId xmlns:a16="http://schemas.microsoft.com/office/drawing/2014/main" id="{00000000-0008-0000-0000-000093000000}"/>
            </a:ext>
          </a:extLst>
        </xdr:cNvPr>
        <xdr:cNvGrpSpPr/>
      </xdr:nvGrpSpPr>
      <xdr:grpSpPr>
        <a:xfrm>
          <a:off x="415562" y="67487365"/>
          <a:ext cx="11580496" cy="1151166"/>
          <a:chOff x="-13608" y="74444677"/>
          <a:chExt cx="11498037" cy="1170216"/>
        </a:xfrm>
      </xdr:grpSpPr>
      <xdr:sp macro="" textlink="">
        <xdr:nvSpPr>
          <xdr:cNvPr id="145" name="正方形/長方形 144">
            <a:extLst>
              <a:ext uri="{FF2B5EF4-FFF2-40B4-BE49-F238E27FC236}">
                <a16:creationId xmlns:a16="http://schemas.microsoft.com/office/drawing/2014/main" id="{00000000-0008-0000-0000-000091000000}"/>
              </a:ext>
            </a:extLst>
          </xdr:cNvPr>
          <xdr:cNvSpPr/>
        </xdr:nvSpPr>
        <xdr:spPr>
          <a:xfrm>
            <a:off x="-13608" y="74458285"/>
            <a:ext cx="2939143" cy="1156608"/>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6" name="正方形/長方形 145">
            <a:extLst>
              <a:ext uri="{FF2B5EF4-FFF2-40B4-BE49-F238E27FC236}">
                <a16:creationId xmlns:a16="http://schemas.microsoft.com/office/drawing/2014/main" id="{00000000-0008-0000-0000-000092000000}"/>
              </a:ext>
            </a:extLst>
          </xdr:cNvPr>
          <xdr:cNvSpPr/>
        </xdr:nvSpPr>
        <xdr:spPr>
          <a:xfrm>
            <a:off x="10436678" y="74444677"/>
            <a:ext cx="1047751" cy="1156608"/>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0</xdr:col>
      <xdr:colOff>137309</xdr:colOff>
      <xdr:row>353</xdr:row>
      <xdr:rowOff>1</xdr:rowOff>
    </xdr:from>
    <xdr:to>
      <xdr:col>32</xdr:col>
      <xdr:colOff>83959</xdr:colOff>
      <xdr:row>375</xdr:row>
      <xdr:rowOff>7228</xdr:rowOff>
    </xdr:to>
    <xdr:pic>
      <xdr:nvPicPr>
        <xdr:cNvPr id="19" name="図 18">
          <a:extLst>
            <a:ext uri="{FF2B5EF4-FFF2-40B4-BE49-F238E27FC236}">
              <a16:creationId xmlns:a16="http://schemas.microsoft.com/office/drawing/2014/main" id="{35CE7CFF-F812-46E8-90C4-E3E25A2F6FB8}"/>
            </a:ext>
          </a:extLst>
        </xdr:cNvPr>
        <xdr:cNvPicPr>
          <a:picLocks noChangeAspect="1"/>
        </xdr:cNvPicPr>
      </xdr:nvPicPr>
      <xdr:blipFill>
        <a:blip xmlns:r="http://schemas.openxmlformats.org/officeDocument/2006/relationships" r:embed="rId16"/>
        <a:stretch>
          <a:fillRect/>
        </a:stretch>
      </xdr:blipFill>
      <xdr:spPr>
        <a:xfrm>
          <a:off x="137309" y="69307365"/>
          <a:ext cx="15048105" cy="3869182"/>
        </a:xfrm>
        <a:prstGeom prst="rect">
          <a:avLst/>
        </a:prstGeom>
      </xdr:spPr>
    </xdr:pic>
    <xdr:clientData/>
  </xdr:twoCellAnchor>
  <xdr:twoCellAnchor>
    <xdr:from>
      <xdr:col>10</xdr:col>
      <xdr:colOff>103908</xdr:colOff>
      <xdr:row>367</xdr:row>
      <xdr:rowOff>156139</xdr:rowOff>
    </xdr:from>
    <xdr:to>
      <xdr:col>25</xdr:col>
      <xdr:colOff>86590</xdr:colOff>
      <xdr:row>394</xdr:row>
      <xdr:rowOff>17312</xdr:rowOff>
    </xdr:to>
    <xdr:grpSp>
      <xdr:nvGrpSpPr>
        <xdr:cNvPr id="154" name="グループ化 153">
          <a:extLst>
            <a:ext uri="{FF2B5EF4-FFF2-40B4-BE49-F238E27FC236}">
              <a16:creationId xmlns:a16="http://schemas.microsoft.com/office/drawing/2014/main" id="{00000000-0008-0000-0000-00009A000000}"/>
            </a:ext>
          </a:extLst>
        </xdr:cNvPr>
        <xdr:cNvGrpSpPr/>
      </xdr:nvGrpSpPr>
      <xdr:grpSpPr>
        <a:xfrm>
          <a:off x="3240899" y="72361082"/>
          <a:ext cx="8524157" cy="4567611"/>
          <a:chOff x="3181113" y="79588179"/>
          <a:chExt cx="8489033" cy="2780069"/>
        </a:xfrm>
      </xdr:grpSpPr>
      <xdr:sp macro="" textlink="">
        <xdr:nvSpPr>
          <xdr:cNvPr id="150" name="下矢印 149">
            <a:extLst>
              <a:ext uri="{FF2B5EF4-FFF2-40B4-BE49-F238E27FC236}">
                <a16:creationId xmlns:a16="http://schemas.microsoft.com/office/drawing/2014/main" id="{00000000-0008-0000-0000-000096000000}"/>
              </a:ext>
            </a:extLst>
          </xdr:cNvPr>
          <xdr:cNvSpPr/>
        </xdr:nvSpPr>
        <xdr:spPr>
          <a:xfrm>
            <a:off x="5225143" y="80199740"/>
            <a:ext cx="979714" cy="8708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000-000098000000}"/>
              </a:ext>
            </a:extLst>
          </xdr:cNvPr>
          <xdr:cNvSpPr/>
        </xdr:nvSpPr>
        <xdr:spPr>
          <a:xfrm>
            <a:off x="3181113" y="79588179"/>
            <a:ext cx="8489033" cy="45612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3" name="正方形/長方形 152">
            <a:extLst>
              <a:ext uri="{FF2B5EF4-FFF2-40B4-BE49-F238E27FC236}">
                <a16:creationId xmlns:a16="http://schemas.microsoft.com/office/drawing/2014/main" id="{00000000-0008-0000-0000-000099000000}"/>
              </a:ext>
            </a:extLst>
          </xdr:cNvPr>
          <xdr:cNvSpPr/>
        </xdr:nvSpPr>
        <xdr:spPr>
          <a:xfrm>
            <a:off x="3233194" y="82187854"/>
            <a:ext cx="8332793" cy="18039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42</xdr:col>
      <xdr:colOff>421823</xdr:colOff>
      <xdr:row>1</xdr:row>
      <xdr:rowOff>394606</xdr:rowOff>
    </xdr:from>
    <xdr:to>
      <xdr:col>50</xdr:col>
      <xdr:colOff>204107</xdr:colOff>
      <xdr:row>11</xdr:row>
      <xdr:rowOff>285751</xdr:rowOff>
    </xdr:to>
    <xdr:sp macro="" textlink="">
      <xdr:nvSpPr>
        <xdr:cNvPr id="4" name="線吹き出し 2 (枠付き) 3">
          <a:extLst>
            <a:ext uri="{FF2B5EF4-FFF2-40B4-BE49-F238E27FC236}">
              <a16:creationId xmlns:a16="http://schemas.microsoft.com/office/drawing/2014/main" id="{00000000-0008-0000-0200-000004000000}"/>
            </a:ext>
          </a:extLst>
        </xdr:cNvPr>
        <xdr:cNvSpPr/>
      </xdr:nvSpPr>
      <xdr:spPr>
        <a:xfrm>
          <a:off x="22751144" y="598713"/>
          <a:ext cx="5225142" cy="3156859"/>
        </a:xfrm>
        <a:prstGeom prst="borderCallout2">
          <a:avLst>
            <a:gd name="adj1" fmla="val 47916"/>
            <a:gd name="adj2" fmla="val -1070"/>
            <a:gd name="adj3" fmla="val 59226"/>
            <a:gd name="adj4" fmla="val -12425"/>
            <a:gd name="adj5" fmla="val 76191"/>
            <a:gd name="adj6" fmla="val -16895"/>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規則別表３　備考３</a:t>
          </a:r>
        </a:p>
        <a:p>
          <a:pPr algn="l"/>
          <a:r>
            <a:rPr kumimoji="1" lang="ja-JP" altLang="en-US" sz="1100">
              <a:solidFill>
                <a:sysClr val="windowText" lastClr="000000"/>
              </a:solidFill>
            </a:rPr>
            <a:t>「保健師の経験年数は免許を取得した以後のものとする」</a:t>
          </a:r>
        </a:p>
        <a:p>
          <a:pPr algn="l"/>
          <a:endParaRPr kumimoji="1" lang="ja-JP" altLang="en-US" sz="1100">
            <a:solidFill>
              <a:sysClr val="windowText" lastClr="000000"/>
            </a:solidFill>
          </a:endParaRPr>
        </a:p>
        <a:p>
          <a:pPr algn="l"/>
          <a:r>
            <a:rPr kumimoji="1" lang="ja-JP" altLang="en-US" sz="1100">
              <a:solidFill>
                <a:sysClr val="windowText" lastClr="000000"/>
              </a:solidFill>
            </a:rPr>
            <a:t>規則運用第３　第２項　第３号</a:t>
          </a:r>
        </a:p>
        <a:p>
          <a:pPr algn="l"/>
          <a:r>
            <a:rPr kumimoji="1" lang="ja-JP" altLang="en-US" sz="1100">
              <a:solidFill>
                <a:sysClr val="windowText" lastClr="000000"/>
              </a:solidFill>
            </a:rPr>
            <a:t>「看護師の業務に従事した経歴は免許取得後の経験年数として取り扱うことができる」</a:t>
          </a:r>
        </a:p>
        <a:p>
          <a:pPr algn="l"/>
          <a:endParaRPr kumimoji="1" lang="ja-JP" altLang="en-US" sz="1100">
            <a:solidFill>
              <a:sysClr val="windowText" lastClr="000000"/>
            </a:solidFill>
          </a:endParaRPr>
        </a:p>
        <a:p>
          <a:pPr algn="l"/>
          <a:r>
            <a:rPr kumimoji="1" lang="ja-JP" altLang="en-US" sz="1100">
              <a:solidFill>
                <a:sysClr val="windowText" lastClr="000000"/>
              </a:solidFill>
            </a:rPr>
            <a:t>規則運用第３　第２項　第４号</a:t>
          </a:r>
        </a:p>
        <a:p>
          <a:pPr algn="l"/>
          <a:r>
            <a:rPr kumimoji="1" lang="ja-JP" altLang="en-US" sz="1100">
              <a:solidFill>
                <a:sysClr val="windowText" lastClr="000000"/>
              </a:solidFill>
            </a:rPr>
            <a:t>「免許所有職員のうち、免許を取得するために必要な学歴を取得した時から免許を取得した時までの期間が２年以内の期間であるものについては、その期間の経歴を免許取得後のものとして取り扱うことができる。」</a:t>
          </a:r>
        </a:p>
        <a:p>
          <a:pPr algn="l"/>
          <a:endParaRPr kumimoji="1" lang="ja-JP" altLang="en-US" sz="1100">
            <a:solidFill>
              <a:sysClr val="windowText" lastClr="000000"/>
            </a:solidFill>
          </a:endParaRPr>
        </a:p>
        <a:p>
          <a:pPr algn="l"/>
          <a:r>
            <a:rPr kumimoji="1" lang="ja-JP" altLang="en-US" sz="1100">
              <a:solidFill>
                <a:sysClr val="windowText" lastClr="000000"/>
              </a:solidFill>
            </a:rPr>
            <a:t>別表　学歴免許等資格区分表（</a:t>
          </a:r>
          <a:r>
            <a:rPr kumimoji="1" lang="en-US" altLang="ja-JP" sz="1100">
              <a:solidFill>
                <a:sysClr val="windowText" lastClr="000000"/>
              </a:solidFill>
            </a:rPr>
            <a:t>A</a:t>
          </a:r>
          <a:r>
            <a:rPr kumimoji="1" lang="ja-JP" altLang="en-US" sz="1100">
              <a:solidFill>
                <a:sysClr val="windowText" lastClr="000000"/>
              </a:solidFill>
            </a:rPr>
            <a:t>表）の６「大学４卒」の（</a:t>
          </a:r>
          <a:r>
            <a:rPr kumimoji="1" lang="en-US" altLang="ja-JP" sz="1100">
              <a:solidFill>
                <a:sysClr val="windowText" lastClr="000000"/>
              </a:solidFill>
            </a:rPr>
            <a:t>13</a:t>
          </a:r>
          <a:r>
            <a:rPr kumimoji="1" lang="ja-JP" altLang="en-US" sz="1100">
              <a:solidFill>
                <a:sysClr val="windowText" lastClr="000000"/>
              </a:solidFill>
            </a:rPr>
            <a:t>）</a:t>
          </a:r>
        </a:p>
        <a:p>
          <a:pPr algn="l"/>
          <a:r>
            <a:rPr kumimoji="1" lang="ja-JP" altLang="en-US" sz="1100">
              <a:solidFill>
                <a:sysClr val="windowText" lastClr="000000"/>
              </a:solidFill>
            </a:rPr>
            <a:t>「～保健師学校（看護師学校の卒業または看護師養成所の卒業を入学資格とする</a:t>
          </a:r>
        </a:p>
        <a:p>
          <a:pPr algn="l"/>
          <a:r>
            <a:rPr kumimoji="1" lang="ja-JP" altLang="en-US" sz="1100">
              <a:solidFill>
                <a:sysClr val="windowText" lastClr="000000"/>
              </a:solidFill>
            </a:rPr>
            <a:t>修業年限１年以上のものに限る）の卒業」にあたるため、学歴区分は「大学４卒」となる。</a:t>
          </a:r>
        </a:p>
        <a:p>
          <a:pPr algn="l"/>
          <a:endParaRPr kumimoji="1" lang="ja-JP" altLang="en-US"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42</xdr:col>
      <xdr:colOff>402771</xdr:colOff>
      <xdr:row>12</xdr:row>
      <xdr:rowOff>21772</xdr:rowOff>
    </xdr:from>
    <xdr:to>
      <xdr:col>50</xdr:col>
      <xdr:colOff>217712</xdr:colOff>
      <xdr:row>14</xdr:row>
      <xdr:rowOff>312964</xdr:rowOff>
    </xdr:to>
    <xdr:sp macro="" textlink="">
      <xdr:nvSpPr>
        <xdr:cNvPr id="7" name="線吹き出し 2 (枠付き) 6">
          <a:extLst>
            <a:ext uri="{FF2B5EF4-FFF2-40B4-BE49-F238E27FC236}">
              <a16:creationId xmlns:a16="http://schemas.microsoft.com/office/drawing/2014/main" id="{00000000-0008-0000-0200-000007000000}"/>
            </a:ext>
          </a:extLst>
        </xdr:cNvPr>
        <xdr:cNvSpPr/>
      </xdr:nvSpPr>
      <xdr:spPr>
        <a:xfrm>
          <a:off x="22732092" y="3927022"/>
          <a:ext cx="5257799" cy="1162049"/>
        </a:xfrm>
        <a:prstGeom prst="borderCallout2">
          <a:avLst>
            <a:gd name="adj1" fmla="val 51966"/>
            <a:gd name="adj2" fmla="val -28"/>
            <a:gd name="adj3" fmla="val 61529"/>
            <a:gd name="adj4" fmla="val -9325"/>
            <a:gd name="adj5" fmla="val 93355"/>
            <a:gd name="adj6" fmla="val -16404"/>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令和２年２月１４日付け人企第２１２１号より、５５歳に達する日（２０１８年１０月１８日）の属する会計年度の１月１日（２０１９年１月１日）を超える前歴については、初任給号給決定における前歴調整の対象としない。よって、前歴調整の対象は２０１８年１２月３１日までとなる</a:t>
          </a:r>
        </a:p>
      </xdr:txBody>
    </xdr:sp>
    <xdr:clientData/>
  </xdr:twoCellAnchor>
  <xdr:twoCellAnchor>
    <xdr:from>
      <xdr:col>42</xdr:col>
      <xdr:colOff>410937</xdr:colOff>
      <xdr:row>15</xdr:row>
      <xdr:rowOff>111577</xdr:rowOff>
    </xdr:from>
    <xdr:to>
      <xdr:col>50</xdr:col>
      <xdr:colOff>193221</xdr:colOff>
      <xdr:row>21</xdr:row>
      <xdr:rowOff>299357</xdr:rowOff>
    </xdr:to>
    <xdr:sp macro="" textlink="">
      <xdr:nvSpPr>
        <xdr:cNvPr id="8" name="線吹き出し 2 (枠付き) 7">
          <a:extLst>
            <a:ext uri="{FF2B5EF4-FFF2-40B4-BE49-F238E27FC236}">
              <a16:creationId xmlns:a16="http://schemas.microsoft.com/office/drawing/2014/main" id="{00000000-0008-0000-0200-000008000000}"/>
            </a:ext>
          </a:extLst>
        </xdr:cNvPr>
        <xdr:cNvSpPr/>
      </xdr:nvSpPr>
      <xdr:spPr>
        <a:xfrm>
          <a:off x="22740258" y="5323113"/>
          <a:ext cx="5225142" cy="2800351"/>
        </a:xfrm>
        <a:prstGeom prst="borderCallout2">
          <a:avLst>
            <a:gd name="adj1" fmla="val 47916"/>
            <a:gd name="adj2" fmla="val -1070"/>
            <a:gd name="adj3" fmla="val 59226"/>
            <a:gd name="adj4" fmla="val -12425"/>
            <a:gd name="adj5" fmla="val 76191"/>
            <a:gd name="adj6" fmla="val -16895"/>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別表　学歴免許等資格区分表（</a:t>
          </a:r>
          <a:r>
            <a:rPr kumimoji="1" lang="en-US" altLang="ja-JP" sz="1100">
              <a:solidFill>
                <a:sysClr val="windowText" lastClr="000000"/>
              </a:solidFill>
            </a:rPr>
            <a:t>A</a:t>
          </a:r>
          <a:r>
            <a:rPr kumimoji="1" lang="ja-JP" altLang="en-US" sz="1100">
              <a:solidFill>
                <a:sysClr val="windowText" lastClr="000000"/>
              </a:solidFill>
            </a:rPr>
            <a:t>表）の６「大学４卒」　</a:t>
          </a:r>
          <a:r>
            <a:rPr kumimoji="1" lang="en-US" altLang="ja-JP" sz="1100">
              <a:solidFill>
                <a:sysClr val="windowText" lastClr="000000"/>
              </a:solidFill>
            </a:rPr>
            <a:t>(14)</a:t>
          </a:r>
          <a:r>
            <a:rPr kumimoji="1" lang="ja-JP" altLang="en-US" sz="1100">
              <a:solidFill>
                <a:sysClr val="windowText" lastClr="000000"/>
              </a:solidFill>
            </a:rPr>
            <a:t>　</a:t>
          </a:r>
        </a:p>
        <a:p>
          <a:pPr algn="l"/>
          <a:r>
            <a:rPr kumimoji="1" lang="ja-JP" altLang="en-US" sz="1100">
              <a:solidFill>
                <a:sysClr val="windowText" lastClr="000000"/>
              </a:solidFill>
            </a:rPr>
            <a:t>職業能力開発促進法による職業能力開発大学校の応用課程（「短大２卒」を入学資格とする修業年限２年以上のものに限る。）又は職業能力開発総合大学校の特定応用課程（旧応用課程（「短大２卒」を入学資格とする修業年限２年以上のものに限る。）を含む。）若しくは旧長期課程（旧職業能力開発大学校の長期課程並びに旧職業訓練大学校の長期課程及び長期指導員訓練課程を含む。）の卒業</a:t>
          </a:r>
        </a:p>
        <a:p>
          <a:pPr algn="l"/>
          <a:endParaRPr kumimoji="1" lang="ja-JP" altLang="en-US" sz="1100">
            <a:solidFill>
              <a:sysClr val="windowText" lastClr="000000"/>
            </a:solidFill>
          </a:endParaRPr>
        </a:p>
        <a:p>
          <a:pPr algn="l"/>
          <a:r>
            <a:rPr kumimoji="1" lang="ja-JP" altLang="en-US" sz="1100">
              <a:solidFill>
                <a:sysClr val="windowText" lastClr="000000"/>
              </a:solidFill>
            </a:rPr>
            <a:t>別表　学歴免許等資格区分表（</a:t>
          </a:r>
          <a:r>
            <a:rPr kumimoji="1" lang="en-US" altLang="ja-JP" sz="1100">
              <a:solidFill>
                <a:sysClr val="windowText" lastClr="000000"/>
              </a:solidFill>
            </a:rPr>
            <a:t>A</a:t>
          </a:r>
          <a:r>
            <a:rPr kumimoji="1" lang="ja-JP" altLang="en-US" sz="1100">
              <a:solidFill>
                <a:sysClr val="windowText" lastClr="000000"/>
              </a:solidFill>
            </a:rPr>
            <a:t>表）の２　短大２卒　　</a:t>
          </a:r>
          <a:r>
            <a:rPr kumimoji="1" lang="en-US" altLang="ja-JP" sz="1100">
              <a:solidFill>
                <a:sysClr val="windowText" lastClr="000000"/>
              </a:solidFill>
            </a:rPr>
            <a:t>(15)</a:t>
          </a:r>
          <a:r>
            <a:rPr kumimoji="1" lang="ja-JP" altLang="en-US" sz="1100">
              <a:solidFill>
                <a:sysClr val="windowText" lastClr="000000"/>
              </a:solidFill>
            </a:rPr>
            <a:t>　</a:t>
          </a:r>
        </a:p>
        <a:p>
          <a:pPr algn="l"/>
          <a:r>
            <a:rPr kumimoji="1" lang="ja-JP" altLang="en-US" sz="1100">
              <a:solidFill>
                <a:sysClr val="windowText" lastClr="000000"/>
              </a:solidFill>
            </a:rPr>
            <a:t>職業能力開発促進法による職業能力開発短期大学校若しくは職業能力開発大学校の専門課程又は職業能力開発総合大学校の特定専門課程（旧職業訓練短期大学校の専門課程、専門訓練課程及び特別高等訓練課程並びに職業能力開発総合大学校の旧専門課程を含むものとし、「高校３卒」を入学資格とする修業年限２年以上のものに限る。）の卒業</a:t>
          </a:r>
        </a:p>
        <a:p>
          <a:pPr algn="l"/>
          <a:endParaRPr kumimoji="1" lang="ja-JP" altLang="en-US" sz="1100">
            <a:solidFill>
              <a:sysClr val="windowText" lastClr="000000"/>
            </a:solidFill>
          </a:endParaRPr>
        </a:p>
      </xdr:txBody>
    </xdr:sp>
    <xdr:clientData/>
  </xdr:twoCellAnchor>
  <xdr:twoCellAnchor>
    <xdr:from>
      <xdr:col>8</xdr:col>
      <xdr:colOff>915487</xdr:colOff>
      <xdr:row>27</xdr:row>
      <xdr:rowOff>0</xdr:rowOff>
    </xdr:from>
    <xdr:to>
      <xdr:col>12</xdr:col>
      <xdr:colOff>138791</xdr:colOff>
      <xdr:row>49</xdr:row>
      <xdr:rowOff>7076</xdr:rowOff>
    </xdr:to>
    <xdr:sp macro="" textlink="">
      <xdr:nvSpPr>
        <xdr:cNvPr id="2" name="正方形/長方形 1">
          <a:extLst>
            <a:ext uri="{FF2B5EF4-FFF2-40B4-BE49-F238E27FC236}">
              <a16:creationId xmlns:a16="http://schemas.microsoft.com/office/drawing/2014/main" id="{2B89D48E-8106-4AA5-A8BD-A5094A423CB9}"/>
            </a:ext>
          </a:extLst>
        </xdr:cNvPr>
        <xdr:cNvSpPr/>
      </xdr:nvSpPr>
      <xdr:spPr>
        <a:xfrm>
          <a:off x="7446916" y="10436679"/>
          <a:ext cx="2897232" cy="728254"/>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b="1">
              <a:solidFill>
                <a:schemeClr val="tx1"/>
              </a:solidFill>
            </a:rPr>
            <a:t>１７歳以下の採用者で、技能労務職給料表を採用する職員の初任給は、下記に掲載している「企画厚生課との共有事項」を確認すること</a:t>
          </a:r>
        </a:p>
      </xdr:txBody>
    </xdr:sp>
    <xdr:clientData/>
  </xdr:twoCellAnchor>
  <xdr:twoCellAnchor editAs="oneCell">
    <xdr:from>
      <xdr:col>8</xdr:col>
      <xdr:colOff>653142</xdr:colOff>
      <xdr:row>112</xdr:row>
      <xdr:rowOff>119743</xdr:rowOff>
    </xdr:from>
    <xdr:to>
      <xdr:col>23</xdr:col>
      <xdr:colOff>442364</xdr:colOff>
      <xdr:row>135</xdr:row>
      <xdr:rowOff>81589</xdr:rowOff>
    </xdr:to>
    <xdr:pic>
      <xdr:nvPicPr>
        <xdr:cNvPr id="3" name="図 2">
          <a:extLst>
            <a:ext uri="{FF2B5EF4-FFF2-40B4-BE49-F238E27FC236}">
              <a16:creationId xmlns:a16="http://schemas.microsoft.com/office/drawing/2014/main" id="{BFEA4BD0-5893-4680-9086-8E1FEE3DDD40}"/>
            </a:ext>
          </a:extLst>
        </xdr:cNvPr>
        <xdr:cNvPicPr>
          <a:picLocks noChangeAspect="1"/>
        </xdr:cNvPicPr>
      </xdr:nvPicPr>
      <xdr:blipFill>
        <a:blip xmlns:r="http://schemas.openxmlformats.org/officeDocument/2006/relationships" r:embed="rId1"/>
        <a:stretch>
          <a:fillRect/>
        </a:stretch>
      </xdr:blipFill>
      <xdr:spPr>
        <a:xfrm>
          <a:off x="7195456" y="26702657"/>
          <a:ext cx="10707594" cy="547001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142876</xdr:colOff>
      <xdr:row>18</xdr:row>
      <xdr:rowOff>47625</xdr:rowOff>
    </xdr:from>
    <xdr:to>
      <xdr:col>3</xdr:col>
      <xdr:colOff>1643063</xdr:colOff>
      <xdr:row>27</xdr:row>
      <xdr:rowOff>130970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42876" y="23752969"/>
          <a:ext cx="4643437" cy="1583532"/>
        </a:xfrm>
        <a:prstGeom prst="rect">
          <a:avLst/>
        </a:prstGeom>
        <a:noFill/>
        <a:ln w="2857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u="sng">
              <a:solidFill>
                <a:sysClr val="windowText" lastClr="000000"/>
              </a:solidFill>
            </a:rPr>
            <a:t>　証明書提出予定を選択した経歴は、必ず証明書を取得してください。</a:t>
          </a:r>
          <a:endParaRPr kumimoji="1" lang="en-US" altLang="ja-JP" sz="1200" b="1" u="sng">
            <a:solidFill>
              <a:sysClr val="windowText" lastClr="000000"/>
            </a:solidFill>
          </a:endParaRPr>
        </a:p>
        <a:p>
          <a:pPr algn="l"/>
          <a:r>
            <a:rPr kumimoji="1" lang="ja-JP" altLang="en-US" sz="1100">
              <a:solidFill>
                <a:sysClr val="windowText" lastClr="000000"/>
              </a:solidFill>
            </a:rPr>
            <a:t>（在学期間であれば、学歴証明書、職業であれば職務経歴証明書　等）</a:t>
          </a:r>
        </a:p>
        <a:p>
          <a:pPr algn="l"/>
          <a:r>
            <a:rPr kumimoji="1" lang="ja-JP" altLang="en-US" sz="1100">
              <a:solidFill>
                <a:sysClr val="windowText" lastClr="000000"/>
              </a:solidFill>
            </a:rPr>
            <a:t>　提出された証明書の内容を確認し、左記の経験年数換算表に基づき経歴を換算し、初任給を決定します。</a:t>
          </a:r>
        </a:p>
        <a:p>
          <a:pPr algn="l"/>
          <a:r>
            <a:rPr kumimoji="1" lang="ja-JP" altLang="en-US" sz="1100">
              <a:solidFill>
                <a:sysClr val="windowText" lastClr="000000"/>
              </a:solidFill>
            </a:rPr>
            <a:t>　そのため、証明書の提出がない場合は、経歴の換算ができないので無職としての経歴を加算します。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howOutlineSymbols="0"/>
    <pageSetUpPr fitToPage="1"/>
  </sheetPr>
  <dimension ref="A1:AL453"/>
  <sheetViews>
    <sheetView showGridLines="0" tabSelected="1" view="pageBreakPreview" zoomScale="70" zoomScaleNormal="64" zoomScaleSheetLayoutView="70" workbookViewId="0">
      <selection activeCell="A323" sqref="A323:XFD324"/>
    </sheetView>
  </sheetViews>
  <sheetFormatPr defaultRowHeight="13.5" x14ac:dyDescent="0.15"/>
  <cols>
    <col min="1" max="1" width="4" bestFit="1" customWidth="1"/>
    <col min="2" max="2" width="4.75" customWidth="1"/>
    <col min="3" max="3" width="4.75" bestFit="1" customWidth="1"/>
    <col min="4" max="4" width="2.375" bestFit="1" customWidth="1"/>
    <col min="5" max="5" width="4.75" bestFit="1" customWidth="1"/>
    <col min="6" max="6" width="2.5" bestFit="1" customWidth="1"/>
    <col min="7" max="7" width="5.25" customWidth="1"/>
    <col min="8" max="8" width="4.75" customWidth="1"/>
    <col min="9" max="9" width="4.75" bestFit="1" customWidth="1"/>
    <col min="10" max="10" width="2.5" bestFit="1" customWidth="1"/>
    <col min="11" max="11" width="4.75" bestFit="1" customWidth="1"/>
    <col min="12" max="12" width="2.5" customWidth="1"/>
    <col min="13" max="13" width="5.25" customWidth="1"/>
    <col min="14" max="14" width="9" bestFit="1" customWidth="1"/>
    <col min="15" max="15" width="15.75" bestFit="1" customWidth="1"/>
    <col min="16" max="16" width="6.75" bestFit="1" customWidth="1"/>
    <col min="17" max="17" width="16.875" customWidth="1"/>
    <col min="18" max="18" width="1.875" customWidth="1"/>
    <col min="19" max="19" width="6.75" customWidth="1"/>
    <col min="20" max="20" width="7.625" customWidth="1"/>
    <col min="21" max="21" width="11.375" bestFit="1" customWidth="1"/>
    <col min="22" max="22" width="5.75" bestFit="1" customWidth="1"/>
    <col min="23" max="23" width="8.25" bestFit="1" customWidth="1"/>
    <col min="24" max="24" width="4.125" bestFit="1" customWidth="1"/>
    <col min="25" max="25" width="4.75" bestFit="1" customWidth="1"/>
    <col min="26" max="26" width="4.125" bestFit="1" customWidth="1"/>
    <col min="27" max="27" width="4.75" customWidth="1"/>
    <col min="28" max="28" width="4.125" bestFit="1" customWidth="1"/>
    <col min="29" max="29" width="6.5" bestFit="1" customWidth="1"/>
    <col min="30" max="30" width="13.875" customWidth="1"/>
    <col min="31" max="31" width="5.875" customWidth="1"/>
    <col min="32" max="33" width="7.125" customWidth="1"/>
    <col min="34" max="34" width="12.625" customWidth="1"/>
    <col min="35" max="35" width="3" customWidth="1"/>
  </cols>
  <sheetData>
    <row r="1" spans="1:34" ht="14.25" thickBot="1" x14ac:dyDescent="0.2"/>
    <row r="2" spans="1:34" ht="33.75" customHeight="1" x14ac:dyDescent="0.15">
      <c r="A2" s="281" t="s">
        <v>126</v>
      </c>
      <c r="B2" s="282"/>
      <c r="C2" s="282"/>
      <c r="D2" s="282"/>
      <c r="E2" s="282"/>
      <c r="F2" s="282"/>
      <c r="G2" s="282"/>
      <c r="H2" s="282"/>
      <c r="I2" s="282"/>
      <c r="J2" s="282"/>
      <c r="K2" s="282"/>
      <c r="L2" s="282"/>
      <c r="M2" s="282"/>
      <c r="N2" s="283" t="s">
        <v>127</v>
      </c>
      <c r="O2" s="283"/>
      <c r="P2" s="283"/>
      <c r="Q2" s="283"/>
      <c r="R2" s="283"/>
      <c r="S2" s="283"/>
      <c r="T2" s="283"/>
      <c r="U2" s="283"/>
      <c r="V2" s="283"/>
      <c r="W2" s="283"/>
      <c r="X2" s="283"/>
      <c r="Y2" s="283"/>
      <c r="Z2" s="283"/>
      <c r="AA2" s="283"/>
      <c r="AB2" s="283"/>
      <c r="AC2" s="283"/>
      <c r="AD2" s="283"/>
      <c r="AE2" s="283"/>
      <c r="AF2" s="283"/>
      <c r="AG2" s="283"/>
      <c r="AH2" s="284"/>
    </row>
    <row r="3" spans="1:34" ht="27" customHeight="1" x14ac:dyDescent="0.15">
      <c r="A3" s="285" t="s">
        <v>375</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7"/>
    </row>
    <row r="4" spans="1:34" ht="27" customHeight="1" x14ac:dyDescent="0.15">
      <c r="A4" s="288"/>
      <c r="B4" s="286"/>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7"/>
    </row>
    <row r="5" spans="1:34" ht="27" customHeight="1" x14ac:dyDescent="0.15">
      <c r="A5" s="288"/>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7"/>
    </row>
    <row r="6" spans="1:34" ht="27" customHeight="1" x14ac:dyDescent="0.15">
      <c r="A6" s="288"/>
      <c r="B6" s="286"/>
      <c r="C6" s="286"/>
      <c r="D6" s="286"/>
      <c r="E6" s="286"/>
      <c r="F6" s="286"/>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7"/>
    </row>
    <row r="7" spans="1:34" ht="27" customHeight="1" x14ac:dyDescent="0.15">
      <c r="A7" s="288"/>
      <c r="B7" s="286"/>
      <c r="C7" s="286"/>
      <c r="D7" s="286"/>
      <c r="E7" s="286"/>
      <c r="F7" s="286"/>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7"/>
    </row>
    <row r="8" spans="1:34" ht="27" customHeight="1" x14ac:dyDescent="0.15">
      <c r="A8" s="288"/>
      <c r="B8" s="286"/>
      <c r="C8" s="286"/>
      <c r="D8" s="286"/>
      <c r="E8" s="286"/>
      <c r="F8" s="286"/>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7"/>
    </row>
    <row r="9" spans="1:34" ht="27" customHeight="1" x14ac:dyDescent="0.15">
      <c r="A9" s="288"/>
      <c r="B9" s="286"/>
      <c r="C9" s="286"/>
      <c r="D9" s="286"/>
      <c r="E9" s="286"/>
      <c r="F9" s="286"/>
      <c r="G9" s="286"/>
      <c r="H9" s="286"/>
      <c r="I9" s="286"/>
      <c r="J9" s="286"/>
      <c r="K9" s="286"/>
      <c r="L9" s="286"/>
      <c r="M9" s="286"/>
      <c r="N9" s="286"/>
      <c r="O9" s="286"/>
      <c r="P9" s="286"/>
      <c r="Q9" s="286"/>
      <c r="R9" s="286"/>
      <c r="S9" s="286"/>
      <c r="T9" s="286"/>
      <c r="U9" s="286"/>
      <c r="V9" s="286"/>
      <c r="W9" s="286"/>
      <c r="X9" s="286"/>
      <c r="Y9" s="286"/>
      <c r="Z9" s="286"/>
      <c r="AA9" s="286"/>
      <c r="AB9" s="286"/>
      <c r="AC9" s="286"/>
      <c r="AD9" s="286"/>
      <c r="AE9" s="286"/>
      <c r="AF9" s="286"/>
      <c r="AG9" s="286"/>
      <c r="AH9" s="287"/>
    </row>
    <row r="10" spans="1:34" ht="27" customHeight="1" x14ac:dyDescent="0.15">
      <c r="A10" s="288"/>
      <c r="B10" s="286"/>
      <c r="C10" s="286"/>
      <c r="D10" s="286"/>
      <c r="E10" s="286"/>
      <c r="F10" s="286"/>
      <c r="G10" s="286"/>
      <c r="H10" s="286"/>
      <c r="I10" s="286"/>
      <c r="J10" s="286"/>
      <c r="K10" s="286"/>
      <c r="L10" s="286"/>
      <c r="M10" s="286"/>
      <c r="N10" s="286"/>
      <c r="O10" s="286"/>
      <c r="P10" s="286"/>
      <c r="Q10" s="286"/>
      <c r="R10" s="286"/>
      <c r="S10" s="286"/>
      <c r="T10" s="286"/>
      <c r="U10" s="286"/>
      <c r="V10" s="286"/>
      <c r="W10" s="286"/>
      <c r="X10" s="286"/>
      <c r="Y10" s="286"/>
      <c r="Z10" s="286"/>
      <c r="AA10" s="286"/>
      <c r="AB10" s="286"/>
      <c r="AC10" s="286"/>
      <c r="AD10" s="286"/>
      <c r="AE10" s="286"/>
      <c r="AF10" s="286"/>
      <c r="AG10" s="286"/>
      <c r="AH10" s="287"/>
    </row>
    <row r="11" spans="1:34" ht="27" customHeight="1" x14ac:dyDescent="0.15">
      <c r="A11" s="288"/>
      <c r="B11" s="286"/>
      <c r="C11" s="286"/>
      <c r="D11" s="286"/>
      <c r="E11" s="286"/>
      <c r="F11" s="286"/>
      <c r="G11" s="286"/>
      <c r="H11" s="286"/>
      <c r="I11" s="286"/>
      <c r="J11" s="286"/>
      <c r="K11" s="286"/>
      <c r="L11" s="286"/>
      <c r="M11" s="286"/>
      <c r="N11" s="286"/>
      <c r="O11" s="286"/>
      <c r="P11" s="286"/>
      <c r="Q11" s="286"/>
      <c r="R11" s="286"/>
      <c r="S11" s="286"/>
      <c r="T11" s="286"/>
      <c r="U11" s="286"/>
      <c r="V11" s="286"/>
      <c r="W11" s="286"/>
      <c r="X11" s="286"/>
      <c r="Y11" s="286"/>
      <c r="Z11" s="286"/>
      <c r="AA11" s="286"/>
      <c r="AB11" s="286"/>
      <c r="AC11" s="286"/>
      <c r="AD11" s="286"/>
      <c r="AE11" s="286"/>
      <c r="AF11" s="286"/>
      <c r="AG11" s="286"/>
      <c r="AH11" s="287"/>
    </row>
    <row r="12" spans="1:34" ht="27" customHeight="1" x14ac:dyDescent="0.15">
      <c r="A12" s="288"/>
      <c r="B12" s="286"/>
      <c r="C12" s="286"/>
      <c r="D12" s="286"/>
      <c r="E12" s="286"/>
      <c r="F12" s="286"/>
      <c r="G12" s="286"/>
      <c r="H12" s="286"/>
      <c r="I12" s="286"/>
      <c r="J12" s="286"/>
      <c r="K12" s="286"/>
      <c r="L12" s="286"/>
      <c r="M12" s="286"/>
      <c r="N12" s="286"/>
      <c r="O12" s="286"/>
      <c r="P12" s="286"/>
      <c r="Q12" s="286"/>
      <c r="R12" s="286"/>
      <c r="S12" s="286"/>
      <c r="T12" s="286"/>
      <c r="U12" s="286"/>
      <c r="V12" s="286"/>
      <c r="W12" s="286"/>
      <c r="X12" s="286"/>
      <c r="Y12" s="286"/>
      <c r="Z12" s="286"/>
      <c r="AA12" s="286"/>
      <c r="AB12" s="286"/>
      <c r="AC12" s="286"/>
      <c r="AD12" s="286"/>
      <c r="AE12" s="286"/>
      <c r="AF12" s="286"/>
      <c r="AG12" s="286"/>
      <c r="AH12" s="287"/>
    </row>
    <row r="13" spans="1:34" ht="27" customHeight="1" x14ac:dyDescent="0.15">
      <c r="A13" s="288"/>
      <c r="B13" s="286"/>
      <c r="C13" s="286"/>
      <c r="D13" s="286"/>
      <c r="E13" s="286"/>
      <c r="F13" s="286"/>
      <c r="G13" s="286"/>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7"/>
    </row>
    <row r="14" spans="1:34" ht="27" customHeight="1" x14ac:dyDescent="0.15">
      <c r="A14" s="288"/>
      <c r="B14" s="286"/>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7"/>
    </row>
    <row r="15" spans="1:34" ht="27" customHeight="1" x14ac:dyDescent="0.15">
      <c r="A15" s="288"/>
      <c r="B15" s="286"/>
      <c r="C15" s="286"/>
      <c r="D15" s="286"/>
      <c r="E15" s="286"/>
      <c r="F15" s="286"/>
      <c r="G15" s="286"/>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7"/>
    </row>
    <row r="16" spans="1:34" ht="27" customHeight="1" x14ac:dyDescent="0.15">
      <c r="A16" s="288"/>
      <c r="B16" s="286"/>
      <c r="C16" s="286"/>
      <c r="D16" s="286"/>
      <c r="E16" s="286"/>
      <c r="F16" s="286"/>
      <c r="G16" s="286"/>
      <c r="H16" s="286"/>
      <c r="I16" s="286"/>
      <c r="J16" s="286"/>
      <c r="K16" s="286"/>
      <c r="L16" s="286"/>
      <c r="M16" s="286"/>
      <c r="N16" s="286"/>
      <c r="O16" s="286"/>
      <c r="P16" s="286"/>
      <c r="Q16" s="286"/>
      <c r="R16" s="286"/>
      <c r="S16" s="286"/>
      <c r="T16" s="286"/>
      <c r="U16" s="286"/>
      <c r="V16" s="286"/>
      <c r="W16" s="286"/>
      <c r="X16" s="286"/>
      <c r="Y16" s="286"/>
      <c r="Z16" s="286"/>
      <c r="AA16" s="286"/>
      <c r="AB16" s="286"/>
      <c r="AC16" s="286"/>
      <c r="AD16" s="286"/>
      <c r="AE16" s="286"/>
      <c r="AF16" s="286"/>
      <c r="AG16" s="286"/>
      <c r="AH16" s="287"/>
    </row>
    <row r="17" spans="1:37" ht="27" customHeight="1" x14ac:dyDescent="0.15">
      <c r="A17" s="288"/>
      <c r="B17" s="286"/>
      <c r="C17" s="286"/>
      <c r="D17" s="286"/>
      <c r="E17" s="286"/>
      <c r="F17" s="286"/>
      <c r="G17" s="286"/>
      <c r="H17" s="286"/>
      <c r="I17" s="286"/>
      <c r="J17" s="286"/>
      <c r="K17" s="286"/>
      <c r="L17" s="286"/>
      <c r="M17" s="286"/>
      <c r="N17" s="286"/>
      <c r="O17" s="286"/>
      <c r="P17" s="286"/>
      <c r="Q17" s="286"/>
      <c r="R17" s="286"/>
      <c r="S17" s="286"/>
      <c r="T17" s="286"/>
      <c r="U17" s="286"/>
      <c r="V17" s="286"/>
      <c r="W17" s="286"/>
      <c r="X17" s="286"/>
      <c r="Y17" s="286"/>
      <c r="Z17" s="286"/>
      <c r="AA17" s="286"/>
      <c r="AB17" s="286"/>
      <c r="AC17" s="286"/>
      <c r="AD17" s="286"/>
      <c r="AE17" s="286"/>
      <c r="AF17" s="286"/>
      <c r="AG17" s="286"/>
      <c r="AH17" s="287"/>
    </row>
    <row r="18" spans="1:37" ht="27" customHeight="1" x14ac:dyDescent="0.15">
      <c r="A18" s="288"/>
      <c r="B18" s="286"/>
      <c r="C18" s="286"/>
      <c r="D18" s="286"/>
      <c r="E18" s="286"/>
      <c r="F18" s="286"/>
      <c r="G18" s="286"/>
      <c r="H18" s="28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7"/>
    </row>
    <row r="19" spans="1:37" ht="27" customHeight="1" x14ac:dyDescent="0.15">
      <c r="A19" s="288"/>
      <c r="B19" s="286"/>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7"/>
    </row>
    <row r="20" spans="1:37" ht="27" customHeight="1" x14ac:dyDescent="0.15">
      <c r="A20" s="288"/>
      <c r="B20" s="286"/>
      <c r="C20" s="286"/>
      <c r="D20" s="286"/>
      <c r="E20" s="286"/>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6"/>
      <c r="AE20" s="286"/>
      <c r="AF20" s="286"/>
      <c r="AG20" s="286"/>
      <c r="AH20" s="287"/>
    </row>
    <row r="21" spans="1:37" ht="27" customHeight="1" x14ac:dyDescent="0.15">
      <c r="A21" s="288"/>
      <c r="B21" s="286"/>
      <c r="C21" s="286"/>
      <c r="D21" s="286"/>
      <c r="E21" s="286"/>
      <c r="F21" s="286"/>
      <c r="G21" s="286"/>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7"/>
    </row>
    <row r="22" spans="1:37" ht="27" customHeight="1" x14ac:dyDescent="0.15">
      <c r="A22" s="288"/>
      <c r="B22" s="286"/>
      <c r="C22" s="286"/>
      <c r="D22" s="286"/>
      <c r="E22" s="286"/>
      <c r="F22" s="286"/>
      <c r="G22" s="286"/>
      <c r="H22" s="286"/>
      <c r="I22" s="286"/>
      <c r="J22" s="286"/>
      <c r="K22" s="286"/>
      <c r="L22" s="286"/>
      <c r="M22" s="286"/>
      <c r="N22" s="286"/>
      <c r="O22" s="286"/>
      <c r="P22" s="286"/>
      <c r="Q22" s="286"/>
      <c r="R22" s="286"/>
      <c r="S22" s="286"/>
      <c r="T22" s="286"/>
      <c r="U22" s="286"/>
      <c r="V22" s="286"/>
      <c r="W22" s="286"/>
      <c r="X22" s="286"/>
      <c r="Y22" s="286"/>
      <c r="Z22" s="286"/>
      <c r="AA22" s="286"/>
      <c r="AB22" s="286"/>
      <c r="AC22" s="286"/>
      <c r="AD22" s="286"/>
      <c r="AE22" s="286"/>
      <c r="AF22" s="286"/>
      <c r="AG22" s="286"/>
      <c r="AH22" s="287"/>
    </row>
    <row r="23" spans="1:37" ht="27" customHeight="1" x14ac:dyDescent="0.15">
      <c r="A23" s="288"/>
      <c r="B23" s="286"/>
      <c r="C23" s="286"/>
      <c r="D23" s="286"/>
      <c r="E23" s="286"/>
      <c r="F23" s="286"/>
      <c r="G23" s="286"/>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7"/>
    </row>
    <row r="24" spans="1:37" ht="27" customHeight="1" thickBot="1" x14ac:dyDescent="0.2">
      <c r="A24" s="289"/>
      <c r="B24" s="290"/>
      <c r="C24" s="290"/>
      <c r="D24" s="290"/>
      <c r="E24" s="290"/>
      <c r="F24" s="290"/>
      <c r="G24" s="290"/>
      <c r="H24" s="290"/>
      <c r="I24" s="290"/>
      <c r="J24" s="290"/>
      <c r="K24" s="290"/>
      <c r="L24" s="290"/>
      <c r="M24" s="290"/>
      <c r="N24" s="290"/>
      <c r="O24" s="290"/>
      <c r="P24" s="290"/>
      <c r="Q24" s="290"/>
      <c r="R24" s="290"/>
      <c r="S24" s="290"/>
      <c r="T24" s="290"/>
      <c r="U24" s="290"/>
      <c r="V24" s="290"/>
      <c r="W24" s="290"/>
      <c r="X24" s="290"/>
      <c r="Y24" s="290"/>
      <c r="Z24" s="290"/>
      <c r="AA24" s="290"/>
      <c r="AB24" s="290"/>
      <c r="AC24" s="290"/>
      <c r="AD24" s="290"/>
      <c r="AE24" s="290"/>
      <c r="AF24" s="290"/>
      <c r="AG24" s="290"/>
      <c r="AH24" s="291"/>
    </row>
    <row r="25" spans="1:37" ht="14.25" thickBot="1" x14ac:dyDescent="0.2"/>
    <row r="26" spans="1:37" ht="15.75" customHeight="1" x14ac:dyDescent="0.15">
      <c r="A26" s="292" t="s">
        <v>40</v>
      </c>
      <c r="B26" s="293"/>
      <c r="C26" s="293"/>
      <c r="D26" s="293"/>
      <c r="E26" s="293"/>
      <c r="F26" s="293"/>
      <c r="G26" s="293"/>
      <c r="H26" s="293"/>
      <c r="I26" s="293"/>
      <c r="J26" s="293"/>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0"/>
      <c r="AI26" s="1"/>
      <c r="AJ26" s="1"/>
      <c r="AK26" s="1"/>
    </row>
    <row r="27" spans="1:37" ht="15.75" customHeight="1" x14ac:dyDescent="0.15">
      <c r="A27" s="294"/>
      <c r="B27" s="295"/>
      <c r="C27" s="295"/>
      <c r="D27" s="295"/>
      <c r="E27" s="295"/>
      <c r="F27" s="295"/>
      <c r="G27" s="295"/>
      <c r="H27" s="295"/>
      <c r="I27" s="295"/>
      <c r="J27" s="295"/>
      <c r="K27" s="9"/>
      <c r="L27" s="9"/>
      <c r="M27" s="9"/>
      <c r="N27" s="9"/>
      <c r="O27" s="9"/>
      <c r="P27" s="9"/>
      <c r="Q27" s="9"/>
      <c r="R27" s="9"/>
      <c r="S27" s="9"/>
      <c r="T27" s="9"/>
      <c r="U27" s="9"/>
      <c r="V27" s="9"/>
      <c r="W27" s="9"/>
      <c r="X27" s="9"/>
      <c r="Y27" s="9"/>
      <c r="Z27" s="9"/>
      <c r="AA27" s="9"/>
      <c r="AB27" s="9"/>
      <c r="AC27" s="9"/>
      <c r="AD27" s="9"/>
      <c r="AE27" s="9"/>
      <c r="AF27" s="9"/>
      <c r="AG27" s="9"/>
      <c r="AH27" s="5"/>
      <c r="AI27" s="1"/>
      <c r="AJ27" s="1"/>
      <c r="AK27" s="1"/>
    </row>
    <row r="28" spans="1:37" ht="16.5" customHeight="1" thickBot="1" x14ac:dyDescent="0.2">
      <c r="A28" s="294"/>
      <c r="B28" s="295"/>
      <c r="C28" s="295"/>
      <c r="D28" s="295"/>
      <c r="E28" s="295"/>
      <c r="F28" s="295"/>
      <c r="G28" s="295"/>
      <c r="H28" s="295"/>
      <c r="I28" s="295"/>
      <c r="J28" s="295"/>
      <c r="K28" s="9"/>
      <c r="L28" s="9"/>
      <c r="M28" s="9"/>
      <c r="N28" s="9"/>
      <c r="O28" s="9"/>
      <c r="P28" s="9"/>
      <c r="Q28" s="9"/>
      <c r="R28" s="9"/>
      <c r="S28" s="9"/>
      <c r="T28" s="9"/>
      <c r="U28" s="9"/>
      <c r="V28" s="9"/>
      <c r="W28" s="9"/>
      <c r="X28" s="9"/>
      <c r="Y28" s="9"/>
      <c r="Z28" s="9"/>
      <c r="AA28" s="9"/>
      <c r="AB28" s="9"/>
      <c r="AC28" s="9"/>
      <c r="AD28" s="9"/>
      <c r="AE28" s="9"/>
      <c r="AF28" s="9"/>
      <c r="AG28" s="9"/>
      <c r="AH28" s="5"/>
      <c r="AI28" s="1"/>
      <c r="AJ28" s="1"/>
      <c r="AK28" s="1"/>
    </row>
    <row r="29" spans="1:37" ht="33.75" customHeight="1" thickTop="1" x14ac:dyDescent="0.15">
      <c r="A29" s="147"/>
      <c r="B29" s="296" t="s">
        <v>158</v>
      </c>
      <c r="C29" s="299" t="s">
        <v>75</v>
      </c>
      <c r="D29" s="299"/>
      <c r="E29" s="299"/>
      <c r="F29" s="300"/>
      <c r="G29" s="301" t="s">
        <v>175</v>
      </c>
      <c r="H29" s="299"/>
      <c r="I29" s="299"/>
      <c r="J29" s="299"/>
      <c r="K29" s="299"/>
      <c r="L29" s="299"/>
      <c r="M29" s="299"/>
      <c r="N29" s="299"/>
      <c r="O29" s="299"/>
      <c r="P29" s="299"/>
      <c r="Q29" s="299"/>
      <c r="R29" s="299"/>
      <c r="S29" s="299"/>
      <c r="T29" s="299"/>
      <c r="U29" s="299"/>
      <c r="V29" s="299"/>
      <c r="W29" s="299"/>
      <c r="X29" s="299"/>
      <c r="Y29" s="302"/>
      <c r="Z29" s="16"/>
      <c r="AA29" s="16"/>
      <c r="AB29" s="9"/>
      <c r="AC29" s="9"/>
      <c r="AD29" s="9"/>
      <c r="AE29" s="9"/>
      <c r="AF29" s="9"/>
      <c r="AG29" s="9"/>
      <c r="AH29" s="5"/>
    </row>
    <row r="30" spans="1:37" ht="21.75" customHeight="1" x14ac:dyDescent="0.15">
      <c r="A30" s="147"/>
      <c r="B30" s="297"/>
      <c r="C30" s="303" t="s">
        <v>21</v>
      </c>
      <c r="D30" s="303"/>
      <c r="E30" s="303"/>
      <c r="F30" s="304"/>
      <c r="G30" s="305" t="s">
        <v>160</v>
      </c>
      <c r="H30" s="306"/>
      <c r="I30" s="306"/>
      <c r="J30" s="306"/>
      <c r="K30" s="306"/>
      <c r="L30" s="306"/>
      <c r="M30" s="306"/>
      <c r="N30" s="306"/>
      <c r="O30" s="306"/>
      <c r="P30" s="306"/>
      <c r="Q30" s="306"/>
      <c r="R30" s="306"/>
      <c r="S30" s="306"/>
      <c r="T30" s="306"/>
      <c r="U30" s="306"/>
      <c r="V30" s="306"/>
      <c r="W30" s="306"/>
      <c r="X30" s="306"/>
      <c r="Y30" s="307"/>
      <c r="Z30" s="47"/>
      <c r="AA30" s="47"/>
      <c r="AB30" s="9"/>
      <c r="AC30" s="163"/>
      <c r="AD30" s="163"/>
      <c r="AE30" s="163"/>
      <c r="AF30" s="163"/>
      <c r="AG30" s="9"/>
      <c r="AH30" s="5"/>
    </row>
    <row r="31" spans="1:37" ht="21.75" customHeight="1" x14ac:dyDescent="0.15">
      <c r="A31" s="147"/>
      <c r="B31" s="297"/>
      <c r="C31" s="303" t="s">
        <v>3</v>
      </c>
      <c r="D31" s="303"/>
      <c r="E31" s="303"/>
      <c r="F31" s="304"/>
      <c r="G31" s="305" t="s">
        <v>107</v>
      </c>
      <c r="H31" s="306"/>
      <c r="I31" s="306"/>
      <c r="J31" s="306"/>
      <c r="K31" s="306"/>
      <c r="L31" s="306"/>
      <c r="M31" s="306"/>
      <c r="N31" s="306"/>
      <c r="O31" s="306"/>
      <c r="P31" s="306"/>
      <c r="Q31" s="306"/>
      <c r="R31" s="306"/>
      <c r="S31" s="306"/>
      <c r="T31" s="306"/>
      <c r="U31" s="306"/>
      <c r="V31" s="306"/>
      <c r="W31" s="306"/>
      <c r="X31" s="306"/>
      <c r="Y31" s="307"/>
      <c r="Z31" s="47"/>
      <c r="AA31" s="47"/>
      <c r="AB31" s="9"/>
      <c r="AC31" s="163"/>
      <c r="AD31" s="163"/>
      <c r="AE31" s="163"/>
      <c r="AF31" s="163"/>
      <c r="AG31" s="9"/>
      <c r="AH31" s="5"/>
    </row>
    <row r="32" spans="1:37" ht="21.75" customHeight="1" thickBot="1" x14ac:dyDescent="0.2">
      <c r="A32" s="147"/>
      <c r="B32" s="298"/>
      <c r="C32" s="308" t="s">
        <v>7</v>
      </c>
      <c r="D32" s="308"/>
      <c r="E32" s="308"/>
      <c r="F32" s="309"/>
      <c r="G32" s="310" t="s">
        <v>106</v>
      </c>
      <c r="H32" s="308"/>
      <c r="I32" s="308"/>
      <c r="J32" s="308"/>
      <c r="K32" s="308"/>
      <c r="L32" s="308"/>
      <c r="M32" s="308"/>
      <c r="N32" s="308"/>
      <c r="O32" s="308"/>
      <c r="P32" s="308"/>
      <c r="Q32" s="308"/>
      <c r="R32" s="308"/>
      <c r="S32" s="308"/>
      <c r="T32" s="308"/>
      <c r="U32" s="308"/>
      <c r="V32" s="308"/>
      <c r="W32" s="308"/>
      <c r="X32" s="308"/>
      <c r="Y32" s="311"/>
      <c r="Z32" s="16"/>
      <c r="AA32" s="16"/>
      <c r="AB32" s="9"/>
      <c r="AC32" s="9"/>
      <c r="AD32" s="9"/>
      <c r="AE32" s="9"/>
      <c r="AF32" s="9"/>
      <c r="AG32" s="9"/>
      <c r="AH32" s="5"/>
      <c r="AI32" s="1"/>
      <c r="AJ32" s="1"/>
      <c r="AK32" s="1"/>
    </row>
    <row r="33" spans="1:37" ht="12" customHeight="1" thickTop="1" thickBot="1" x14ac:dyDescent="0.2">
      <c r="A33" s="147"/>
      <c r="B33" s="9"/>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9"/>
      <c r="AF33" s="9"/>
      <c r="AG33" s="9"/>
      <c r="AH33" s="5"/>
      <c r="AI33" s="1"/>
      <c r="AJ33" s="1"/>
      <c r="AK33" s="1"/>
    </row>
    <row r="34" spans="1:37" ht="22.5" customHeight="1" thickTop="1" x14ac:dyDescent="0.15">
      <c r="A34" s="147"/>
      <c r="B34" s="315" t="s">
        <v>159</v>
      </c>
      <c r="C34" s="318" t="s">
        <v>358</v>
      </c>
      <c r="D34" s="318"/>
      <c r="E34" s="318"/>
      <c r="F34" s="319"/>
      <c r="G34" s="322" t="s">
        <v>360</v>
      </c>
      <c r="H34" s="323"/>
      <c r="I34" s="323"/>
      <c r="J34" s="323"/>
      <c r="K34" s="323"/>
      <c r="L34" s="323"/>
      <c r="M34" s="323"/>
      <c r="N34" s="323"/>
      <c r="O34" s="323"/>
      <c r="P34" s="323"/>
      <c r="Q34" s="323"/>
      <c r="R34" s="323"/>
      <c r="S34" s="323"/>
      <c r="T34" s="323"/>
      <c r="U34" s="323"/>
      <c r="V34" s="323"/>
      <c r="W34" s="323"/>
      <c r="X34" s="323"/>
      <c r="Y34" s="323"/>
      <c r="Z34" s="323"/>
      <c r="AA34" s="323"/>
      <c r="AB34" s="323"/>
      <c r="AC34" s="323"/>
      <c r="AD34" s="323"/>
      <c r="AE34" s="323"/>
      <c r="AF34" s="323"/>
      <c r="AG34" s="323"/>
      <c r="AH34" s="324"/>
      <c r="AI34" s="4"/>
      <c r="AJ34" s="4"/>
      <c r="AK34" s="4"/>
    </row>
    <row r="35" spans="1:37" ht="22.5" customHeight="1" x14ac:dyDescent="0.15">
      <c r="A35" s="147"/>
      <c r="B35" s="316"/>
      <c r="C35" s="320"/>
      <c r="D35" s="320"/>
      <c r="E35" s="320"/>
      <c r="F35" s="321"/>
      <c r="G35" s="325" t="s">
        <v>43</v>
      </c>
      <c r="H35" s="326"/>
      <c r="I35" s="326"/>
      <c r="J35" s="326"/>
      <c r="K35" s="326"/>
      <c r="L35" s="326"/>
      <c r="M35" s="326"/>
      <c r="N35" s="326"/>
      <c r="O35" s="326"/>
      <c r="P35" s="326"/>
      <c r="Q35" s="326"/>
      <c r="R35" s="326"/>
      <c r="S35" s="326"/>
      <c r="T35" s="326"/>
      <c r="U35" s="326"/>
      <c r="V35" s="326"/>
      <c r="W35" s="326"/>
      <c r="X35" s="326"/>
      <c r="Y35" s="326"/>
      <c r="Z35" s="326"/>
      <c r="AA35" s="326"/>
      <c r="AB35" s="326"/>
      <c r="AC35" s="326"/>
      <c r="AD35" s="326"/>
      <c r="AE35" s="326"/>
      <c r="AF35" s="326"/>
      <c r="AG35" s="326"/>
      <c r="AH35" s="327"/>
      <c r="AI35" s="4"/>
      <c r="AJ35" s="4"/>
      <c r="AK35" s="4"/>
    </row>
    <row r="36" spans="1:37" ht="22.5" customHeight="1" x14ac:dyDescent="0.15">
      <c r="A36" s="147"/>
      <c r="B36" s="316"/>
      <c r="C36" s="353" t="s">
        <v>359</v>
      </c>
      <c r="D36" s="353"/>
      <c r="E36" s="353"/>
      <c r="F36" s="354"/>
      <c r="G36" s="338" t="s">
        <v>361</v>
      </c>
      <c r="H36" s="339"/>
      <c r="I36" s="339"/>
      <c r="J36" s="339"/>
      <c r="K36" s="339"/>
      <c r="L36" s="339"/>
      <c r="M36" s="339"/>
      <c r="N36" s="339"/>
      <c r="O36" s="339"/>
      <c r="P36" s="339"/>
      <c r="Q36" s="339"/>
      <c r="R36" s="339"/>
      <c r="S36" s="339"/>
      <c r="T36" s="339"/>
      <c r="U36" s="339"/>
      <c r="V36" s="339"/>
      <c r="W36" s="339"/>
      <c r="X36" s="339"/>
      <c r="Y36" s="339"/>
      <c r="Z36" s="339"/>
      <c r="AA36" s="339"/>
      <c r="AB36" s="339"/>
      <c r="AC36" s="339"/>
      <c r="AD36" s="339"/>
      <c r="AE36" s="339"/>
      <c r="AF36" s="339"/>
      <c r="AG36" s="339"/>
      <c r="AH36" s="340"/>
      <c r="AI36" s="4"/>
      <c r="AJ36" s="4"/>
      <c r="AK36" s="4"/>
    </row>
    <row r="37" spans="1:37" ht="22.5" customHeight="1" x14ac:dyDescent="0.15">
      <c r="A37" s="147"/>
      <c r="B37" s="316"/>
      <c r="C37" s="320"/>
      <c r="D37" s="320"/>
      <c r="E37" s="320"/>
      <c r="F37" s="321"/>
      <c r="G37" s="325" t="s">
        <v>45</v>
      </c>
      <c r="H37" s="326"/>
      <c r="I37" s="326"/>
      <c r="J37" s="326"/>
      <c r="K37" s="326"/>
      <c r="L37" s="326"/>
      <c r="M37" s="326"/>
      <c r="N37" s="326"/>
      <c r="O37" s="326"/>
      <c r="P37" s="326"/>
      <c r="Q37" s="326"/>
      <c r="R37" s="326"/>
      <c r="S37" s="326"/>
      <c r="T37" s="326"/>
      <c r="U37" s="326"/>
      <c r="V37" s="326"/>
      <c r="W37" s="326"/>
      <c r="X37" s="326"/>
      <c r="Y37" s="326"/>
      <c r="Z37" s="326"/>
      <c r="AA37" s="326"/>
      <c r="AB37" s="326"/>
      <c r="AC37" s="326"/>
      <c r="AD37" s="326"/>
      <c r="AE37" s="326"/>
      <c r="AF37" s="326"/>
      <c r="AG37" s="326"/>
      <c r="AH37" s="327"/>
      <c r="AI37" s="4"/>
      <c r="AJ37" s="4"/>
      <c r="AK37" s="4"/>
    </row>
    <row r="38" spans="1:37" ht="22.5" customHeight="1" x14ac:dyDescent="0.15">
      <c r="A38" s="147"/>
      <c r="B38" s="316"/>
      <c r="C38" s="328" t="s">
        <v>128</v>
      </c>
      <c r="D38" s="328"/>
      <c r="E38" s="328"/>
      <c r="F38" s="329"/>
      <c r="G38" s="343" t="s">
        <v>115</v>
      </c>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5"/>
      <c r="AI38" s="4"/>
      <c r="AJ38" s="4"/>
      <c r="AK38" s="4"/>
    </row>
    <row r="39" spans="1:37" ht="22.5" customHeight="1" x14ac:dyDescent="0.15">
      <c r="A39" s="147"/>
      <c r="B39" s="316"/>
      <c r="C39" s="341"/>
      <c r="D39" s="341"/>
      <c r="E39" s="341"/>
      <c r="F39" s="342"/>
      <c r="G39" s="346" t="s">
        <v>180</v>
      </c>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8"/>
      <c r="AI39" s="4"/>
      <c r="AJ39" s="4"/>
      <c r="AK39" s="4"/>
    </row>
    <row r="40" spans="1:37" ht="22.5" customHeight="1" x14ac:dyDescent="0.15">
      <c r="A40" s="147"/>
      <c r="B40" s="316"/>
      <c r="C40" s="341"/>
      <c r="D40" s="341"/>
      <c r="E40" s="341"/>
      <c r="F40" s="342"/>
      <c r="G40" s="346" t="s">
        <v>181</v>
      </c>
      <c r="H40" s="347"/>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7"/>
      <c r="AF40" s="347"/>
      <c r="AG40" s="347"/>
      <c r="AH40" s="348"/>
      <c r="AI40" s="4"/>
      <c r="AJ40" s="4"/>
      <c r="AK40" s="4"/>
    </row>
    <row r="41" spans="1:37" ht="22.5" customHeight="1" x14ac:dyDescent="0.15">
      <c r="A41" s="147"/>
      <c r="B41" s="316"/>
      <c r="C41" s="341"/>
      <c r="D41" s="341"/>
      <c r="E41" s="341"/>
      <c r="F41" s="342"/>
      <c r="G41" s="346" t="s">
        <v>182</v>
      </c>
      <c r="H41" s="347"/>
      <c r="I41" s="347"/>
      <c r="J41" s="347"/>
      <c r="K41" s="347"/>
      <c r="L41" s="347"/>
      <c r="M41" s="347"/>
      <c r="N41" s="347"/>
      <c r="O41" s="347"/>
      <c r="P41" s="347"/>
      <c r="Q41" s="347"/>
      <c r="R41" s="347"/>
      <c r="S41" s="347"/>
      <c r="T41" s="347"/>
      <c r="U41" s="347"/>
      <c r="V41" s="347"/>
      <c r="W41" s="347"/>
      <c r="X41" s="347"/>
      <c r="Y41" s="347"/>
      <c r="Z41" s="347"/>
      <c r="AA41" s="347"/>
      <c r="AB41" s="347"/>
      <c r="AC41" s="347"/>
      <c r="AD41" s="347"/>
      <c r="AE41" s="347"/>
      <c r="AF41" s="347"/>
      <c r="AG41" s="347"/>
      <c r="AH41" s="348"/>
      <c r="AI41" s="4"/>
      <c r="AJ41" s="4"/>
      <c r="AK41" s="4"/>
    </row>
    <row r="42" spans="1:37" ht="22.5" customHeight="1" x14ac:dyDescent="0.15">
      <c r="A42" s="147"/>
      <c r="B42" s="316"/>
      <c r="C42" s="341"/>
      <c r="D42" s="341"/>
      <c r="E42" s="341"/>
      <c r="F42" s="342"/>
      <c r="G42" s="349" t="s">
        <v>37</v>
      </c>
      <c r="H42" s="350"/>
      <c r="I42" s="350"/>
      <c r="J42" s="350"/>
      <c r="K42" s="350"/>
      <c r="L42" s="350"/>
      <c r="M42" s="347" t="s">
        <v>376</v>
      </c>
      <c r="N42" s="347"/>
      <c r="O42" s="347"/>
      <c r="P42" s="347"/>
      <c r="Q42" s="347"/>
      <c r="R42" s="347"/>
      <c r="S42" s="347"/>
      <c r="T42" s="347"/>
      <c r="U42" s="347"/>
      <c r="V42" s="352" t="s">
        <v>129</v>
      </c>
      <c r="W42" s="352"/>
      <c r="X42" s="355" t="s">
        <v>174</v>
      </c>
      <c r="Y42" s="355"/>
      <c r="Z42" s="355"/>
      <c r="AA42" s="355"/>
      <c r="AB42" s="355"/>
      <c r="AC42" s="355"/>
      <c r="AD42" s="355"/>
      <c r="AE42" s="355"/>
      <c r="AF42" s="355"/>
      <c r="AG42" s="355"/>
      <c r="AH42" s="356"/>
      <c r="AI42" s="4"/>
      <c r="AJ42" s="4"/>
      <c r="AK42" s="4"/>
    </row>
    <row r="43" spans="1:37" ht="22.5" customHeight="1" x14ac:dyDescent="0.15">
      <c r="A43" s="147"/>
      <c r="B43" s="316"/>
      <c r="C43" s="330"/>
      <c r="D43" s="330"/>
      <c r="E43" s="330"/>
      <c r="F43" s="331"/>
      <c r="G43" s="351"/>
      <c r="H43" s="330"/>
      <c r="I43" s="330"/>
      <c r="J43" s="330"/>
      <c r="K43" s="330"/>
      <c r="L43" s="330"/>
      <c r="M43" s="357" t="s">
        <v>377</v>
      </c>
      <c r="N43" s="357"/>
      <c r="O43" s="357"/>
      <c r="P43" s="357"/>
      <c r="Q43" s="357"/>
      <c r="R43" s="357"/>
      <c r="S43" s="357"/>
      <c r="T43" s="357"/>
      <c r="U43" s="357"/>
      <c r="V43" s="320"/>
      <c r="W43" s="320"/>
      <c r="X43" s="358" t="s">
        <v>130</v>
      </c>
      <c r="Y43" s="358"/>
      <c r="Z43" s="358"/>
      <c r="AA43" s="358"/>
      <c r="AB43" s="358"/>
      <c r="AC43" s="358"/>
      <c r="AD43" s="358"/>
      <c r="AE43" s="358"/>
      <c r="AF43" s="358"/>
      <c r="AG43" s="358"/>
      <c r="AH43" s="359"/>
      <c r="AI43" s="4"/>
      <c r="AJ43" s="4"/>
      <c r="AK43" s="4"/>
    </row>
    <row r="44" spans="1:37" ht="22.5" customHeight="1" x14ac:dyDescent="0.15">
      <c r="A44" s="147"/>
      <c r="B44" s="316"/>
      <c r="C44" s="332" t="s">
        <v>8</v>
      </c>
      <c r="D44" s="332"/>
      <c r="E44" s="332"/>
      <c r="F44" s="333"/>
      <c r="G44" s="343" t="s">
        <v>161</v>
      </c>
      <c r="H44" s="344"/>
      <c r="I44" s="344"/>
      <c r="J44" s="344"/>
      <c r="K44" s="344"/>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5"/>
      <c r="AI44" s="4"/>
      <c r="AJ44" s="4"/>
      <c r="AK44" s="4"/>
    </row>
    <row r="45" spans="1:37" ht="22.5" customHeight="1" x14ac:dyDescent="0.15">
      <c r="A45" s="147"/>
      <c r="B45" s="316"/>
      <c r="C45" s="366"/>
      <c r="D45" s="366"/>
      <c r="E45" s="366"/>
      <c r="F45" s="367"/>
      <c r="G45" s="368" t="s">
        <v>342</v>
      </c>
      <c r="H45" s="369"/>
      <c r="I45" s="369"/>
      <c r="J45" s="369"/>
      <c r="K45" s="369"/>
      <c r="L45" s="369"/>
      <c r="M45" s="369"/>
      <c r="N45" s="369"/>
      <c r="O45" s="369"/>
      <c r="P45" s="369"/>
      <c r="Q45" s="369"/>
      <c r="R45" s="369"/>
      <c r="S45" s="369"/>
      <c r="T45" s="369"/>
      <c r="U45" s="369"/>
      <c r="V45" s="369"/>
      <c r="W45" s="369"/>
      <c r="X45" s="369"/>
      <c r="Y45" s="369"/>
      <c r="Z45" s="369"/>
      <c r="AA45" s="369"/>
      <c r="AB45" s="369"/>
      <c r="AC45" s="369"/>
      <c r="AD45" s="369"/>
      <c r="AE45" s="369"/>
      <c r="AF45" s="369"/>
      <c r="AG45" s="369"/>
      <c r="AH45" s="370"/>
      <c r="AI45" s="4"/>
      <c r="AJ45" s="4"/>
      <c r="AK45" s="4"/>
    </row>
    <row r="46" spans="1:37" ht="58.5" customHeight="1" x14ac:dyDescent="0.15">
      <c r="A46" s="147"/>
      <c r="B46" s="316"/>
      <c r="C46" s="371" t="s">
        <v>378</v>
      </c>
      <c r="D46" s="372"/>
      <c r="E46" s="372"/>
      <c r="F46" s="373"/>
      <c r="G46" s="374" t="s">
        <v>379</v>
      </c>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6"/>
      <c r="AI46" s="4"/>
      <c r="AJ46" s="4"/>
      <c r="AK46" s="4"/>
    </row>
    <row r="47" spans="1:37" ht="22.5" customHeight="1" x14ac:dyDescent="0.15">
      <c r="A47" s="147"/>
      <c r="B47" s="316"/>
      <c r="C47" s="328" t="s">
        <v>76</v>
      </c>
      <c r="D47" s="328"/>
      <c r="E47" s="328"/>
      <c r="F47" s="329"/>
      <c r="G47" s="363" t="s">
        <v>380</v>
      </c>
      <c r="H47" s="328"/>
      <c r="I47" s="328"/>
      <c r="J47" s="328"/>
      <c r="K47" s="328"/>
      <c r="L47" s="328"/>
      <c r="M47" s="328"/>
      <c r="N47" s="328"/>
      <c r="O47" s="328"/>
      <c r="P47" s="328"/>
      <c r="Q47" s="328"/>
      <c r="R47" s="328"/>
      <c r="S47" s="328"/>
      <c r="T47" s="328"/>
      <c r="U47" s="328"/>
      <c r="V47" s="328"/>
      <c r="W47" s="328"/>
      <c r="X47" s="328"/>
      <c r="Y47" s="328"/>
      <c r="Z47" s="328"/>
      <c r="AA47" s="328"/>
      <c r="AB47" s="328"/>
      <c r="AC47" s="328"/>
      <c r="AD47" s="328"/>
      <c r="AE47" s="328"/>
      <c r="AF47" s="328"/>
      <c r="AG47" s="328"/>
      <c r="AH47" s="364"/>
      <c r="AI47" s="4"/>
      <c r="AJ47" s="4"/>
      <c r="AK47" s="4"/>
    </row>
    <row r="48" spans="1:37" ht="22.5" customHeight="1" x14ac:dyDescent="0.15">
      <c r="A48" s="147"/>
      <c r="B48" s="316"/>
      <c r="C48" s="330"/>
      <c r="D48" s="330"/>
      <c r="E48" s="330"/>
      <c r="F48" s="331"/>
      <c r="G48" s="351"/>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65"/>
      <c r="AI48" s="4"/>
      <c r="AJ48" s="4"/>
      <c r="AK48" s="4"/>
    </row>
    <row r="49" spans="1:38" ht="22.5" customHeight="1" x14ac:dyDescent="0.15">
      <c r="A49" s="147"/>
      <c r="B49" s="316"/>
      <c r="C49" s="328" t="s">
        <v>247</v>
      </c>
      <c r="D49" s="328"/>
      <c r="E49" s="328"/>
      <c r="F49" s="329"/>
      <c r="G49" s="343" t="s">
        <v>248</v>
      </c>
      <c r="H49" s="344"/>
      <c r="I49" s="344"/>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5"/>
      <c r="AI49" s="4"/>
      <c r="AJ49" s="4"/>
      <c r="AK49" s="4"/>
    </row>
    <row r="50" spans="1:38" ht="22.5" customHeight="1" x14ac:dyDescent="0.15">
      <c r="A50" s="147"/>
      <c r="B50" s="316"/>
      <c r="C50" s="330"/>
      <c r="D50" s="330"/>
      <c r="E50" s="330"/>
      <c r="F50" s="331"/>
      <c r="G50" s="368" t="s">
        <v>343</v>
      </c>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70"/>
      <c r="AI50" s="4"/>
      <c r="AJ50" s="4"/>
      <c r="AK50" s="4"/>
    </row>
    <row r="51" spans="1:38" ht="22.5" customHeight="1" x14ac:dyDescent="0.15">
      <c r="A51" s="147"/>
      <c r="B51" s="316"/>
      <c r="C51" s="332" t="s">
        <v>22</v>
      </c>
      <c r="D51" s="332"/>
      <c r="E51" s="332"/>
      <c r="F51" s="333"/>
      <c r="G51" s="343" t="s">
        <v>46</v>
      </c>
      <c r="H51" s="344"/>
      <c r="I51" s="344"/>
      <c r="J51" s="344"/>
      <c r="K51" s="344"/>
      <c r="L51" s="344"/>
      <c r="M51" s="344"/>
      <c r="N51" s="344"/>
      <c r="O51" s="344"/>
      <c r="P51" s="344"/>
      <c r="Q51" s="344"/>
      <c r="R51" s="344"/>
      <c r="S51" s="344"/>
      <c r="T51" s="344"/>
      <c r="U51" s="344"/>
      <c r="V51" s="344"/>
      <c r="W51" s="344"/>
      <c r="X51" s="344"/>
      <c r="Y51" s="344"/>
      <c r="Z51" s="344"/>
      <c r="AA51" s="344"/>
      <c r="AB51" s="344"/>
      <c r="AC51" s="344"/>
      <c r="AD51" s="344"/>
      <c r="AE51" s="344"/>
      <c r="AF51" s="344"/>
      <c r="AG51" s="344"/>
      <c r="AH51" s="345"/>
      <c r="AI51" s="4"/>
      <c r="AJ51" s="4"/>
      <c r="AK51" s="4"/>
    </row>
    <row r="52" spans="1:38" ht="22.5" customHeight="1" x14ac:dyDescent="0.15">
      <c r="A52" s="147"/>
      <c r="B52" s="316"/>
      <c r="C52" s="334"/>
      <c r="D52" s="334"/>
      <c r="E52" s="334"/>
      <c r="F52" s="335"/>
      <c r="G52" s="360" t="s">
        <v>250</v>
      </c>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2"/>
      <c r="AI52" s="4"/>
      <c r="AJ52" s="4"/>
      <c r="AK52" s="4"/>
    </row>
    <row r="53" spans="1:38" ht="22.5" customHeight="1" thickBot="1" x14ac:dyDescent="0.2">
      <c r="A53" s="147"/>
      <c r="B53" s="317"/>
      <c r="C53" s="336"/>
      <c r="D53" s="336"/>
      <c r="E53" s="336"/>
      <c r="F53" s="337"/>
      <c r="G53" s="312" t="s">
        <v>249</v>
      </c>
      <c r="H53" s="313"/>
      <c r="I53" s="313"/>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4"/>
      <c r="AI53" s="4"/>
      <c r="AJ53" s="4"/>
      <c r="AK53" s="4"/>
    </row>
    <row r="54" spans="1:38" ht="12" customHeight="1" thickTop="1" x14ac:dyDescent="0.15">
      <c r="A54" s="14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5"/>
      <c r="AI54" s="1"/>
      <c r="AJ54" s="1"/>
      <c r="AK54" s="1"/>
      <c r="AL54" s="1"/>
    </row>
    <row r="55" spans="1:38" ht="14.25" customHeight="1" thickBot="1" x14ac:dyDescent="0.2">
      <c r="A55" s="150"/>
      <c r="B55" s="61"/>
      <c r="C55" s="60"/>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151"/>
    </row>
    <row r="57" spans="1:38" ht="13.5" customHeight="1" x14ac:dyDescent="0.15">
      <c r="A57" s="280" t="s">
        <v>263</v>
      </c>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row>
    <row r="58" spans="1:38" ht="13.5" customHeight="1" x14ac:dyDescent="0.15">
      <c r="A58" s="280"/>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0"/>
      <c r="AF58" s="280"/>
      <c r="AG58" s="280"/>
      <c r="AH58" s="280"/>
    </row>
    <row r="59" spans="1:38" ht="13.5" customHeight="1" x14ac:dyDescent="0.15">
      <c r="A59" s="280"/>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row>
    <row r="61" spans="1:38" ht="17.25" x14ac:dyDescent="0.15">
      <c r="B61" s="152" t="s">
        <v>262</v>
      </c>
    </row>
    <row r="81" spans="1:34" ht="13.5" customHeight="1" x14ac:dyDescent="0.15">
      <c r="A81" s="280" t="s">
        <v>264</v>
      </c>
      <c r="B81" s="280"/>
      <c r="C81" s="280"/>
      <c r="D81" s="280"/>
      <c r="E81" s="280"/>
      <c r="F81" s="280"/>
      <c r="G81" s="280"/>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row>
    <row r="82" spans="1:34" ht="13.5" customHeight="1" x14ac:dyDescent="0.15">
      <c r="A82" s="280"/>
      <c r="B82" s="280"/>
      <c r="C82" s="280"/>
      <c r="D82" s="280"/>
      <c r="E82" s="280"/>
      <c r="F82" s="280"/>
      <c r="G82" s="280"/>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0"/>
    </row>
    <row r="83" spans="1:34" ht="13.5" customHeight="1" x14ac:dyDescent="0.15">
      <c r="A83" s="280"/>
      <c r="B83" s="280"/>
      <c r="C83" s="280"/>
      <c r="D83" s="280"/>
      <c r="E83" s="280"/>
      <c r="F83" s="280"/>
      <c r="G83" s="280"/>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row>
    <row r="85" spans="1:34" ht="17.25" x14ac:dyDescent="0.15">
      <c r="B85" s="152" t="s">
        <v>340</v>
      </c>
    </row>
    <row r="86" spans="1:34" ht="12.75" customHeight="1" x14ac:dyDescent="0.15">
      <c r="B86" s="152"/>
    </row>
    <row r="105" spans="1:34" ht="13.5" customHeight="1" x14ac:dyDescent="0.15">
      <c r="A105" s="280" t="s">
        <v>242</v>
      </c>
      <c r="B105" s="280"/>
      <c r="C105" s="280"/>
      <c r="D105" s="280"/>
      <c r="E105" s="280"/>
      <c r="F105" s="280"/>
      <c r="G105" s="280"/>
      <c r="H105" s="280"/>
      <c r="I105" s="280"/>
      <c r="J105" s="280"/>
      <c r="K105" s="280"/>
      <c r="L105" s="280"/>
      <c r="M105" s="280"/>
      <c r="N105" s="280"/>
      <c r="O105" s="280"/>
      <c r="P105" s="280"/>
      <c r="Q105" s="280"/>
      <c r="R105" s="280"/>
      <c r="S105" s="280"/>
      <c r="T105" s="280"/>
      <c r="U105" s="280"/>
      <c r="V105" s="280"/>
      <c r="W105" s="280"/>
      <c r="X105" s="280"/>
      <c r="Y105" s="280"/>
      <c r="Z105" s="280"/>
      <c r="AA105" s="280"/>
      <c r="AB105" s="280"/>
      <c r="AC105" s="280"/>
      <c r="AD105" s="280"/>
      <c r="AE105" s="280"/>
      <c r="AF105" s="280"/>
      <c r="AG105" s="280"/>
      <c r="AH105" s="280"/>
    </row>
    <row r="106" spans="1:34" ht="13.5" customHeight="1" x14ac:dyDescent="0.15">
      <c r="A106" s="280"/>
      <c r="B106" s="280"/>
      <c r="C106" s="280"/>
      <c r="D106" s="280"/>
      <c r="E106" s="280"/>
      <c r="F106" s="280"/>
      <c r="G106" s="280"/>
      <c r="H106" s="280"/>
      <c r="I106" s="280"/>
      <c r="J106" s="280"/>
      <c r="K106" s="280"/>
      <c r="L106" s="280"/>
      <c r="M106" s="280"/>
      <c r="N106" s="280"/>
      <c r="O106" s="280"/>
      <c r="P106" s="280"/>
      <c r="Q106" s="280"/>
      <c r="R106" s="280"/>
      <c r="S106" s="280"/>
      <c r="T106" s="280"/>
      <c r="U106" s="280"/>
      <c r="V106" s="280"/>
      <c r="W106" s="280"/>
      <c r="X106" s="280"/>
      <c r="Y106" s="280"/>
      <c r="Z106" s="280"/>
      <c r="AA106" s="280"/>
      <c r="AB106" s="280"/>
      <c r="AC106" s="280"/>
      <c r="AD106" s="280"/>
      <c r="AE106" s="280"/>
      <c r="AF106" s="280"/>
      <c r="AG106" s="280"/>
      <c r="AH106" s="280"/>
    </row>
    <row r="107" spans="1:34" ht="13.5" customHeight="1" x14ac:dyDescent="0.15">
      <c r="A107" s="280"/>
      <c r="B107" s="280"/>
      <c r="C107" s="280"/>
      <c r="D107" s="280"/>
      <c r="E107" s="280"/>
      <c r="F107" s="280"/>
      <c r="G107" s="280"/>
      <c r="H107" s="280"/>
      <c r="I107" s="280"/>
      <c r="J107" s="280"/>
      <c r="K107" s="280"/>
      <c r="L107" s="280"/>
      <c r="M107" s="280"/>
      <c r="N107" s="280"/>
      <c r="O107" s="280"/>
      <c r="P107" s="280"/>
      <c r="Q107" s="280"/>
      <c r="R107" s="280"/>
      <c r="S107" s="280"/>
      <c r="T107" s="280"/>
      <c r="U107" s="280"/>
      <c r="V107" s="280"/>
      <c r="W107" s="280"/>
      <c r="X107" s="280"/>
      <c r="Y107" s="280"/>
      <c r="Z107" s="280"/>
      <c r="AA107" s="280"/>
      <c r="AB107" s="280"/>
      <c r="AC107" s="280"/>
      <c r="AD107" s="280"/>
      <c r="AE107" s="280"/>
      <c r="AF107" s="280"/>
      <c r="AG107" s="280"/>
      <c r="AH107" s="280"/>
    </row>
    <row r="109" spans="1:34" ht="17.25" x14ac:dyDescent="0.15">
      <c r="B109" s="152" t="s">
        <v>341</v>
      </c>
    </row>
    <row r="127" spans="1:34" ht="13.5" customHeight="1" x14ac:dyDescent="0.15">
      <c r="A127" s="280" t="s">
        <v>293</v>
      </c>
      <c r="B127" s="280"/>
      <c r="C127" s="280"/>
      <c r="D127" s="280"/>
      <c r="E127" s="280"/>
      <c r="F127" s="280"/>
      <c r="G127" s="280"/>
      <c r="H127" s="280"/>
      <c r="I127" s="280"/>
      <c r="J127" s="280"/>
      <c r="K127" s="280"/>
      <c r="L127" s="280"/>
      <c r="M127" s="280"/>
      <c r="N127" s="280"/>
      <c r="O127" s="280"/>
      <c r="P127" s="280"/>
      <c r="Q127" s="280"/>
      <c r="R127" s="280"/>
      <c r="S127" s="280"/>
      <c r="T127" s="280"/>
      <c r="U127" s="280"/>
      <c r="V127" s="280"/>
      <c r="W127" s="280"/>
      <c r="X127" s="280"/>
      <c r="Y127" s="280"/>
      <c r="Z127" s="280"/>
      <c r="AA127" s="280"/>
      <c r="AB127" s="280"/>
      <c r="AC127" s="280"/>
      <c r="AD127" s="280"/>
      <c r="AE127" s="280"/>
      <c r="AF127" s="280"/>
      <c r="AG127" s="280"/>
      <c r="AH127" s="280"/>
    </row>
    <row r="128" spans="1:34" ht="13.5" customHeight="1" x14ac:dyDescent="0.15">
      <c r="A128" s="280"/>
      <c r="B128" s="280"/>
      <c r="C128" s="280"/>
      <c r="D128" s="280"/>
      <c r="E128" s="280"/>
      <c r="F128" s="280"/>
      <c r="G128" s="280"/>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row>
    <row r="129" spans="1:34" ht="13.5" customHeight="1" x14ac:dyDescent="0.15">
      <c r="A129" s="280"/>
      <c r="B129" s="280"/>
      <c r="C129" s="280"/>
      <c r="D129" s="280"/>
      <c r="E129" s="280"/>
      <c r="F129" s="280"/>
      <c r="G129" s="280"/>
      <c r="H129" s="280"/>
      <c r="I129" s="280"/>
      <c r="J129" s="280"/>
      <c r="K129" s="280"/>
      <c r="L129" s="280"/>
      <c r="M129" s="280"/>
      <c r="N129" s="280"/>
      <c r="O129" s="280"/>
      <c r="P129" s="280"/>
      <c r="Q129" s="280"/>
      <c r="R129" s="280"/>
      <c r="S129" s="280"/>
      <c r="T129" s="280"/>
      <c r="U129" s="280"/>
      <c r="V129" s="280"/>
      <c r="W129" s="280"/>
      <c r="X129" s="280"/>
      <c r="Y129" s="280"/>
      <c r="Z129" s="280"/>
      <c r="AA129" s="280"/>
      <c r="AB129" s="280"/>
      <c r="AC129" s="280"/>
      <c r="AD129" s="280"/>
      <c r="AE129" s="280"/>
      <c r="AF129" s="280"/>
      <c r="AG129" s="280"/>
      <c r="AH129" s="280"/>
    </row>
    <row r="131" spans="1:34" ht="17.25" x14ac:dyDescent="0.15">
      <c r="B131" s="270" t="s">
        <v>370</v>
      </c>
    </row>
    <row r="152" spans="1:34" ht="13.5" customHeight="1" x14ac:dyDescent="0.15">
      <c r="A152" s="280" t="s">
        <v>265</v>
      </c>
      <c r="B152" s="280"/>
      <c r="C152" s="280"/>
      <c r="D152" s="280"/>
      <c r="E152" s="280"/>
      <c r="F152" s="280"/>
      <c r="G152" s="280"/>
      <c r="H152" s="280"/>
      <c r="I152" s="280"/>
      <c r="J152" s="280"/>
      <c r="K152" s="280"/>
      <c r="L152" s="280"/>
      <c r="M152" s="280"/>
      <c r="N152" s="280"/>
      <c r="O152" s="280"/>
      <c r="P152" s="280"/>
      <c r="Q152" s="280"/>
      <c r="R152" s="280"/>
      <c r="S152" s="280"/>
      <c r="T152" s="280"/>
      <c r="U152" s="280"/>
      <c r="V152" s="280"/>
      <c r="W152" s="280"/>
      <c r="X152" s="280"/>
      <c r="Y152" s="280"/>
      <c r="Z152" s="280"/>
      <c r="AA152" s="280"/>
      <c r="AB152" s="280"/>
      <c r="AC152" s="280"/>
      <c r="AD152" s="280"/>
      <c r="AE152" s="280"/>
      <c r="AF152" s="280"/>
      <c r="AG152" s="280"/>
      <c r="AH152" s="280"/>
    </row>
    <row r="153" spans="1:34" ht="13.5" customHeight="1" x14ac:dyDescent="0.15">
      <c r="A153" s="280"/>
      <c r="B153" s="280"/>
      <c r="C153" s="280"/>
      <c r="D153" s="280"/>
      <c r="E153" s="280"/>
      <c r="F153" s="280"/>
      <c r="G153" s="280"/>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row>
    <row r="154" spans="1:34" ht="13.5" customHeight="1" x14ac:dyDescent="0.15">
      <c r="A154" s="280"/>
      <c r="B154" s="280"/>
      <c r="C154" s="280"/>
      <c r="D154" s="280"/>
      <c r="E154" s="280"/>
      <c r="F154" s="280"/>
      <c r="G154" s="280"/>
      <c r="H154" s="280"/>
      <c r="I154" s="280"/>
      <c r="J154" s="280"/>
      <c r="K154" s="280"/>
      <c r="L154" s="280"/>
      <c r="M154" s="280"/>
      <c r="N154" s="280"/>
      <c r="O154" s="280"/>
      <c r="P154" s="280"/>
      <c r="Q154" s="280"/>
      <c r="R154" s="280"/>
      <c r="S154" s="280"/>
      <c r="T154" s="280"/>
      <c r="U154" s="280"/>
      <c r="V154" s="280"/>
      <c r="W154" s="280"/>
      <c r="X154" s="280"/>
      <c r="Y154" s="280"/>
      <c r="Z154" s="280"/>
      <c r="AA154" s="280"/>
      <c r="AB154" s="280"/>
      <c r="AC154" s="280"/>
      <c r="AD154" s="280"/>
      <c r="AE154" s="280"/>
      <c r="AF154" s="280"/>
      <c r="AG154" s="280"/>
      <c r="AH154" s="280"/>
    </row>
    <row r="156" spans="1:34" ht="17.25" x14ac:dyDescent="0.15">
      <c r="B156" s="152" t="s">
        <v>262</v>
      </c>
    </row>
    <row r="178" spans="1:34" ht="13.5" customHeight="1" x14ac:dyDescent="0.15">
      <c r="A178" s="280" t="s">
        <v>243</v>
      </c>
      <c r="B178" s="280"/>
      <c r="C178" s="280"/>
      <c r="D178" s="280"/>
      <c r="E178" s="280"/>
      <c r="F178" s="280"/>
      <c r="G178" s="280"/>
      <c r="H178" s="280"/>
      <c r="I178" s="280"/>
      <c r="J178" s="280"/>
      <c r="K178" s="280"/>
      <c r="L178" s="280"/>
      <c r="M178" s="280"/>
      <c r="N178" s="280"/>
      <c r="O178" s="280"/>
      <c r="P178" s="280"/>
      <c r="Q178" s="280"/>
      <c r="R178" s="280"/>
      <c r="S178" s="280"/>
      <c r="T178" s="280"/>
      <c r="U178" s="280"/>
      <c r="V178" s="280"/>
      <c r="W178" s="280"/>
      <c r="X178" s="280"/>
      <c r="Y178" s="280"/>
      <c r="Z178" s="280"/>
      <c r="AA178" s="280"/>
      <c r="AB178" s="280"/>
      <c r="AC178" s="280"/>
      <c r="AD178" s="280"/>
      <c r="AE178" s="280"/>
      <c r="AF178" s="280"/>
      <c r="AG178" s="280"/>
      <c r="AH178" s="280"/>
    </row>
    <row r="179" spans="1:34" ht="13.5" customHeight="1" x14ac:dyDescent="0.15">
      <c r="A179" s="280"/>
      <c r="B179" s="280"/>
      <c r="C179" s="280"/>
      <c r="D179" s="280"/>
      <c r="E179" s="280"/>
      <c r="F179" s="280"/>
      <c r="G179" s="280"/>
      <c r="H179" s="280"/>
      <c r="I179" s="280"/>
      <c r="J179" s="280"/>
      <c r="K179" s="280"/>
      <c r="L179" s="280"/>
      <c r="M179" s="280"/>
      <c r="N179" s="280"/>
      <c r="O179" s="280"/>
      <c r="P179" s="280"/>
      <c r="Q179" s="280"/>
      <c r="R179" s="280"/>
      <c r="S179" s="280"/>
      <c r="T179" s="280"/>
      <c r="U179" s="280"/>
      <c r="V179" s="280"/>
      <c r="W179" s="280"/>
      <c r="X179" s="280"/>
      <c r="Y179" s="280"/>
      <c r="Z179" s="280"/>
      <c r="AA179" s="280"/>
      <c r="AB179" s="280"/>
      <c r="AC179" s="280"/>
      <c r="AD179" s="280"/>
      <c r="AE179" s="280"/>
      <c r="AF179" s="280"/>
      <c r="AG179" s="280"/>
      <c r="AH179" s="280"/>
    </row>
    <row r="180" spans="1:34" ht="13.5" customHeight="1" x14ac:dyDescent="0.15">
      <c r="A180" s="280"/>
      <c r="B180" s="280"/>
      <c r="C180" s="280"/>
      <c r="D180" s="280"/>
      <c r="E180" s="280"/>
      <c r="F180" s="280"/>
      <c r="G180" s="280"/>
      <c r="H180" s="280"/>
      <c r="I180" s="280"/>
      <c r="J180" s="280"/>
      <c r="K180" s="280"/>
      <c r="L180" s="280"/>
      <c r="M180" s="280"/>
      <c r="N180" s="280"/>
      <c r="O180" s="280"/>
      <c r="P180" s="280"/>
      <c r="Q180" s="280"/>
      <c r="R180" s="280"/>
      <c r="S180" s="280"/>
      <c r="T180" s="280"/>
      <c r="U180" s="280"/>
      <c r="V180" s="280"/>
      <c r="W180" s="280"/>
      <c r="X180" s="280"/>
      <c r="Y180" s="280"/>
      <c r="Z180" s="280"/>
      <c r="AA180" s="280"/>
      <c r="AB180" s="280"/>
      <c r="AC180" s="280"/>
      <c r="AD180" s="280"/>
      <c r="AE180" s="280"/>
      <c r="AF180" s="280"/>
      <c r="AG180" s="280"/>
      <c r="AH180" s="280"/>
    </row>
    <row r="182" spans="1:34" ht="17.25" x14ac:dyDescent="0.15">
      <c r="B182" s="277" t="s">
        <v>371</v>
      </c>
      <c r="C182" s="278"/>
      <c r="D182" s="278"/>
      <c r="E182" s="278"/>
      <c r="F182" s="278"/>
      <c r="G182" s="278"/>
      <c r="H182" s="278"/>
      <c r="I182" s="278"/>
      <c r="J182" s="278"/>
      <c r="K182" s="278"/>
      <c r="L182" s="278"/>
      <c r="M182" s="278"/>
      <c r="N182" s="278"/>
      <c r="O182" s="278"/>
      <c r="P182" s="278"/>
      <c r="Q182" s="278"/>
      <c r="R182" s="278"/>
      <c r="S182" s="278"/>
      <c r="T182" s="278"/>
      <c r="U182" s="278"/>
      <c r="V182" s="278"/>
      <c r="W182" s="278"/>
    </row>
    <row r="183" spans="1:34" ht="17.25" x14ac:dyDescent="0.15">
      <c r="B183" s="277" t="s">
        <v>373</v>
      </c>
      <c r="C183" s="278"/>
      <c r="D183" s="278"/>
      <c r="E183" s="278"/>
      <c r="F183" s="278"/>
      <c r="G183" s="278"/>
      <c r="H183" s="278"/>
      <c r="I183" s="278"/>
      <c r="J183" s="278"/>
      <c r="K183" s="278"/>
      <c r="L183" s="278"/>
      <c r="M183" s="278"/>
      <c r="N183" s="278"/>
      <c r="O183" s="278"/>
      <c r="P183" s="278"/>
      <c r="Q183" s="278"/>
      <c r="R183" s="278"/>
      <c r="S183" s="278"/>
      <c r="T183" s="278"/>
      <c r="U183" s="278"/>
      <c r="V183" s="278"/>
      <c r="W183" s="278"/>
    </row>
    <row r="184" spans="1:34" ht="17.25" x14ac:dyDescent="0.15">
      <c r="B184" s="277" t="s">
        <v>372</v>
      </c>
      <c r="C184" s="278"/>
      <c r="D184" s="278"/>
      <c r="E184" s="278"/>
      <c r="F184" s="278"/>
      <c r="G184" s="278"/>
      <c r="H184" s="278"/>
      <c r="I184" s="278"/>
      <c r="J184" s="278"/>
      <c r="K184" s="278"/>
      <c r="L184" s="278"/>
      <c r="M184" s="278"/>
      <c r="N184" s="278"/>
      <c r="O184" s="278"/>
      <c r="P184" s="278"/>
      <c r="Q184" s="278"/>
      <c r="R184" s="278"/>
      <c r="S184" s="278"/>
      <c r="T184" s="278"/>
      <c r="U184" s="278"/>
      <c r="V184" s="278"/>
      <c r="W184" s="278"/>
    </row>
    <row r="185" spans="1:34" x14ac:dyDescent="0.15">
      <c r="B185" s="268"/>
      <c r="C185" s="268"/>
      <c r="D185" s="268"/>
      <c r="E185" s="268"/>
      <c r="F185" s="268"/>
      <c r="G185" s="268"/>
      <c r="H185" s="268"/>
      <c r="I185" s="268"/>
      <c r="J185" s="268"/>
      <c r="K185" s="268"/>
      <c r="L185" s="268"/>
      <c r="M185" s="268"/>
      <c r="N185" s="268"/>
      <c r="O185" s="268"/>
      <c r="P185" s="268"/>
      <c r="Q185" s="268"/>
      <c r="R185" s="268"/>
      <c r="S185" s="268"/>
      <c r="T185" s="268"/>
    </row>
    <row r="213" spans="1:34" ht="13.5" customHeight="1" x14ac:dyDescent="0.15">
      <c r="A213" s="280" t="s">
        <v>244</v>
      </c>
      <c r="B213" s="280"/>
      <c r="C213" s="280"/>
      <c r="D213" s="280"/>
      <c r="E213" s="280"/>
      <c r="F213" s="280"/>
      <c r="G213" s="280"/>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row>
    <row r="214" spans="1:34" ht="13.5" customHeight="1" x14ac:dyDescent="0.15">
      <c r="A214" s="280"/>
      <c r="B214" s="280"/>
      <c r="C214" s="280"/>
      <c r="D214" s="280"/>
      <c r="E214" s="280"/>
      <c r="F214" s="280"/>
      <c r="G214" s="280"/>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row>
    <row r="215" spans="1:34" ht="13.5" customHeight="1" x14ac:dyDescent="0.15">
      <c r="A215" s="280"/>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row>
    <row r="238" spans="1:34" ht="13.5" customHeight="1" x14ac:dyDescent="0.15">
      <c r="A238" s="280" t="s">
        <v>385</v>
      </c>
      <c r="B238" s="280"/>
      <c r="C238" s="280"/>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0"/>
      <c r="AD238" s="280"/>
      <c r="AE238" s="280"/>
      <c r="AF238" s="280"/>
      <c r="AG238" s="280"/>
      <c r="AH238" s="280"/>
    </row>
    <row r="239" spans="1:34" ht="13.5" customHeight="1" x14ac:dyDescent="0.15">
      <c r="A239" s="280"/>
      <c r="B239" s="280"/>
      <c r="C239" s="280"/>
      <c r="D239" s="280"/>
      <c r="E239" s="280"/>
      <c r="F239" s="280"/>
      <c r="G239" s="280"/>
      <c r="H239" s="280"/>
      <c r="I239" s="280"/>
      <c r="J239" s="280"/>
      <c r="K239" s="280"/>
      <c r="L239" s="280"/>
      <c r="M239" s="280"/>
      <c r="N239" s="280"/>
      <c r="O239" s="280"/>
      <c r="P239" s="280"/>
      <c r="Q239" s="280"/>
      <c r="R239" s="280"/>
      <c r="S239" s="280"/>
      <c r="T239" s="280"/>
      <c r="U239" s="280"/>
      <c r="V239" s="280"/>
      <c r="W239" s="280"/>
      <c r="X239" s="280"/>
      <c r="Y239" s="280"/>
      <c r="Z239" s="280"/>
      <c r="AA239" s="280"/>
      <c r="AB239" s="280"/>
      <c r="AC239" s="280"/>
      <c r="AD239" s="280"/>
      <c r="AE239" s="280"/>
      <c r="AF239" s="280"/>
      <c r="AG239" s="280"/>
      <c r="AH239" s="280"/>
    </row>
    <row r="240" spans="1:34" ht="13.5" customHeight="1" x14ac:dyDescent="0.15">
      <c r="A240" s="280"/>
      <c r="B240" s="280"/>
      <c r="C240" s="280"/>
      <c r="D240" s="280"/>
      <c r="E240" s="280"/>
      <c r="F240" s="280"/>
      <c r="G240" s="280"/>
      <c r="H240" s="280"/>
      <c r="I240" s="280"/>
      <c r="J240" s="280"/>
      <c r="K240" s="280"/>
      <c r="L240" s="280"/>
      <c r="M240" s="280"/>
      <c r="N240" s="280"/>
      <c r="O240" s="280"/>
      <c r="P240" s="280"/>
      <c r="Q240" s="280"/>
      <c r="R240" s="280"/>
      <c r="S240" s="280"/>
      <c r="T240" s="280"/>
      <c r="U240" s="280"/>
      <c r="V240" s="280"/>
      <c r="W240" s="280"/>
      <c r="X240" s="280"/>
      <c r="Y240" s="280"/>
      <c r="Z240" s="280"/>
      <c r="AA240" s="280"/>
      <c r="AB240" s="280"/>
      <c r="AC240" s="280"/>
      <c r="AD240" s="280"/>
      <c r="AE240" s="280"/>
      <c r="AF240" s="280"/>
      <c r="AG240" s="280"/>
      <c r="AH240" s="280"/>
    </row>
    <row r="262" spans="1:34" ht="13.5" customHeight="1" x14ac:dyDescent="0.15">
      <c r="A262" s="280" t="s">
        <v>308</v>
      </c>
      <c r="B262" s="280"/>
      <c r="C262" s="280"/>
      <c r="D262" s="280"/>
      <c r="E262" s="280"/>
      <c r="F262" s="280"/>
      <c r="G262" s="280"/>
      <c r="H262" s="280"/>
      <c r="I262" s="280"/>
      <c r="J262" s="280"/>
      <c r="K262" s="280"/>
      <c r="L262" s="280"/>
      <c r="M262" s="280"/>
      <c r="N262" s="280"/>
      <c r="O262" s="280"/>
      <c r="P262" s="280"/>
      <c r="Q262" s="280"/>
      <c r="R262" s="280"/>
      <c r="S262" s="280"/>
      <c r="T262" s="280"/>
      <c r="U262" s="280"/>
      <c r="V262" s="280"/>
      <c r="W262" s="280"/>
      <c r="X262" s="280"/>
      <c r="Y262" s="280"/>
      <c r="Z262" s="280"/>
      <c r="AA262" s="280"/>
      <c r="AB262" s="280"/>
      <c r="AC262" s="280"/>
      <c r="AD262" s="280"/>
      <c r="AE262" s="280"/>
      <c r="AF262" s="280"/>
      <c r="AG262" s="280"/>
      <c r="AH262" s="280"/>
    </row>
    <row r="263" spans="1:34" ht="13.5" customHeight="1" x14ac:dyDescent="0.15">
      <c r="A263" s="280"/>
      <c r="B263" s="280"/>
      <c r="C263" s="280"/>
      <c r="D263" s="280"/>
      <c r="E263" s="280"/>
      <c r="F263" s="280"/>
      <c r="G263" s="280"/>
      <c r="H263" s="280"/>
      <c r="I263" s="280"/>
      <c r="J263" s="280"/>
      <c r="K263" s="280"/>
      <c r="L263" s="280"/>
      <c r="M263" s="280"/>
      <c r="N263" s="280"/>
      <c r="O263" s="280"/>
      <c r="P263" s="280"/>
      <c r="Q263" s="280"/>
      <c r="R263" s="280"/>
      <c r="S263" s="280"/>
      <c r="T263" s="280"/>
      <c r="U263" s="280"/>
      <c r="V263" s="280"/>
      <c r="W263" s="280"/>
      <c r="X263" s="280"/>
      <c r="Y263" s="280"/>
      <c r="Z263" s="280"/>
      <c r="AA263" s="280"/>
      <c r="AB263" s="280"/>
      <c r="AC263" s="280"/>
      <c r="AD263" s="280"/>
      <c r="AE263" s="280"/>
      <c r="AF263" s="280"/>
      <c r="AG263" s="280"/>
      <c r="AH263" s="280"/>
    </row>
    <row r="264" spans="1:34" ht="13.5" customHeight="1" x14ac:dyDescent="0.15">
      <c r="A264" s="280"/>
      <c r="B264" s="280"/>
      <c r="C264" s="280"/>
      <c r="D264" s="280"/>
      <c r="E264" s="280"/>
      <c r="F264" s="280"/>
      <c r="G264" s="280"/>
      <c r="H264" s="280"/>
      <c r="I264" s="280"/>
      <c r="J264" s="280"/>
      <c r="K264" s="280"/>
      <c r="L264" s="280"/>
      <c r="M264" s="280"/>
      <c r="N264" s="280"/>
      <c r="O264" s="280"/>
      <c r="P264" s="280"/>
      <c r="Q264" s="280"/>
      <c r="R264" s="280"/>
      <c r="S264" s="280"/>
      <c r="T264" s="280"/>
      <c r="U264" s="280"/>
      <c r="V264" s="280"/>
      <c r="W264" s="280"/>
      <c r="X264" s="280"/>
      <c r="Y264" s="280"/>
      <c r="Z264" s="280"/>
      <c r="AA264" s="280"/>
      <c r="AB264" s="280"/>
      <c r="AC264" s="280"/>
      <c r="AD264" s="280"/>
      <c r="AE264" s="280"/>
      <c r="AF264" s="280"/>
      <c r="AG264" s="280"/>
      <c r="AH264" s="280"/>
    </row>
    <row r="266" spans="1:34" ht="17.25" x14ac:dyDescent="0.15">
      <c r="B266" s="152" t="s">
        <v>299</v>
      </c>
    </row>
    <row r="267" spans="1:34" s="279" customFormat="1" ht="17.25" x14ac:dyDescent="0.15">
      <c r="B267" s="152" t="s">
        <v>365</v>
      </c>
    </row>
    <row r="268" spans="1:34" ht="17.25" x14ac:dyDescent="0.15">
      <c r="B268" s="152" t="s">
        <v>301</v>
      </c>
    </row>
    <row r="296" spans="2:2" ht="17.25" x14ac:dyDescent="0.15">
      <c r="B296" s="152" t="s">
        <v>300</v>
      </c>
    </row>
    <row r="318" spans="1:34" ht="13.5" customHeight="1" x14ac:dyDescent="0.15">
      <c r="A318" s="280" t="s">
        <v>245</v>
      </c>
      <c r="B318" s="280"/>
      <c r="C318" s="280"/>
      <c r="D318" s="280"/>
      <c r="E318" s="280"/>
      <c r="F318" s="280"/>
      <c r="G318" s="280"/>
      <c r="H318" s="280"/>
      <c r="I318" s="280"/>
      <c r="J318" s="280"/>
      <c r="K318" s="280"/>
      <c r="L318" s="280"/>
      <c r="M318" s="280"/>
      <c r="N318" s="280"/>
      <c r="O318" s="280"/>
      <c r="P318" s="280"/>
      <c r="Q318" s="280"/>
      <c r="R318" s="280"/>
      <c r="S318" s="280"/>
      <c r="T318" s="280"/>
      <c r="U318" s="280"/>
      <c r="V318" s="280"/>
      <c r="W318" s="280"/>
      <c r="X318" s="280"/>
      <c r="Y318" s="280"/>
      <c r="Z318" s="280"/>
      <c r="AA318" s="280"/>
      <c r="AB318" s="280"/>
      <c r="AC318" s="280"/>
      <c r="AD318" s="280"/>
      <c r="AE318" s="280"/>
      <c r="AF318" s="280"/>
      <c r="AG318" s="280"/>
      <c r="AH318" s="280"/>
    </row>
    <row r="319" spans="1:34" ht="13.5" customHeight="1" x14ac:dyDescent="0.15">
      <c r="A319" s="280"/>
      <c r="B319" s="280"/>
      <c r="C319" s="280"/>
      <c r="D319" s="280"/>
      <c r="E319" s="280"/>
      <c r="F319" s="280"/>
      <c r="G319" s="280"/>
      <c r="H319" s="280"/>
      <c r="I319" s="280"/>
      <c r="J319" s="280"/>
      <c r="K319" s="280"/>
      <c r="L319" s="280"/>
      <c r="M319" s="280"/>
      <c r="N319" s="280"/>
      <c r="O319" s="280"/>
      <c r="P319" s="280"/>
      <c r="Q319" s="280"/>
      <c r="R319" s="280"/>
      <c r="S319" s="280"/>
      <c r="T319" s="280"/>
      <c r="U319" s="280"/>
      <c r="V319" s="280"/>
      <c r="W319" s="280"/>
      <c r="X319" s="280"/>
      <c r="Y319" s="280"/>
      <c r="Z319" s="280"/>
      <c r="AA319" s="280"/>
      <c r="AB319" s="280"/>
      <c r="AC319" s="280"/>
      <c r="AD319" s="280"/>
      <c r="AE319" s="280"/>
      <c r="AF319" s="280"/>
      <c r="AG319" s="280"/>
      <c r="AH319" s="280"/>
    </row>
    <row r="320" spans="1:34" ht="13.5" customHeight="1" x14ac:dyDescent="0.15">
      <c r="A320" s="280"/>
      <c r="B320" s="280"/>
      <c r="C320" s="280"/>
      <c r="D320" s="280"/>
      <c r="E320" s="280"/>
      <c r="F320" s="280"/>
      <c r="G320" s="280"/>
      <c r="H320" s="280"/>
      <c r="I320" s="280"/>
      <c r="J320" s="280"/>
      <c r="K320" s="280"/>
      <c r="L320" s="280"/>
      <c r="M320" s="280"/>
      <c r="N320" s="280"/>
      <c r="O320" s="280"/>
      <c r="P320" s="280"/>
      <c r="Q320" s="280"/>
      <c r="R320" s="280"/>
      <c r="S320" s="280"/>
      <c r="T320" s="280"/>
      <c r="U320" s="280"/>
      <c r="V320" s="280"/>
      <c r="W320" s="280"/>
      <c r="X320" s="280"/>
      <c r="Y320" s="280"/>
      <c r="Z320" s="280"/>
      <c r="AA320" s="280"/>
      <c r="AB320" s="280"/>
      <c r="AC320" s="280"/>
      <c r="AD320" s="280"/>
      <c r="AE320" s="280"/>
      <c r="AF320" s="280"/>
      <c r="AG320" s="280"/>
      <c r="AH320" s="280"/>
    </row>
    <row r="322" spans="2:2" ht="17.25" x14ac:dyDescent="0.15">
      <c r="B322" s="152" t="s">
        <v>246</v>
      </c>
    </row>
    <row r="323" spans="2:2" s="278" customFormat="1" ht="17.25" x14ac:dyDescent="0.15">
      <c r="B323" s="277" t="s">
        <v>374</v>
      </c>
    </row>
    <row r="324" spans="2:2" s="278" customFormat="1" ht="17.25" x14ac:dyDescent="0.15">
      <c r="B324" s="277" t="s">
        <v>366</v>
      </c>
    </row>
    <row r="349" spans="1:34" ht="13.5" customHeight="1" x14ac:dyDescent="0.15">
      <c r="A349" s="280" t="s">
        <v>270</v>
      </c>
      <c r="B349" s="280"/>
      <c r="C349" s="280"/>
      <c r="D349" s="280"/>
      <c r="E349" s="280"/>
      <c r="F349" s="280"/>
      <c r="G349" s="280"/>
      <c r="H349" s="280"/>
      <c r="I349" s="280"/>
      <c r="J349" s="280"/>
      <c r="K349" s="280"/>
      <c r="L349" s="280"/>
      <c r="M349" s="280"/>
      <c r="N349" s="280"/>
      <c r="O349" s="280"/>
      <c r="P349" s="280"/>
      <c r="Q349" s="280"/>
      <c r="R349" s="280"/>
      <c r="S349" s="280"/>
      <c r="T349" s="280"/>
      <c r="U349" s="280"/>
      <c r="V349" s="280"/>
      <c r="W349" s="280"/>
      <c r="X349" s="280"/>
      <c r="Y349" s="280"/>
      <c r="Z349" s="280"/>
      <c r="AA349" s="280"/>
      <c r="AB349" s="280"/>
      <c r="AC349" s="280"/>
      <c r="AD349" s="280"/>
      <c r="AE349" s="280"/>
      <c r="AF349" s="280"/>
      <c r="AG349" s="280"/>
      <c r="AH349" s="280"/>
    </row>
    <row r="350" spans="1:34" ht="13.5" customHeight="1" x14ac:dyDescent="0.15">
      <c r="A350" s="280"/>
      <c r="B350" s="280"/>
      <c r="C350" s="280"/>
      <c r="D350" s="280"/>
      <c r="E350" s="280"/>
      <c r="F350" s="280"/>
      <c r="G350" s="280"/>
      <c r="H350" s="280"/>
      <c r="I350" s="280"/>
      <c r="J350" s="280"/>
      <c r="K350" s="280"/>
      <c r="L350" s="280"/>
      <c r="M350" s="280"/>
      <c r="N350" s="280"/>
      <c r="O350" s="280"/>
      <c r="P350" s="280"/>
      <c r="Q350" s="280"/>
      <c r="R350" s="280"/>
      <c r="S350" s="280"/>
      <c r="T350" s="280"/>
      <c r="U350" s="280"/>
      <c r="V350" s="280"/>
      <c r="W350" s="280"/>
      <c r="X350" s="280"/>
      <c r="Y350" s="280"/>
      <c r="Z350" s="280"/>
      <c r="AA350" s="280"/>
      <c r="AB350" s="280"/>
      <c r="AC350" s="280"/>
      <c r="AD350" s="280"/>
      <c r="AE350" s="280"/>
      <c r="AF350" s="280"/>
      <c r="AG350" s="280"/>
      <c r="AH350" s="280"/>
    </row>
    <row r="351" spans="1:34" ht="13.5" customHeight="1" x14ac:dyDescent="0.15">
      <c r="A351" s="280"/>
      <c r="B351" s="280"/>
      <c r="C351" s="280"/>
      <c r="D351" s="280"/>
      <c r="E351" s="280"/>
      <c r="F351" s="280"/>
      <c r="G351" s="280"/>
      <c r="H351" s="280"/>
      <c r="I351" s="280"/>
      <c r="J351" s="280"/>
      <c r="K351" s="280"/>
      <c r="L351" s="280"/>
      <c r="M351" s="280"/>
      <c r="N351" s="280"/>
      <c r="O351" s="280"/>
      <c r="P351" s="280"/>
      <c r="Q351" s="280"/>
      <c r="R351" s="280"/>
      <c r="S351" s="280"/>
      <c r="T351" s="280"/>
      <c r="U351" s="280"/>
      <c r="V351" s="280"/>
      <c r="W351" s="280"/>
      <c r="X351" s="280"/>
      <c r="Y351" s="280"/>
      <c r="Z351" s="280"/>
      <c r="AA351" s="280"/>
      <c r="AB351" s="280"/>
      <c r="AC351" s="280"/>
      <c r="AD351" s="280"/>
      <c r="AE351" s="280"/>
      <c r="AF351" s="280"/>
      <c r="AG351" s="280"/>
      <c r="AH351" s="280"/>
    </row>
    <row r="352" spans="1:34" ht="17.25" x14ac:dyDescent="0.15">
      <c r="B352" s="152" t="s">
        <v>271</v>
      </c>
    </row>
    <row r="354" spans="2:2" ht="17.25" x14ac:dyDescent="0.15">
      <c r="B354" s="152"/>
    </row>
    <row r="399" spans="1:34" ht="13.5" customHeight="1" x14ac:dyDescent="0.15">
      <c r="A399" s="280" t="s">
        <v>274</v>
      </c>
      <c r="B399" s="280"/>
      <c r="C399" s="280"/>
      <c r="D399" s="280"/>
      <c r="E399" s="280"/>
      <c r="F399" s="280"/>
      <c r="G399" s="280"/>
      <c r="H399" s="280"/>
      <c r="I399" s="280"/>
      <c r="J399" s="280"/>
      <c r="K399" s="280"/>
      <c r="L399" s="280"/>
      <c r="M399" s="280"/>
      <c r="N399" s="280"/>
      <c r="O399" s="280"/>
      <c r="P399" s="280"/>
      <c r="Q399" s="280"/>
      <c r="R399" s="280"/>
      <c r="S399" s="280"/>
      <c r="T399" s="280"/>
      <c r="U399" s="280"/>
      <c r="V399" s="280"/>
      <c r="W399" s="280"/>
      <c r="X399" s="280"/>
      <c r="Y399" s="280"/>
      <c r="Z399" s="280"/>
      <c r="AA399" s="280"/>
      <c r="AB399" s="280"/>
      <c r="AC399" s="280"/>
      <c r="AD399" s="280"/>
      <c r="AE399" s="280"/>
      <c r="AF399" s="280"/>
      <c r="AG399" s="280"/>
      <c r="AH399" s="280"/>
    </row>
    <row r="400" spans="1:34" ht="13.5" customHeight="1" x14ac:dyDescent="0.15">
      <c r="A400" s="280"/>
      <c r="B400" s="280"/>
      <c r="C400" s="280"/>
      <c r="D400" s="280"/>
      <c r="E400" s="280"/>
      <c r="F400" s="280"/>
      <c r="G400" s="280"/>
      <c r="H400" s="280"/>
      <c r="I400" s="280"/>
      <c r="J400" s="280"/>
      <c r="K400" s="280"/>
      <c r="L400" s="280"/>
      <c r="M400" s="280"/>
      <c r="N400" s="280"/>
      <c r="O400" s="280"/>
      <c r="P400" s="280"/>
      <c r="Q400" s="280"/>
      <c r="R400" s="280"/>
      <c r="S400" s="280"/>
      <c r="T400" s="280"/>
      <c r="U400" s="280"/>
      <c r="V400" s="280"/>
      <c r="W400" s="280"/>
      <c r="X400" s="280"/>
      <c r="Y400" s="280"/>
      <c r="Z400" s="280"/>
      <c r="AA400" s="280"/>
      <c r="AB400" s="280"/>
      <c r="AC400" s="280"/>
      <c r="AD400" s="280"/>
      <c r="AE400" s="280"/>
      <c r="AF400" s="280"/>
      <c r="AG400" s="280"/>
      <c r="AH400" s="280"/>
    </row>
    <row r="401" spans="1:34" ht="13.5" customHeight="1" x14ac:dyDescent="0.15">
      <c r="A401" s="280"/>
      <c r="B401" s="280"/>
      <c r="C401" s="280"/>
      <c r="D401" s="280"/>
      <c r="E401" s="280"/>
      <c r="F401" s="280"/>
      <c r="G401" s="280"/>
      <c r="H401" s="280"/>
      <c r="I401" s="280"/>
      <c r="J401" s="280"/>
      <c r="K401" s="280"/>
      <c r="L401" s="280"/>
      <c r="M401" s="280"/>
      <c r="N401" s="280"/>
      <c r="O401" s="280"/>
      <c r="P401" s="280"/>
      <c r="Q401" s="280"/>
      <c r="R401" s="280"/>
      <c r="S401" s="280"/>
      <c r="T401" s="280"/>
      <c r="U401" s="280"/>
      <c r="V401" s="280"/>
      <c r="W401" s="280"/>
      <c r="X401" s="280"/>
      <c r="Y401" s="280"/>
      <c r="Z401" s="280"/>
      <c r="AA401" s="280"/>
      <c r="AB401" s="280"/>
      <c r="AC401" s="280"/>
      <c r="AD401" s="280"/>
      <c r="AE401" s="280"/>
      <c r="AF401" s="280"/>
      <c r="AG401" s="280"/>
      <c r="AH401" s="280"/>
    </row>
    <row r="403" spans="1:34" ht="17.25" x14ac:dyDescent="0.15">
      <c r="B403" s="152"/>
    </row>
    <row r="423" spans="1:34" ht="13.5" customHeight="1" x14ac:dyDescent="0.15">
      <c r="A423" s="280" t="s">
        <v>272</v>
      </c>
      <c r="B423" s="280"/>
      <c r="C423" s="280"/>
      <c r="D423" s="280"/>
      <c r="E423" s="280"/>
      <c r="F423" s="280"/>
      <c r="G423" s="280"/>
      <c r="H423" s="280"/>
      <c r="I423" s="280"/>
      <c r="J423" s="280"/>
      <c r="K423" s="280"/>
      <c r="L423" s="280"/>
      <c r="M423" s="280"/>
      <c r="N423" s="280"/>
      <c r="O423" s="280"/>
      <c r="P423" s="280"/>
      <c r="Q423" s="280"/>
      <c r="R423" s="280"/>
      <c r="S423" s="280"/>
      <c r="T423" s="280"/>
      <c r="U423" s="280"/>
      <c r="V423" s="280"/>
      <c r="W423" s="280"/>
      <c r="X423" s="280"/>
      <c r="Y423" s="280"/>
      <c r="Z423" s="280"/>
      <c r="AA423" s="280"/>
      <c r="AB423" s="280"/>
      <c r="AC423" s="280"/>
      <c r="AD423" s="280"/>
      <c r="AE423" s="280"/>
      <c r="AF423" s="280"/>
      <c r="AG423" s="280"/>
      <c r="AH423" s="280"/>
    </row>
    <row r="424" spans="1:34" ht="13.5" customHeight="1" x14ac:dyDescent="0.15">
      <c r="A424" s="280"/>
      <c r="B424" s="280"/>
      <c r="C424" s="280"/>
      <c r="D424" s="280"/>
      <c r="E424" s="280"/>
      <c r="F424" s="280"/>
      <c r="G424" s="280"/>
      <c r="H424" s="280"/>
      <c r="I424" s="280"/>
      <c r="J424" s="280"/>
      <c r="K424" s="280"/>
      <c r="L424" s="280"/>
      <c r="M424" s="280"/>
      <c r="N424" s="280"/>
      <c r="O424" s="280"/>
      <c r="P424" s="280"/>
      <c r="Q424" s="280"/>
      <c r="R424" s="280"/>
      <c r="S424" s="280"/>
      <c r="T424" s="280"/>
      <c r="U424" s="280"/>
      <c r="V424" s="280"/>
      <c r="W424" s="280"/>
      <c r="X424" s="280"/>
      <c r="Y424" s="280"/>
      <c r="Z424" s="280"/>
      <c r="AA424" s="280"/>
      <c r="AB424" s="280"/>
      <c r="AC424" s="280"/>
      <c r="AD424" s="280"/>
      <c r="AE424" s="280"/>
      <c r="AF424" s="280"/>
      <c r="AG424" s="280"/>
      <c r="AH424" s="280"/>
    </row>
    <row r="425" spans="1:34" ht="13.5" customHeight="1" x14ac:dyDescent="0.15">
      <c r="A425" s="280"/>
      <c r="B425" s="280"/>
      <c r="C425" s="280"/>
      <c r="D425" s="280"/>
      <c r="E425" s="280"/>
      <c r="F425" s="280"/>
      <c r="G425" s="280"/>
      <c r="H425" s="280"/>
      <c r="I425" s="280"/>
      <c r="J425" s="280"/>
      <c r="K425" s="280"/>
      <c r="L425" s="280"/>
      <c r="M425" s="280"/>
      <c r="N425" s="280"/>
      <c r="O425" s="280"/>
      <c r="P425" s="280"/>
      <c r="Q425" s="280"/>
      <c r="R425" s="280"/>
      <c r="S425" s="280"/>
      <c r="T425" s="280"/>
      <c r="U425" s="280"/>
      <c r="V425" s="280"/>
      <c r="W425" s="280"/>
      <c r="X425" s="280"/>
      <c r="Y425" s="280"/>
      <c r="Z425" s="280"/>
      <c r="AA425" s="280"/>
      <c r="AB425" s="280"/>
      <c r="AC425" s="280"/>
      <c r="AD425" s="280"/>
      <c r="AE425" s="280"/>
      <c r="AF425" s="280"/>
      <c r="AG425" s="280"/>
      <c r="AH425" s="280"/>
    </row>
    <row r="427" spans="1:34" ht="17.25" x14ac:dyDescent="0.15">
      <c r="B427" s="152"/>
    </row>
    <row r="447" spans="1:34" ht="13.5" customHeight="1" x14ac:dyDescent="0.15">
      <c r="A447" s="280" t="s">
        <v>276</v>
      </c>
      <c r="B447" s="280"/>
      <c r="C447" s="280"/>
      <c r="D447" s="280"/>
      <c r="E447" s="280"/>
      <c r="F447" s="280"/>
      <c r="G447" s="280"/>
      <c r="H447" s="280"/>
      <c r="I447" s="280"/>
      <c r="J447" s="280"/>
      <c r="K447" s="280"/>
      <c r="L447" s="280"/>
      <c r="M447" s="280"/>
      <c r="N447" s="280"/>
      <c r="O447" s="280"/>
      <c r="P447" s="280"/>
      <c r="Q447" s="280"/>
      <c r="R447" s="280"/>
      <c r="S447" s="280"/>
      <c r="T447" s="280"/>
      <c r="U447" s="280"/>
      <c r="V447" s="280"/>
      <c r="W447" s="280"/>
      <c r="X447" s="280"/>
      <c r="Y447" s="280"/>
      <c r="Z447" s="280"/>
      <c r="AA447" s="280"/>
      <c r="AB447" s="280"/>
      <c r="AC447" s="280"/>
      <c r="AD447" s="280"/>
      <c r="AE447" s="280"/>
      <c r="AF447" s="280"/>
      <c r="AG447" s="280"/>
      <c r="AH447" s="280"/>
    </row>
    <row r="448" spans="1:34" ht="13.5" customHeight="1" x14ac:dyDescent="0.15">
      <c r="A448" s="280"/>
      <c r="B448" s="280"/>
      <c r="C448" s="280"/>
      <c r="D448" s="280"/>
      <c r="E448" s="280"/>
      <c r="F448" s="280"/>
      <c r="G448" s="280"/>
      <c r="H448" s="280"/>
      <c r="I448" s="280"/>
      <c r="J448" s="280"/>
      <c r="K448" s="280"/>
      <c r="L448" s="280"/>
      <c r="M448" s="280"/>
      <c r="N448" s="280"/>
      <c r="O448" s="280"/>
      <c r="P448" s="280"/>
      <c r="Q448" s="280"/>
      <c r="R448" s="280"/>
      <c r="S448" s="280"/>
      <c r="T448" s="280"/>
      <c r="U448" s="280"/>
      <c r="V448" s="280"/>
      <c r="W448" s="280"/>
      <c r="X448" s="280"/>
      <c r="Y448" s="280"/>
      <c r="Z448" s="280"/>
      <c r="AA448" s="280"/>
      <c r="AB448" s="280"/>
      <c r="AC448" s="280"/>
      <c r="AD448" s="280"/>
      <c r="AE448" s="280"/>
      <c r="AF448" s="280"/>
      <c r="AG448" s="280"/>
      <c r="AH448" s="280"/>
    </row>
    <row r="449" spans="1:34" ht="13.5" customHeight="1" x14ac:dyDescent="0.15">
      <c r="A449" s="280"/>
      <c r="B449" s="280"/>
      <c r="C449" s="280"/>
      <c r="D449" s="280"/>
      <c r="E449" s="280"/>
      <c r="F449" s="280"/>
      <c r="G449" s="280"/>
      <c r="H449" s="280"/>
      <c r="I449" s="280"/>
      <c r="J449" s="280"/>
      <c r="K449" s="280"/>
      <c r="L449" s="280"/>
      <c r="M449" s="280"/>
      <c r="N449" s="280"/>
      <c r="O449" s="280"/>
      <c r="P449" s="280"/>
      <c r="Q449" s="280"/>
      <c r="R449" s="280"/>
      <c r="S449" s="280"/>
      <c r="T449" s="280"/>
      <c r="U449" s="280"/>
      <c r="V449" s="280"/>
      <c r="W449" s="280"/>
      <c r="X449" s="280"/>
      <c r="Y449" s="280"/>
      <c r="Z449" s="280"/>
      <c r="AA449" s="280"/>
      <c r="AB449" s="280"/>
      <c r="AC449" s="280"/>
      <c r="AD449" s="280"/>
      <c r="AE449" s="280"/>
      <c r="AF449" s="280"/>
      <c r="AG449" s="280"/>
      <c r="AH449" s="280"/>
    </row>
    <row r="451" spans="1:34" ht="17.25" x14ac:dyDescent="0.15">
      <c r="B451" s="152" t="s">
        <v>275</v>
      </c>
    </row>
    <row r="452" spans="1:34" ht="12.75" customHeight="1" x14ac:dyDescent="0.15">
      <c r="B452" s="152"/>
    </row>
    <row r="453" spans="1:34" ht="17.25" x14ac:dyDescent="0.15">
      <c r="B453" s="152"/>
    </row>
  </sheetData>
  <sheetProtection insertHyperlinks="0" selectLockedCells="1"/>
  <mergeCells count="59">
    <mergeCell ref="C49:F50"/>
    <mergeCell ref="G50:AH50"/>
    <mergeCell ref="A423:AH425"/>
    <mergeCell ref="A399:AH401"/>
    <mergeCell ref="A152:AH154"/>
    <mergeCell ref="A81:AH83"/>
    <mergeCell ref="A57:AH59"/>
    <mergeCell ref="A105:AH107"/>
    <mergeCell ref="A238:AH240"/>
    <mergeCell ref="A213:AH215"/>
    <mergeCell ref="A178:AH180"/>
    <mergeCell ref="A318:AH320"/>
    <mergeCell ref="A349:AH351"/>
    <mergeCell ref="A127:AH129"/>
    <mergeCell ref="A262:AH264"/>
    <mergeCell ref="C44:F45"/>
    <mergeCell ref="G44:AH44"/>
    <mergeCell ref="G45:AH45"/>
    <mergeCell ref="C46:F46"/>
    <mergeCell ref="G46:AH46"/>
    <mergeCell ref="X42:AH42"/>
    <mergeCell ref="M43:U43"/>
    <mergeCell ref="X43:AH43"/>
    <mergeCell ref="G51:AH51"/>
    <mergeCell ref="G52:AH52"/>
    <mergeCell ref="G49:AH49"/>
    <mergeCell ref="G47:AH48"/>
    <mergeCell ref="C34:F35"/>
    <mergeCell ref="G34:AH34"/>
    <mergeCell ref="G35:AH35"/>
    <mergeCell ref="C47:F48"/>
    <mergeCell ref="C51:F53"/>
    <mergeCell ref="G36:AH36"/>
    <mergeCell ref="G37:AH37"/>
    <mergeCell ref="C38:F43"/>
    <mergeCell ref="G38:AH38"/>
    <mergeCell ref="G39:AH39"/>
    <mergeCell ref="G40:AH40"/>
    <mergeCell ref="G41:AH41"/>
    <mergeCell ref="G42:L43"/>
    <mergeCell ref="M42:U42"/>
    <mergeCell ref="V42:W43"/>
    <mergeCell ref="C36:F37"/>
    <mergeCell ref="A447:AH449"/>
    <mergeCell ref="A2:M2"/>
    <mergeCell ref="N2:AH2"/>
    <mergeCell ref="A3:AH24"/>
    <mergeCell ref="A26:J28"/>
    <mergeCell ref="B29:B32"/>
    <mergeCell ref="C29:F29"/>
    <mergeCell ref="G29:Y29"/>
    <mergeCell ref="C30:F30"/>
    <mergeCell ref="G30:Y30"/>
    <mergeCell ref="C31:F31"/>
    <mergeCell ref="G31:Y31"/>
    <mergeCell ref="C32:F32"/>
    <mergeCell ref="G32:Y32"/>
    <mergeCell ref="G53:AH53"/>
    <mergeCell ref="B34:B53"/>
  </mergeCells>
  <phoneticPr fontId="2"/>
  <pageMargins left="0.70866141732283472" right="0.51181102362204722" top="0.35433070866141736" bottom="0.35433070866141736" header="0.31496062992125984" footer="0.31496062992125984"/>
  <pageSetup paperSize="9" scale="62" fitToHeight="0" orientation="landscape" r:id="rId1"/>
  <rowBreaks count="10" manualBreakCount="10">
    <brk id="25" max="33" man="1"/>
    <brk id="55" max="33" man="1"/>
    <brk id="126" max="33" man="1"/>
    <brk id="177" max="33" man="1"/>
    <brk id="237" max="33" man="1"/>
    <brk id="260" max="33" man="1"/>
    <brk id="317" max="33" man="1"/>
    <brk id="348" max="33" man="1"/>
    <brk id="398" max="33" man="1"/>
    <brk id="446" max="3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R53"/>
  <sheetViews>
    <sheetView showGridLines="0" view="pageBreakPreview" zoomScale="85" zoomScaleNormal="70" zoomScaleSheetLayoutView="85" workbookViewId="0">
      <selection activeCell="I13" sqref="I13:L13"/>
    </sheetView>
  </sheetViews>
  <sheetFormatPr defaultColWidth="9" defaultRowHeight="15.75" x14ac:dyDescent="0.15"/>
  <cols>
    <col min="1" max="1" width="4.25" style="1" customWidth="1"/>
    <col min="2" max="2" width="3.875" style="1" customWidth="1"/>
    <col min="3" max="3" width="6.5" style="1" customWidth="1"/>
    <col min="4" max="4" width="4" style="1" customWidth="1"/>
    <col min="5" max="5" width="4.375" style="1" customWidth="1"/>
    <col min="6" max="6" width="6.875" style="1" customWidth="1"/>
    <col min="7" max="7" width="4.75" style="1" bestFit="1" customWidth="1"/>
    <col min="8" max="8" width="13.75" style="1" customWidth="1"/>
    <col min="9" max="9" width="4.625" style="1" customWidth="1"/>
    <col min="10" max="10" width="6.75" style="1" bestFit="1" customWidth="1"/>
    <col min="11" max="11" width="8.625" style="1" customWidth="1"/>
    <col min="12" max="12" width="22.125" style="1" customWidth="1"/>
    <col min="13" max="13" width="10.625" style="1" customWidth="1"/>
    <col min="14" max="14" width="17.5" style="1" customWidth="1"/>
    <col min="15" max="15" width="8.375" style="1" customWidth="1"/>
    <col min="16" max="16" width="11.125" style="1" customWidth="1"/>
    <col min="17" max="21" width="7.625" style="1" customWidth="1"/>
    <col min="22" max="22" width="8.125" style="1" customWidth="1"/>
    <col min="23" max="23" width="8.375" style="1" customWidth="1"/>
    <col min="24" max="24" width="10" style="1" customWidth="1"/>
    <col min="25" max="26" width="11.375" style="1" customWidth="1"/>
    <col min="27" max="27" width="1.625" style="1" customWidth="1"/>
    <col min="28" max="28" width="9" style="9"/>
    <col min="29" max="32" width="14.25" style="136" bestFit="1" customWidth="1"/>
    <col min="33" max="33" width="7.375" style="136" customWidth="1"/>
    <col min="34" max="34" width="9" style="136"/>
    <col min="35" max="35" width="9" style="136" customWidth="1"/>
    <col min="36" max="36" width="10.25" style="136" bestFit="1" customWidth="1"/>
    <col min="37" max="37" width="10.75" style="136" bestFit="1" customWidth="1"/>
    <col min="38" max="38" width="9" style="136"/>
    <col min="39" max="40" width="10.125" style="136" bestFit="1" customWidth="1"/>
    <col min="41" max="41" width="9" style="136"/>
    <col min="42" max="42" width="10.125" style="136" bestFit="1" customWidth="1"/>
    <col min="43" max="44" width="9" style="136"/>
    <col min="45" max="16384" width="9" style="1"/>
  </cols>
  <sheetData>
    <row r="1" spans="1:44" ht="23.25" customHeight="1" x14ac:dyDescent="0.15">
      <c r="A1" s="86"/>
      <c r="B1" s="422" t="s">
        <v>217</v>
      </c>
      <c r="C1" s="423"/>
      <c r="D1" s="423"/>
      <c r="E1" s="426" t="s">
        <v>311</v>
      </c>
      <c r="F1" s="427"/>
      <c r="G1" s="427"/>
      <c r="H1" s="428"/>
      <c r="I1" s="480" t="str">
        <f>IF(AE2&lt;&gt;"",AE2,IF(AE6&lt;&gt;"",AE6,AC2))</f>
        <v>生年月日を記入してください。</v>
      </c>
      <c r="J1" s="481"/>
      <c r="K1" s="481"/>
      <c r="L1" s="481"/>
      <c r="M1" s="481"/>
      <c r="N1" s="481"/>
      <c r="O1" s="481"/>
      <c r="P1" s="481"/>
      <c r="Q1" s="481"/>
      <c r="R1" s="481"/>
      <c r="S1" s="481"/>
      <c r="T1" s="481"/>
      <c r="U1" s="481"/>
      <c r="V1" s="482"/>
      <c r="W1" s="486">
        <v>2026</v>
      </c>
      <c r="X1" s="470" t="s">
        <v>218</v>
      </c>
      <c r="Y1" s="471"/>
      <c r="Z1" s="472"/>
      <c r="AA1" s="160"/>
      <c r="AC1" s="156" t="s">
        <v>266</v>
      </c>
      <c r="AE1" s="476" t="s">
        <v>219</v>
      </c>
      <c r="AF1" s="477"/>
      <c r="AG1" s="137" t="s">
        <v>220</v>
      </c>
      <c r="AH1" s="138">
        <v>1</v>
      </c>
      <c r="AI1" s="138">
        <v>2</v>
      </c>
      <c r="AJ1" s="138">
        <v>3</v>
      </c>
      <c r="AK1" s="138">
        <v>4</v>
      </c>
      <c r="AL1" s="138"/>
      <c r="AM1" s="138"/>
      <c r="AN1" s="138"/>
      <c r="AO1" s="138"/>
      <c r="AP1" s="138"/>
      <c r="AQ1" s="138"/>
      <c r="AR1" s="138"/>
    </row>
    <row r="2" spans="1:44" ht="61.5" customHeight="1" thickBot="1" x14ac:dyDescent="0.2">
      <c r="A2" s="87"/>
      <c r="B2" s="424"/>
      <c r="C2" s="425"/>
      <c r="D2" s="425"/>
      <c r="E2" s="429"/>
      <c r="F2" s="430"/>
      <c r="G2" s="430"/>
      <c r="H2" s="431"/>
      <c r="I2" s="483"/>
      <c r="J2" s="484"/>
      <c r="K2" s="484"/>
      <c r="L2" s="484"/>
      <c r="M2" s="484"/>
      <c r="N2" s="484"/>
      <c r="O2" s="484"/>
      <c r="P2" s="484"/>
      <c r="Q2" s="484"/>
      <c r="R2" s="484"/>
      <c r="S2" s="484"/>
      <c r="T2" s="484"/>
      <c r="U2" s="484"/>
      <c r="V2" s="485"/>
      <c r="W2" s="487"/>
      <c r="X2" s="473"/>
      <c r="Y2" s="474"/>
      <c r="Z2" s="475"/>
      <c r="AA2" s="161"/>
      <c r="AC2" s="157" t="s">
        <v>310</v>
      </c>
      <c r="AE2" s="468" t="str">
        <f>IFERROR(HLOOKUP(MAX($AH$2:$AR$2),AH1:AR3,3,FALSE),"")</f>
        <v>生年月日を記入してください。</v>
      </c>
      <c r="AF2" s="469"/>
      <c r="AG2" s="137" t="s">
        <v>221</v>
      </c>
      <c r="AH2" s="138">
        <f>IF($E$3="",AH1,0)</f>
        <v>1</v>
      </c>
      <c r="AI2" s="138">
        <f>IF(K4="",AI1,0)</f>
        <v>2</v>
      </c>
      <c r="AJ2" s="138">
        <f>IF(OR(O3="",R3="",T3=""),AJ1,0)</f>
        <v>3</v>
      </c>
      <c r="AK2" s="138">
        <f>IF(E3&lt;&gt;"",IF(INDEX(syokusyu,MATCH(経歴書!E3,syokusyumei,0),5)="免許職",IF(COUNTIF(I8:I47,"*免許*")&gt;0,0,4),0),0)</f>
        <v>0</v>
      </c>
      <c r="AL2" s="138"/>
      <c r="AM2" s="138"/>
      <c r="AN2" s="138"/>
      <c r="AO2" s="138"/>
      <c r="AP2" s="138"/>
      <c r="AQ2" s="138"/>
      <c r="AR2" s="138"/>
    </row>
    <row r="3" spans="1:44" ht="15.75" customHeight="1" x14ac:dyDescent="0.15">
      <c r="A3" s="18"/>
      <c r="B3" s="432" t="s">
        <v>0</v>
      </c>
      <c r="C3" s="461"/>
      <c r="D3" s="462"/>
      <c r="E3" s="444"/>
      <c r="F3" s="445"/>
      <c r="G3" s="445"/>
      <c r="H3" s="445"/>
      <c r="I3" s="478" t="s">
        <v>10</v>
      </c>
      <c r="J3" s="135" t="s">
        <v>15</v>
      </c>
      <c r="K3" s="450" t="str">
        <f>PHONETIC(K4)</f>
        <v/>
      </c>
      <c r="L3" s="451"/>
      <c r="M3" s="452"/>
      <c r="N3" s="415" t="s">
        <v>222</v>
      </c>
      <c r="O3" s="438"/>
      <c r="P3" s="439"/>
      <c r="Q3" s="455" t="s">
        <v>269</v>
      </c>
      <c r="R3" s="458"/>
      <c r="S3" s="455" t="s">
        <v>5</v>
      </c>
      <c r="T3" s="458"/>
      <c r="U3" s="488" t="s">
        <v>6</v>
      </c>
      <c r="V3" s="436" t="s">
        <v>7</v>
      </c>
      <c r="W3" s="492" t="str">
        <f>IF($O$3=0,"",DATEDIF(IF($O$3=0,"",DATE($O$3,$R$3,$T$3)),DATE(W1,4,1),"y"))</f>
        <v/>
      </c>
      <c r="X3" s="493"/>
      <c r="Y3" s="493"/>
      <c r="Z3" s="496" t="s">
        <v>13</v>
      </c>
      <c r="AA3" s="161"/>
      <c r="AG3" s="137" t="s">
        <v>223</v>
      </c>
      <c r="AH3" s="139" t="s">
        <v>224</v>
      </c>
      <c r="AI3" s="139" t="s">
        <v>225</v>
      </c>
      <c r="AJ3" s="139" t="s">
        <v>241</v>
      </c>
      <c r="AK3" s="176" t="s">
        <v>321</v>
      </c>
      <c r="AL3" s="139"/>
      <c r="AM3" s="139"/>
      <c r="AN3" s="139"/>
      <c r="AO3" s="139"/>
      <c r="AP3" s="139"/>
      <c r="AQ3" s="139"/>
      <c r="AR3" s="139"/>
    </row>
    <row r="4" spans="1:44" ht="15.75" customHeight="1" x14ac:dyDescent="0.15">
      <c r="A4" s="18"/>
      <c r="B4" s="463"/>
      <c r="C4" s="464"/>
      <c r="D4" s="465"/>
      <c r="E4" s="446"/>
      <c r="F4" s="447"/>
      <c r="G4" s="447"/>
      <c r="H4" s="447"/>
      <c r="I4" s="479"/>
      <c r="J4" s="498" t="s">
        <v>11</v>
      </c>
      <c r="K4" s="440"/>
      <c r="L4" s="441"/>
      <c r="M4" s="453"/>
      <c r="N4" s="416"/>
      <c r="O4" s="440"/>
      <c r="P4" s="441"/>
      <c r="Q4" s="456"/>
      <c r="R4" s="459"/>
      <c r="S4" s="456"/>
      <c r="T4" s="459"/>
      <c r="U4" s="489"/>
      <c r="V4" s="491"/>
      <c r="W4" s="494"/>
      <c r="X4" s="495"/>
      <c r="Y4" s="495"/>
      <c r="Z4" s="497"/>
      <c r="AA4" s="161"/>
    </row>
    <row r="5" spans="1:44" ht="16.5" customHeight="1" thickBot="1" x14ac:dyDescent="0.3">
      <c r="A5" s="18"/>
      <c r="B5" s="433"/>
      <c r="C5" s="466"/>
      <c r="D5" s="467"/>
      <c r="E5" s="448"/>
      <c r="F5" s="449"/>
      <c r="G5" s="449"/>
      <c r="H5" s="449"/>
      <c r="I5" s="479"/>
      <c r="J5" s="498"/>
      <c r="K5" s="442"/>
      <c r="L5" s="443"/>
      <c r="M5" s="454"/>
      <c r="N5" s="502"/>
      <c r="O5" s="442"/>
      <c r="P5" s="443"/>
      <c r="Q5" s="457"/>
      <c r="R5" s="460"/>
      <c r="S5" s="457"/>
      <c r="T5" s="460"/>
      <c r="U5" s="490"/>
      <c r="V5" s="437"/>
      <c r="W5" s="499" t="s">
        <v>16</v>
      </c>
      <c r="X5" s="500"/>
      <c r="Y5" s="500"/>
      <c r="Z5" s="501"/>
      <c r="AA5" s="161"/>
      <c r="AC5" s="137" t="s">
        <v>226</v>
      </c>
      <c r="AD5" s="138">
        <f>$W$1</f>
        <v>2026</v>
      </c>
      <c r="AE5" s="476" t="s">
        <v>227</v>
      </c>
      <c r="AF5" s="477"/>
      <c r="AG5" s="137" t="s">
        <v>220</v>
      </c>
      <c r="AH5" s="138">
        <v>1</v>
      </c>
      <c r="AI5" s="138">
        <v>2</v>
      </c>
      <c r="AJ5" s="138">
        <v>9</v>
      </c>
      <c r="AK5" s="138">
        <v>4</v>
      </c>
      <c r="AL5" s="138">
        <v>6</v>
      </c>
      <c r="AM5" s="138">
        <v>3</v>
      </c>
      <c r="AN5" s="138">
        <v>7</v>
      </c>
      <c r="AO5" s="138">
        <v>8</v>
      </c>
      <c r="AP5" s="138">
        <v>11</v>
      </c>
      <c r="AQ5" s="138">
        <v>5</v>
      </c>
      <c r="AR5" s="138">
        <v>10</v>
      </c>
    </row>
    <row r="6" spans="1:44" ht="29.25" customHeight="1" x14ac:dyDescent="0.15">
      <c r="A6" s="18"/>
      <c r="B6" s="412" t="s">
        <v>1</v>
      </c>
      <c r="C6" s="413"/>
      <c r="D6" s="414"/>
      <c r="E6" s="412" t="s">
        <v>2</v>
      </c>
      <c r="F6" s="413"/>
      <c r="G6" s="414"/>
      <c r="H6" s="432" t="s">
        <v>179</v>
      </c>
      <c r="I6" s="432" t="s">
        <v>320</v>
      </c>
      <c r="J6" s="461"/>
      <c r="K6" s="461"/>
      <c r="L6" s="462"/>
      <c r="M6" s="415" t="s">
        <v>8</v>
      </c>
      <c r="N6" s="399" t="s">
        <v>91</v>
      </c>
      <c r="O6" s="401" t="s">
        <v>362</v>
      </c>
      <c r="P6" s="402"/>
      <c r="Q6" s="402"/>
      <c r="R6" s="402"/>
      <c r="S6" s="403"/>
      <c r="T6" s="434" t="s">
        <v>315</v>
      </c>
      <c r="U6" s="435"/>
      <c r="V6" s="436" t="s">
        <v>314</v>
      </c>
      <c r="W6" s="397" t="s">
        <v>317</v>
      </c>
      <c r="X6" s="415" t="s">
        <v>228</v>
      </c>
      <c r="Y6" s="461" t="s">
        <v>9</v>
      </c>
      <c r="Z6" s="462"/>
      <c r="AA6" s="161"/>
      <c r="AC6" s="137" t="s">
        <v>229</v>
      </c>
      <c r="AD6" s="138" t="str">
        <f>O3&amp;RIGHT("00"&amp;R3,2)&amp;RIGHT("00"&amp;T3,2)</f>
        <v>0000</v>
      </c>
      <c r="AE6" s="468" t="str">
        <f>IFERROR(HLOOKUP(MAX($AH$6:$AR$6),$AH$5:$AR$7,3,FALSE),"")</f>
        <v>高校の経歴を記入又は高校入学年を確認してください。</v>
      </c>
      <c r="AF6" s="469"/>
      <c r="AG6" s="137" t="s">
        <v>221</v>
      </c>
      <c r="AH6" s="138">
        <f>IF(SUM(AH8:AH47)=0,AH5,0)</f>
        <v>1</v>
      </c>
      <c r="AI6" s="138">
        <f>IF(SUM(AI8:AI47)=0,AI5,0)</f>
        <v>2</v>
      </c>
      <c r="AJ6" s="138">
        <f>IF(SUM(AJ8:AJ47)&gt;0,AJ5,0)</f>
        <v>0</v>
      </c>
      <c r="AK6" s="138">
        <f t="shared" ref="AK6:AP6" si="0">IF(SUM(AK8:AK47)&gt;0,AK5,0)</f>
        <v>0</v>
      </c>
      <c r="AL6" s="138">
        <f t="shared" si="0"/>
        <v>0</v>
      </c>
      <c r="AM6" s="138">
        <f t="shared" si="0"/>
        <v>0</v>
      </c>
      <c r="AN6" s="138">
        <f t="shared" si="0"/>
        <v>0</v>
      </c>
      <c r="AO6" s="138">
        <f t="shared" si="0"/>
        <v>0</v>
      </c>
      <c r="AP6" s="138">
        <f t="shared" si="0"/>
        <v>0</v>
      </c>
      <c r="AQ6" s="171">
        <f>IF(SUM(AQ8:AQ47)&gt;0,AQ5,0)</f>
        <v>0</v>
      </c>
      <c r="AR6" s="181">
        <f>IF(SUM(AR8:AR47)&gt;0,AR5,0)</f>
        <v>0</v>
      </c>
    </row>
    <row r="7" spans="1:44" ht="15.75" customHeight="1" thickBot="1" x14ac:dyDescent="0.2">
      <c r="A7" s="18"/>
      <c r="B7" s="393" t="s">
        <v>38</v>
      </c>
      <c r="C7" s="394"/>
      <c r="D7" s="180" t="s">
        <v>5</v>
      </c>
      <c r="E7" s="393" t="s">
        <v>38</v>
      </c>
      <c r="F7" s="394"/>
      <c r="G7" s="180" t="s">
        <v>5</v>
      </c>
      <c r="H7" s="433"/>
      <c r="I7" s="433"/>
      <c r="J7" s="466"/>
      <c r="K7" s="466"/>
      <c r="L7" s="467"/>
      <c r="M7" s="416"/>
      <c r="N7" s="400"/>
      <c r="O7" s="404"/>
      <c r="P7" s="405"/>
      <c r="Q7" s="405"/>
      <c r="R7" s="405"/>
      <c r="S7" s="406"/>
      <c r="T7" s="183" t="s">
        <v>312</v>
      </c>
      <c r="U7" s="184" t="s">
        <v>313</v>
      </c>
      <c r="V7" s="437"/>
      <c r="W7" s="398"/>
      <c r="X7" s="416"/>
      <c r="Y7" s="464"/>
      <c r="Z7" s="465"/>
      <c r="AA7" s="161"/>
      <c r="AC7" s="137" t="s">
        <v>230</v>
      </c>
      <c r="AD7" s="137" t="s">
        <v>231</v>
      </c>
      <c r="AE7" s="137" t="s">
        <v>267</v>
      </c>
      <c r="AF7" s="137" t="s">
        <v>268</v>
      </c>
      <c r="AG7" s="137" t="s">
        <v>223</v>
      </c>
      <c r="AH7" s="140" t="s">
        <v>294</v>
      </c>
      <c r="AI7" s="141" t="s">
        <v>232</v>
      </c>
      <c r="AJ7" s="141" t="s">
        <v>319</v>
      </c>
      <c r="AK7" s="141" t="s">
        <v>318</v>
      </c>
      <c r="AL7" s="141" t="s">
        <v>233</v>
      </c>
      <c r="AM7" s="141" t="s">
        <v>363</v>
      </c>
      <c r="AN7" s="141" t="s">
        <v>316</v>
      </c>
      <c r="AO7" s="141" t="s">
        <v>234</v>
      </c>
      <c r="AP7" s="141" t="s">
        <v>240</v>
      </c>
      <c r="AQ7" s="141" t="s">
        <v>295</v>
      </c>
      <c r="AR7" s="141" t="s">
        <v>364</v>
      </c>
    </row>
    <row r="8" spans="1:44" ht="35.1" customHeight="1" x14ac:dyDescent="0.15">
      <c r="A8" s="18">
        <v>1</v>
      </c>
      <c r="B8" s="395"/>
      <c r="C8" s="396"/>
      <c r="D8" s="185"/>
      <c r="E8" s="395"/>
      <c r="F8" s="396"/>
      <c r="G8" s="185"/>
      <c r="H8" s="188"/>
      <c r="I8" s="410"/>
      <c r="J8" s="410"/>
      <c r="K8" s="410"/>
      <c r="L8" s="411"/>
      <c r="M8" s="191"/>
      <c r="N8" s="252"/>
      <c r="O8" s="407"/>
      <c r="P8" s="408"/>
      <c r="Q8" s="408"/>
      <c r="R8" s="408"/>
      <c r="S8" s="409"/>
      <c r="T8" s="194"/>
      <c r="U8" s="195"/>
      <c r="V8" s="191"/>
      <c r="W8" s="200"/>
      <c r="X8" s="203"/>
      <c r="Y8" s="387"/>
      <c r="Z8" s="388"/>
      <c r="AA8" s="161"/>
      <c r="AC8" s="138" t="str">
        <f t="shared" ref="AC8:AC47" si="1">IF(B8&lt;&gt;"",B8&amp;RIGHT("00"&amp;D8,2)&amp;"01","19000101")</f>
        <v>19000101</v>
      </c>
      <c r="AD8" s="138" t="str">
        <f t="shared" ref="AD8:AD47" si="2">IF(E8&lt;&gt;"",E8&amp;RIGHT("00"&amp;G8,2)&amp;DAY(EDATE(DATE(E8,G8,1),1)-1),"19000101")</f>
        <v>19000101</v>
      </c>
      <c r="AE8" s="142">
        <f>DATE(MID(AC8,1,4),MID(AC8,5,2),1)</f>
        <v>1</v>
      </c>
      <c r="AF8" s="142">
        <f>EDATE(DATE(MID(AD8,1,4),MID(AD8,5,2),1),1)-1</f>
        <v>31</v>
      </c>
      <c r="AG8" s="143"/>
      <c r="AH8" s="138">
        <f>IFERROR(IF(AND(INT(AD8)&gt;=INT(($AD$5&amp;"0300")),INT(AD8)&lt;=INT(($AD$5&amp;"0399"))),1,0),0)</f>
        <v>0</v>
      </c>
      <c r="AI8" s="144">
        <f>IF(LEFT(AC8,6)=($O$3+IF(AND(RIGHT($AD$6,4)&gt;="0402",RIGHT($AD$6,4)&lt;="1231")=TRUE,16,15)&amp;"04"),1,0)</f>
        <v>0</v>
      </c>
      <c r="AJ8" s="138">
        <v>0</v>
      </c>
      <c r="AK8" s="174">
        <f t="shared" ref="AK8:AK47" si="3">IF(AND(OR(T8="",U8=""),I8&amp;O8&lt;&gt;"",LEFT(H8,2)&lt;&gt;"E1",LEFT(H8,2)&lt;&gt;"D0",COUNTIF(I8,"*浪人*")=0,COUNTIF(I8,"*免許*")=0),1,0)</f>
        <v>0</v>
      </c>
      <c r="AL8" s="171">
        <f t="shared" ref="AL8:AL47" si="4">IF(AND(T8&amp;U8&gt;="2845",OR(M8="アルバイト",M8="パート",M8="派遣職員"),H8&lt;&gt;"E3:その他"),1,0)</f>
        <v>0</v>
      </c>
      <c r="AM8" s="138">
        <f t="shared" ref="AM8:AM47" si="5">IF(AND(LEFT(H8,2)="D0",OR(O8="",V8="",W8="")),1,0)</f>
        <v>0</v>
      </c>
      <c r="AN8" s="181">
        <f>IF(AND(OR(B8="",D8="",E8="",G8=""),H8&amp;I8&amp;M8&amp;O8&amp;T8&amp;U8&amp;V8&amp;W8&amp;X8&amp;Y8&lt;&gt;""),1,0)</f>
        <v>0</v>
      </c>
      <c r="AO8" s="138">
        <f>IF(AND(AC8&lt;&gt;"19000101",AD8&lt;&gt;"19000101",AC8&gt;AD8),1,0)</f>
        <v>0</v>
      </c>
      <c r="AP8" s="169">
        <v>0</v>
      </c>
      <c r="AQ8" s="171">
        <f t="shared" ref="AQ8:AQ47" si="6">IF(AND(X8="",LEFT(H8,2)="E1",COUNTIF(I8,"*無職*")=0,COUNTIF(I8,"*浪人*")=0,),1,0)</f>
        <v>0</v>
      </c>
      <c r="AR8" s="190">
        <f t="shared" ref="AR8:AR47" si="7">IF(AND(B8&amp;D8&amp;E8&amp;G8&lt;&gt;"",COUNTIFS(I8,"*浪人*")&lt;1,COUNTIFS(I8,"*無職*")&lt;1,COUNTIFS(I8,"*免許*")&lt;1,OR(H8="",I8="",M8="",O8="",X8="")),1,0)</f>
        <v>0</v>
      </c>
    </row>
    <row r="9" spans="1:44" ht="35.1" customHeight="1" x14ac:dyDescent="0.15">
      <c r="A9" s="18">
        <v>2</v>
      </c>
      <c r="B9" s="389"/>
      <c r="C9" s="390"/>
      <c r="D9" s="186"/>
      <c r="E9" s="389"/>
      <c r="F9" s="390"/>
      <c r="G9" s="186"/>
      <c r="H9" s="182"/>
      <c r="I9" s="382"/>
      <c r="J9" s="385"/>
      <c r="K9" s="385"/>
      <c r="L9" s="386"/>
      <c r="M9" s="192"/>
      <c r="N9" s="250"/>
      <c r="O9" s="419"/>
      <c r="P9" s="420"/>
      <c r="Q9" s="420"/>
      <c r="R9" s="420"/>
      <c r="S9" s="421"/>
      <c r="T9" s="196"/>
      <c r="U9" s="197"/>
      <c r="V9" s="192"/>
      <c r="W9" s="251"/>
      <c r="X9" s="204"/>
      <c r="Y9" s="391"/>
      <c r="Z9" s="392"/>
      <c r="AA9" s="161"/>
      <c r="AC9" s="190" t="str">
        <f t="shared" si="1"/>
        <v>19000101</v>
      </c>
      <c r="AD9" s="190" t="str">
        <f t="shared" si="2"/>
        <v>19000101</v>
      </c>
      <c r="AE9" s="142">
        <f t="shared" ref="AE9:AE47" si="8">DATE(MID(AC9,1,4),MID(AC9,5,2),1)</f>
        <v>1</v>
      </c>
      <c r="AF9" s="142">
        <f t="shared" ref="AF9:AF47" si="9">EDATE(DATE(MID(AD9,1,4),MID(AD9,5,2),1),1)-1</f>
        <v>31</v>
      </c>
      <c r="AG9" s="143"/>
      <c r="AH9" s="168">
        <f t="shared" ref="AH9:AH47" si="10">IFERROR(IF(AND(INT(AD9)&gt;=INT(($AD$5&amp;"0300")),INT(AD9)&lt;=INT(($AD$5&amp;"0399"))),1,0),0)</f>
        <v>0</v>
      </c>
      <c r="AI9" s="144">
        <f t="shared" ref="AI9:AI47" si="11">IF(LEFT(AC9,6)=($O$3+IF(AND(RIGHT($AD$6,4)&gt;="0402",RIGHT($AD$6,4)&lt;="1231")=TRUE,16,15)&amp;"04"),1,0)</f>
        <v>0</v>
      </c>
      <c r="AJ9" s="159">
        <f>IF(B9&lt;&gt;"",IF(AND(AE9&gt;=AE8,AE9&lt;=EDATE(AF8,1)),0,1),0)</f>
        <v>0</v>
      </c>
      <c r="AK9" s="181">
        <f t="shared" si="3"/>
        <v>0</v>
      </c>
      <c r="AL9" s="159">
        <f t="shared" si="4"/>
        <v>0</v>
      </c>
      <c r="AM9" s="175">
        <f t="shared" si="5"/>
        <v>0</v>
      </c>
      <c r="AN9" s="181">
        <f t="shared" ref="AN9:AN47" si="12">IF(AND(OR(B9="",D9="",E9="",G9=""),H9&amp;I9&amp;M9&amp;N9&amp;O9&amp;T9&amp;U9&amp;V9&amp;W9&amp;X9&amp;Y9&lt;&gt;""),1,0)</f>
        <v>0</v>
      </c>
      <c r="AO9" s="159">
        <f t="shared" ref="AO9:AO47" si="13">IF(AND(AC9&lt;&gt;"19000101",AD9&lt;&gt;"19000101",AC9&gt;AD9),1,0)</f>
        <v>0</v>
      </c>
      <c r="AP9" s="169">
        <f t="array" ref="AP9">IF(AC9&lt;&gt;"19000101",MAX(IF($AC$8:$AC8&gt;AC9,ROW($AC$8:$AC8),0)),0)</f>
        <v>0</v>
      </c>
      <c r="AQ9" s="181">
        <f t="shared" si="6"/>
        <v>0</v>
      </c>
      <c r="AR9" s="190">
        <f t="shared" si="7"/>
        <v>0</v>
      </c>
    </row>
    <row r="10" spans="1:44" ht="35.1" customHeight="1" x14ac:dyDescent="0.15">
      <c r="A10" s="18">
        <v>3</v>
      </c>
      <c r="B10" s="389"/>
      <c r="C10" s="390"/>
      <c r="D10" s="186"/>
      <c r="E10" s="389"/>
      <c r="F10" s="390"/>
      <c r="G10" s="186"/>
      <c r="H10" s="182"/>
      <c r="I10" s="382"/>
      <c r="J10" s="385"/>
      <c r="K10" s="385"/>
      <c r="L10" s="386"/>
      <c r="M10" s="192"/>
      <c r="N10" s="250"/>
      <c r="O10" s="419"/>
      <c r="P10" s="420"/>
      <c r="Q10" s="420"/>
      <c r="R10" s="420"/>
      <c r="S10" s="421"/>
      <c r="T10" s="196"/>
      <c r="U10" s="197"/>
      <c r="V10" s="192"/>
      <c r="W10" s="251"/>
      <c r="X10" s="204"/>
      <c r="Y10" s="417"/>
      <c r="Z10" s="418"/>
      <c r="AA10" s="161"/>
      <c r="AC10" s="190" t="str">
        <f t="shared" si="1"/>
        <v>19000101</v>
      </c>
      <c r="AD10" s="190" t="str">
        <f t="shared" si="2"/>
        <v>19000101</v>
      </c>
      <c r="AE10" s="142">
        <f t="shared" si="8"/>
        <v>1</v>
      </c>
      <c r="AF10" s="142">
        <f t="shared" si="9"/>
        <v>31</v>
      </c>
      <c r="AG10" s="143"/>
      <c r="AH10" s="168">
        <f t="shared" si="10"/>
        <v>0</v>
      </c>
      <c r="AI10" s="144">
        <f t="shared" si="11"/>
        <v>0</v>
      </c>
      <c r="AJ10" s="159">
        <f>IF(B10&lt;&gt;"",IF(OR(AND(AE10&gt;=AE8,AE10&lt;=EDATE(AF8,1)),AND(AE10&gt;=AE9,AE10&lt;=EDATE(AF9,1))),0,1),0)</f>
        <v>0</v>
      </c>
      <c r="AK10" s="181">
        <f t="shared" si="3"/>
        <v>0</v>
      </c>
      <c r="AL10" s="159">
        <f t="shared" si="4"/>
        <v>0</v>
      </c>
      <c r="AM10" s="175">
        <f t="shared" si="5"/>
        <v>0</v>
      </c>
      <c r="AN10" s="181">
        <f t="shared" si="12"/>
        <v>0</v>
      </c>
      <c r="AO10" s="159">
        <f t="shared" si="13"/>
        <v>0</v>
      </c>
      <c r="AP10" s="169">
        <f t="array" ref="AP10">IF(AC10&lt;&gt;"19000101",MAX(IF($AC$8:$AC9&gt;AC10,ROW($AC$8:$AC9),0)),0)</f>
        <v>0</v>
      </c>
      <c r="AQ10" s="181">
        <f t="shared" si="6"/>
        <v>0</v>
      </c>
      <c r="AR10" s="253">
        <f t="shared" si="7"/>
        <v>0</v>
      </c>
    </row>
    <row r="11" spans="1:44" ht="35.1" customHeight="1" x14ac:dyDescent="0.15">
      <c r="A11" s="18">
        <v>4</v>
      </c>
      <c r="B11" s="379"/>
      <c r="C11" s="380"/>
      <c r="D11" s="186"/>
      <c r="E11" s="379"/>
      <c r="F11" s="380"/>
      <c r="G11" s="186"/>
      <c r="H11" s="182"/>
      <c r="I11" s="381"/>
      <c r="J11" s="381"/>
      <c r="K11" s="381"/>
      <c r="L11" s="382"/>
      <c r="M11" s="192"/>
      <c r="N11" s="244"/>
      <c r="O11" s="383"/>
      <c r="P11" s="383"/>
      <c r="Q11" s="383"/>
      <c r="R11" s="383"/>
      <c r="S11" s="384"/>
      <c r="T11" s="196"/>
      <c r="U11" s="197"/>
      <c r="V11" s="192"/>
      <c r="W11" s="201"/>
      <c r="X11" s="204"/>
      <c r="Y11" s="377"/>
      <c r="Z11" s="378"/>
      <c r="AA11" s="161"/>
      <c r="AC11" s="190" t="str">
        <f t="shared" si="1"/>
        <v>19000101</v>
      </c>
      <c r="AD11" s="190" t="str">
        <f t="shared" si="2"/>
        <v>19000101</v>
      </c>
      <c r="AE11" s="142">
        <f t="shared" si="8"/>
        <v>1</v>
      </c>
      <c r="AF11" s="142">
        <f t="shared" si="9"/>
        <v>31</v>
      </c>
      <c r="AG11" s="143"/>
      <c r="AH11" s="168">
        <f t="shared" si="10"/>
        <v>0</v>
      </c>
      <c r="AI11" s="144">
        <f t="shared" si="11"/>
        <v>0</v>
      </c>
      <c r="AJ11" s="159">
        <f>IF(B11&lt;&gt;"",IF(OR(AND(AE11&gt;=AE8,AE11&lt;=EDATE(AF8,1)),AND(AE11&gt;=AE9,AE11&lt;=EDATE(AF9,1)),AND(AE11&gt;=AE10,AE11&lt;=EDATE(AF10,1))),0,1),0)</f>
        <v>0</v>
      </c>
      <c r="AK11" s="181">
        <f t="shared" si="3"/>
        <v>0</v>
      </c>
      <c r="AL11" s="159">
        <f t="shared" si="4"/>
        <v>0</v>
      </c>
      <c r="AM11" s="175">
        <f t="shared" si="5"/>
        <v>0</v>
      </c>
      <c r="AN11" s="181">
        <f t="shared" si="12"/>
        <v>0</v>
      </c>
      <c r="AO11" s="159">
        <f t="shared" si="13"/>
        <v>0</v>
      </c>
      <c r="AP11" s="169">
        <f t="array" ref="AP11">IF(AC11&lt;&gt;"19000101",MAX(IF($AC$8:$AC10&gt;AC11,ROW($AC$8:$AC10),0)),0)</f>
        <v>0</v>
      </c>
      <c r="AQ11" s="181">
        <f t="shared" si="6"/>
        <v>0</v>
      </c>
      <c r="AR11" s="190">
        <f t="shared" si="7"/>
        <v>0</v>
      </c>
    </row>
    <row r="12" spans="1:44" ht="35.1" customHeight="1" x14ac:dyDescent="0.15">
      <c r="A12" s="18">
        <v>5</v>
      </c>
      <c r="B12" s="379"/>
      <c r="C12" s="380"/>
      <c r="D12" s="186"/>
      <c r="E12" s="379"/>
      <c r="F12" s="380"/>
      <c r="G12" s="186"/>
      <c r="H12" s="182"/>
      <c r="I12" s="382"/>
      <c r="J12" s="385"/>
      <c r="K12" s="385"/>
      <c r="L12" s="386"/>
      <c r="M12" s="192"/>
      <c r="N12" s="244"/>
      <c r="O12" s="383"/>
      <c r="P12" s="383"/>
      <c r="Q12" s="383"/>
      <c r="R12" s="383"/>
      <c r="S12" s="384"/>
      <c r="T12" s="196"/>
      <c r="U12" s="197"/>
      <c r="V12" s="192"/>
      <c r="W12" s="201"/>
      <c r="X12" s="204"/>
      <c r="Y12" s="377"/>
      <c r="Z12" s="378"/>
      <c r="AA12" s="161"/>
      <c r="AC12" s="190" t="str">
        <f t="shared" si="1"/>
        <v>19000101</v>
      </c>
      <c r="AD12" s="190" t="str">
        <f t="shared" si="2"/>
        <v>19000101</v>
      </c>
      <c r="AE12" s="142">
        <f t="shared" si="8"/>
        <v>1</v>
      </c>
      <c r="AF12" s="142">
        <f t="shared" si="9"/>
        <v>31</v>
      </c>
      <c r="AG12" s="143"/>
      <c r="AH12" s="168">
        <f t="shared" si="10"/>
        <v>0</v>
      </c>
      <c r="AI12" s="144">
        <f t="shared" si="11"/>
        <v>0</v>
      </c>
      <c r="AJ12" s="159">
        <f>IF(B12&lt;&gt;"",IF(OR(AND(AE12&gt;=AE8,AE12&lt;=EDATE(AF8,1)),AND(AE12&gt;=AE9,AE12&lt;=EDATE(AF9,1)),AND(AE12&gt;=AE10,AE12&lt;=EDATE(AF10,1)),AND(AE12&gt;=AE11,AE12&lt;=EDATE(AF11,1))),0,1),0)</f>
        <v>0</v>
      </c>
      <c r="AK12" s="181">
        <f t="shared" si="3"/>
        <v>0</v>
      </c>
      <c r="AL12" s="159">
        <f t="shared" si="4"/>
        <v>0</v>
      </c>
      <c r="AM12" s="175">
        <f t="shared" si="5"/>
        <v>0</v>
      </c>
      <c r="AN12" s="181">
        <f t="shared" si="12"/>
        <v>0</v>
      </c>
      <c r="AO12" s="159">
        <f t="shared" si="13"/>
        <v>0</v>
      </c>
      <c r="AP12" s="169">
        <f t="array" ref="AP12">IF(AC12&lt;&gt;"19000101",MAX(IF($AC$8:$AC11&gt;AC12,ROW($AC$8:$AC11),0)),0)</f>
        <v>0</v>
      </c>
      <c r="AQ12" s="181">
        <f t="shared" si="6"/>
        <v>0</v>
      </c>
      <c r="AR12" s="190">
        <f t="shared" si="7"/>
        <v>0</v>
      </c>
    </row>
    <row r="13" spans="1:44" ht="35.1" customHeight="1" x14ac:dyDescent="0.15">
      <c r="A13" s="18">
        <v>6</v>
      </c>
      <c r="B13" s="379"/>
      <c r="C13" s="380"/>
      <c r="D13" s="186"/>
      <c r="E13" s="379"/>
      <c r="F13" s="380"/>
      <c r="G13" s="186"/>
      <c r="H13" s="182"/>
      <c r="I13" s="381"/>
      <c r="J13" s="381"/>
      <c r="K13" s="381"/>
      <c r="L13" s="382"/>
      <c r="M13" s="192"/>
      <c r="N13" s="244"/>
      <c r="O13" s="383"/>
      <c r="P13" s="383"/>
      <c r="Q13" s="383"/>
      <c r="R13" s="383"/>
      <c r="S13" s="384"/>
      <c r="T13" s="196"/>
      <c r="U13" s="197"/>
      <c r="V13" s="192"/>
      <c r="W13" s="201"/>
      <c r="X13" s="204"/>
      <c r="Y13" s="377"/>
      <c r="Z13" s="378"/>
      <c r="AA13" s="161"/>
      <c r="AC13" s="190" t="str">
        <f t="shared" si="1"/>
        <v>19000101</v>
      </c>
      <c r="AD13" s="190" t="str">
        <f t="shared" si="2"/>
        <v>19000101</v>
      </c>
      <c r="AE13" s="142">
        <f t="shared" si="8"/>
        <v>1</v>
      </c>
      <c r="AF13" s="142">
        <f t="shared" si="9"/>
        <v>31</v>
      </c>
      <c r="AG13" s="143"/>
      <c r="AH13" s="168">
        <f t="shared" si="10"/>
        <v>0</v>
      </c>
      <c r="AI13" s="144">
        <f t="shared" si="11"/>
        <v>0</v>
      </c>
      <c r="AJ13" s="159">
        <f>IF(B13&lt;&gt;"",IF(OR(AND(AE13&gt;=AE8,AE13&lt;=EDATE(AF8,1)),AND(AE13&gt;=AE9,AE13&lt;=EDATE(AF9,1)),AND(AE13&gt;=AE10,AE13&lt;=EDATE(AF10,1)),AND(AE13&gt;=AE11,AE13&lt;=EDATE(AF11,1)),AND(AE13&gt;=AE12,AE13&lt;=EDATE(AF12,1))),0,1),0)</f>
        <v>0</v>
      </c>
      <c r="AK13" s="181">
        <f t="shared" si="3"/>
        <v>0</v>
      </c>
      <c r="AL13" s="159">
        <f t="shared" si="4"/>
        <v>0</v>
      </c>
      <c r="AM13" s="175">
        <f t="shared" si="5"/>
        <v>0</v>
      </c>
      <c r="AN13" s="181">
        <f t="shared" si="12"/>
        <v>0</v>
      </c>
      <c r="AO13" s="159">
        <f t="shared" si="13"/>
        <v>0</v>
      </c>
      <c r="AP13" s="169">
        <f t="array" ref="AP13">IF(AC13&lt;&gt;"19000101",MAX(IF($AC$8:$AC12&gt;AC13,ROW($AC$8:$AC12),0)),0)</f>
        <v>0</v>
      </c>
      <c r="AQ13" s="181">
        <f t="shared" si="6"/>
        <v>0</v>
      </c>
      <c r="AR13" s="190">
        <f t="shared" si="7"/>
        <v>0</v>
      </c>
    </row>
    <row r="14" spans="1:44" ht="35.1" customHeight="1" x14ac:dyDescent="0.15">
      <c r="A14" s="18">
        <v>7</v>
      </c>
      <c r="B14" s="379"/>
      <c r="C14" s="380"/>
      <c r="D14" s="186"/>
      <c r="E14" s="379"/>
      <c r="F14" s="380"/>
      <c r="G14" s="186"/>
      <c r="H14" s="182"/>
      <c r="I14" s="381"/>
      <c r="J14" s="381"/>
      <c r="K14" s="381"/>
      <c r="L14" s="382"/>
      <c r="M14" s="192"/>
      <c r="N14" s="244"/>
      <c r="O14" s="383"/>
      <c r="P14" s="383"/>
      <c r="Q14" s="383"/>
      <c r="R14" s="383"/>
      <c r="S14" s="384"/>
      <c r="T14" s="196"/>
      <c r="U14" s="197"/>
      <c r="V14" s="192"/>
      <c r="W14" s="201"/>
      <c r="X14" s="204"/>
      <c r="Y14" s="377"/>
      <c r="Z14" s="378"/>
      <c r="AA14" s="161"/>
      <c r="AC14" s="190" t="str">
        <f t="shared" si="1"/>
        <v>19000101</v>
      </c>
      <c r="AD14" s="190" t="str">
        <f t="shared" si="2"/>
        <v>19000101</v>
      </c>
      <c r="AE14" s="142">
        <f t="shared" si="8"/>
        <v>1</v>
      </c>
      <c r="AF14" s="142">
        <f t="shared" si="9"/>
        <v>31</v>
      </c>
      <c r="AG14" s="143"/>
      <c r="AH14" s="168">
        <f t="shared" si="10"/>
        <v>0</v>
      </c>
      <c r="AI14" s="144">
        <f t="shared" si="11"/>
        <v>0</v>
      </c>
      <c r="AJ14" s="159">
        <f>IF(B14&lt;&gt;"",IF(OR(AND(AE14&gt;=AE8,AE14&lt;=EDATE(AF8,1)),AND(AE14&gt;=AE9,AE14&lt;=EDATE(AF9,1)),AND(AE14&gt;=AE10,AE14&lt;=EDATE(AF10,1)),AND(AE14&gt;=AE11,AE14&lt;=EDATE(AF11,1)),AND(AE14&gt;=AE12,AE14&lt;=EDATE(AF12,1)),AND(AE14&gt;=AE13,AE14&lt;=EDATE(AF13,1))),0,1),0)</f>
        <v>0</v>
      </c>
      <c r="AK14" s="181">
        <f t="shared" si="3"/>
        <v>0</v>
      </c>
      <c r="AL14" s="159">
        <f t="shared" si="4"/>
        <v>0</v>
      </c>
      <c r="AM14" s="175">
        <f t="shared" si="5"/>
        <v>0</v>
      </c>
      <c r="AN14" s="181">
        <f t="shared" si="12"/>
        <v>0</v>
      </c>
      <c r="AO14" s="159">
        <f t="shared" si="13"/>
        <v>0</v>
      </c>
      <c r="AP14" s="169">
        <f t="array" ref="AP14">IF(AC14&lt;&gt;"19000101",MAX(IF($AC$8:$AC13&gt;AC14,ROW($AC$8:$AC13),0)),0)</f>
        <v>0</v>
      </c>
      <c r="AQ14" s="181">
        <f t="shared" si="6"/>
        <v>0</v>
      </c>
      <c r="AR14" s="190">
        <f t="shared" si="7"/>
        <v>0</v>
      </c>
    </row>
    <row r="15" spans="1:44" ht="35.1" customHeight="1" x14ac:dyDescent="0.15">
      <c r="A15" s="18">
        <v>8</v>
      </c>
      <c r="B15" s="379"/>
      <c r="C15" s="380"/>
      <c r="D15" s="186"/>
      <c r="E15" s="379"/>
      <c r="F15" s="380"/>
      <c r="G15" s="186"/>
      <c r="H15" s="182"/>
      <c r="I15" s="381"/>
      <c r="J15" s="381"/>
      <c r="K15" s="381"/>
      <c r="L15" s="382"/>
      <c r="M15" s="192"/>
      <c r="N15" s="244"/>
      <c r="O15" s="383"/>
      <c r="P15" s="383"/>
      <c r="Q15" s="383"/>
      <c r="R15" s="383"/>
      <c r="S15" s="384"/>
      <c r="T15" s="196"/>
      <c r="U15" s="197"/>
      <c r="V15" s="192"/>
      <c r="W15" s="201"/>
      <c r="X15" s="204"/>
      <c r="Y15" s="377"/>
      <c r="Z15" s="378"/>
      <c r="AA15" s="161"/>
      <c r="AC15" s="190" t="str">
        <f t="shared" si="1"/>
        <v>19000101</v>
      </c>
      <c r="AD15" s="190" t="str">
        <f t="shared" si="2"/>
        <v>19000101</v>
      </c>
      <c r="AE15" s="142">
        <f t="shared" si="8"/>
        <v>1</v>
      </c>
      <c r="AF15" s="142">
        <f t="shared" si="9"/>
        <v>31</v>
      </c>
      <c r="AG15" s="143"/>
      <c r="AH15" s="168">
        <f t="shared" si="10"/>
        <v>0</v>
      </c>
      <c r="AI15" s="144">
        <f t="shared" si="11"/>
        <v>0</v>
      </c>
      <c r="AJ15" s="159">
        <f>IF(B15&lt;&gt;"",IF(OR(AND(AE15&gt;=AE8,AE15&lt;=EDATE(AF8,1)),AND(AE15&gt;=AE9,AE15&lt;=EDATE(AF9,1)),AND(AE15&gt;=AE10,AE15&lt;=EDATE(AF10,1)),AND(AE15&gt;=AE11,AE15&lt;=EDATE(AF11,1)),AND(AE15&gt;=AE12,AE15&lt;=EDATE(AF12,1)),AND(AE15&gt;=AE13,AE15&lt;=EDATE(AF13,1)),AND(AE15&gt;=AE14,AE15&lt;=EDATE(AF14,1))),0,1),0)</f>
        <v>0</v>
      </c>
      <c r="AK15" s="181">
        <f t="shared" si="3"/>
        <v>0</v>
      </c>
      <c r="AL15" s="159">
        <f t="shared" si="4"/>
        <v>0</v>
      </c>
      <c r="AM15" s="175">
        <f t="shared" si="5"/>
        <v>0</v>
      </c>
      <c r="AN15" s="181">
        <f t="shared" si="12"/>
        <v>0</v>
      </c>
      <c r="AO15" s="159">
        <f t="shared" si="13"/>
        <v>0</v>
      </c>
      <c r="AP15" s="169">
        <f t="array" ref="AP15">IF(AC15&lt;&gt;"19000101",MAX(IF($AC$8:$AC14&gt;AC15,ROW($AC$8:$AC14),0)),0)</f>
        <v>0</v>
      </c>
      <c r="AQ15" s="181">
        <f t="shared" si="6"/>
        <v>0</v>
      </c>
      <c r="AR15" s="190">
        <f t="shared" si="7"/>
        <v>0</v>
      </c>
    </row>
    <row r="16" spans="1:44" ht="35.1" customHeight="1" x14ac:dyDescent="0.15">
      <c r="A16" s="18">
        <v>9</v>
      </c>
      <c r="B16" s="379"/>
      <c r="C16" s="380"/>
      <c r="D16" s="186"/>
      <c r="E16" s="379"/>
      <c r="F16" s="380"/>
      <c r="G16" s="186"/>
      <c r="H16" s="182"/>
      <c r="I16" s="381"/>
      <c r="J16" s="381"/>
      <c r="K16" s="381"/>
      <c r="L16" s="382"/>
      <c r="M16" s="192"/>
      <c r="N16" s="244"/>
      <c r="O16" s="383"/>
      <c r="P16" s="383"/>
      <c r="Q16" s="383"/>
      <c r="R16" s="383"/>
      <c r="S16" s="384"/>
      <c r="T16" s="196"/>
      <c r="U16" s="197"/>
      <c r="V16" s="192"/>
      <c r="W16" s="201"/>
      <c r="X16" s="204"/>
      <c r="Y16" s="377"/>
      <c r="Z16" s="378"/>
      <c r="AA16" s="161"/>
      <c r="AC16" s="190" t="str">
        <f t="shared" si="1"/>
        <v>19000101</v>
      </c>
      <c r="AD16" s="190" t="str">
        <f t="shared" si="2"/>
        <v>19000101</v>
      </c>
      <c r="AE16" s="142">
        <f t="shared" si="8"/>
        <v>1</v>
      </c>
      <c r="AF16" s="142">
        <f t="shared" si="9"/>
        <v>31</v>
      </c>
      <c r="AG16" s="143"/>
      <c r="AH16" s="168">
        <f t="shared" si="10"/>
        <v>0</v>
      </c>
      <c r="AI16" s="144">
        <f t="shared" si="11"/>
        <v>0</v>
      </c>
      <c r="AJ16" s="159">
        <f>IF(B16&lt;&gt;"",IF(OR(AND(AE16&gt;=AE8,AE16&lt;=EDATE(AF8,1)),AND(AE16&gt;=AE9,AE16&lt;=EDATE(AF9,1)),AND(AE16&gt;=AE10,AE16&lt;=EDATE(AF10,1)),AND(AE16&gt;=AE11,AE16&lt;=EDATE(AF11,1)),AND(AE16&gt;=AE12,AE16&lt;=EDATE(AF12,1)),AND(AE16&gt;=AE13,AE16&lt;=EDATE(AF13,1)),AND(AE16&gt;=AE14,AE16&lt;=EDATE(AF14,1)),AND(AE16&gt;=AE15,AE16&lt;=EDATE(AF15,1))),0,1),0)</f>
        <v>0</v>
      </c>
      <c r="AK16" s="181">
        <f t="shared" si="3"/>
        <v>0</v>
      </c>
      <c r="AL16" s="159">
        <f t="shared" si="4"/>
        <v>0</v>
      </c>
      <c r="AM16" s="175">
        <f t="shared" si="5"/>
        <v>0</v>
      </c>
      <c r="AN16" s="181">
        <f t="shared" si="12"/>
        <v>0</v>
      </c>
      <c r="AO16" s="159">
        <f t="shared" si="13"/>
        <v>0</v>
      </c>
      <c r="AP16" s="169">
        <f t="array" ref="AP16">IF(AC16&lt;&gt;"19000101",MAX(IF($AC$8:$AC15&gt;AC16,ROW($AC$8:$AC15),0)),0)</f>
        <v>0</v>
      </c>
      <c r="AQ16" s="181">
        <f t="shared" si="6"/>
        <v>0</v>
      </c>
      <c r="AR16" s="190">
        <f t="shared" si="7"/>
        <v>0</v>
      </c>
    </row>
    <row r="17" spans="1:44" ht="35.1" customHeight="1" x14ac:dyDescent="0.15">
      <c r="A17" s="18">
        <v>10</v>
      </c>
      <c r="B17" s="379"/>
      <c r="C17" s="380"/>
      <c r="D17" s="186"/>
      <c r="E17" s="379"/>
      <c r="F17" s="380"/>
      <c r="G17" s="186"/>
      <c r="H17" s="182"/>
      <c r="I17" s="381"/>
      <c r="J17" s="381"/>
      <c r="K17" s="381"/>
      <c r="L17" s="382"/>
      <c r="M17" s="192"/>
      <c r="N17" s="244"/>
      <c r="O17" s="383"/>
      <c r="P17" s="383"/>
      <c r="Q17" s="383"/>
      <c r="R17" s="383"/>
      <c r="S17" s="384"/>
      <c r="T17" s="196"/>
      <c r="U17" s="197"/>
      <c r="V17" s="192"/>
      <c r="W17" s="201"/>
      <c r="X17" s="204"/>
      <c r="Y17" s="377"/>
      <c r="Z17" s="378"/>
      <c r="AA17" s="161"/>
      <c r="AC17" s="190" t="str">
        <f t="shared" si="1"/>
        <v>19000101</v>
      </c>
      <c r="AD17" s="190" t="str">
        <f t="shared" si="2"/>
        <v>19000101</v>
      </c>
      <c r="AE17" s="142">
        <f t="shared" si="8"/>
        <v>1</v>
      </c>
      <c r="AF17" s="142">
        <f t="shared" si="9"/>
        <v>31</v>
      </c>
      <c r="AG17" s="143"/>
      <c r="AH17" s="168">
        <f t="shared" si="10"/>
        <v>0</v>
      </c>
      <c r="AI17" s="144">
        <f t="shared" si="11"/>
        <v>0</v>
      </c>
      <c r="AJ17" s="159">
        <f>IF(B17&lt;&gt;"",IF(OR(AND(AE17&gt;=AE8,AE17&lt;=EDATE(AF8,1)),AND(AE17&gt;=AE9,AE17&lt;=EDATE(AF9,1)),AND(AE17&gt;=AE10,AE17&lt;=EDATE(AF10,1)),AND(AE17&gt;=AE11,AE17&lt;=EDATE(AF11,1)),AND(AE17&gt;=AE12,AE17&lt;=EDATE(AF12,1)),AND(AE17&gt;=AE13,AE17&lt;=EDATE(AF13,1)),AND(AE17&gt;=AE14,AE17&lt;=EDATE(AF14,1)),AND(AE17&gt;=AE15,AE17&lt;=EDATE(AF15,1)),AND(AE17&gt;=AE16,AE17&lt;=EDATE(AF16,1))),0,1),0)</f>
        <v>0</v>
      </c>
      <c r="AK17" s="181">
        <f t="shared" si="3"/>
        <v>0</v>
      </c>
      <c r="AL17" s="159">
        <f t="shared" si="4"/>
        <v>0</v>
      </c>
      <c r="AM17" s="175">
        <f t="shared" si="5"/>
        <v>0</v>
      </c>
      <c r="AN17" s="181">
        <f t="shared" si="12"/>
        <v>0</v>
      </c>
      <c r="AO17" s="159">
        <f t="shared" si="13"/>
        <v>0</v>
      </c>
      <c r="AP17" s="169">
        <f t="array" ref="AP17">IF(AC17&lt;&gt;"19000101",MAX(IF($AC$8:$AC16&gt;AC17,ROW($AC$8:$AC16),0)),0)</f>
        <v>0</v>
      </c>
      <c r="AQ17" s="181">
        <f t="shared" si="6"/>
        <v>0</v>
      </c>
      <c r="AR17" s="190">
        <f t="shared" si="7"/>
        <v>0</v>
      </c>
    </row>
    <row r="18" spans="1:44" ht="35.1" customHeight="1" x14ac:dyDescent="0.15">
      <c r="A18" s="18">
        <v>11</v>
      </c>
      <c r="B18" s="379"/>
      <c r="C18" s="380"/>
      <c r="D18" s="186"/>
      <c r="E18" s="379"/>
      <c r="F18" s="380"/>
      <c r="G18" s="186"/>
      <c r="H18" s="182"/>
      <c r="I18" s="381"/>
      <c r="J18" s="381"/>
      <c r="K18" s="381"/>
      <c r="L18" s="382"/>
      <c r="M18" s="192"/>
      <c r="N18" s="244"/>
      <c r="O18" s="383"/>
      <c r="P18" s="383"/>
      <c r="Q18" s="383"/>
      <c r="R18" s="383"/>
      <c r="S18" s="384"/>
      <c r="T18" s="196"/>
      <c r="U18" s="197"/>
      <c r="V18" s="192"/>
      <c r="W18" s="201"/>
      <c r="X18" s="204"/>
      <c r="Y18" s="377"/>
      <c r="Z18" s="378"/>
      <c r="AA18" s="161"/>
      <c r="AC18" s="190" t="str">
        <f t="shared" si="1"/>
        <v>19000101</v>
      </c>
      <c r="AD18" s="190" t="str">
        <f t="shared" si="2"/>
        <v>19000101</v>
      </c>
      <c r="AE18" s="142">
        <f t="shared" si="8"/>
        <v>1</v>
      </c>
      <c r="AF18" s="142">
        <f t="shared" si="9"/>
        <v>31</v>
      </c>
      <c r="AG18" s="143"/>
      <c r="AH18" s="168">
        <f t="shared" si="10"/>
        <v>0</v>
      </c>
      <c r="AI18" s="144">
        <f t="shared" si="11"/>
        <v>0</v>
      </c>
      <c r="AJ18" s="159">
        <f>IF(B18&lt;&gt;"",IF(OR(AND(AE18&gt;=AE8,AE18&lt;EDATE(AF8,1)),AND(AE18&gt;=AE9,AE18&lt;=EDATE(AF9,1)),AND(AE18&gt;=AE10,AE18&lt;=EDATE(AF10,1)),AND(AE18&gt;=AE11,AE18&lt;=EDATE(AF11,1)),AND(AE18&gt;=AE12,AE18&lt;=EDATE(AF12,1)),AND(AE18&gt;=AE13,AE18&lt;=EDATE(AF13,1)),AND(AE18&gt;=AE14,AE18&lt;=EDATE(AF14,1)),AND(AE18&gt;=AE15,AE18&lt;=EDATE(AF15,1)),AND(AE18&gt;=AE16,AE18&lt;=EDATE(AF16,1)),AND(AE18&gt;=AE17,AE18&lt;=EDATE(AF17,1))),0,1),0)</f>
        <v>0</v>
      </c>
      <c r="AK18" s="181">
        <f t="shared" si="3"/>
        <v>0</v>
      </c>
      <c r="AL18" s="159">
        <f t="shared" si="4"/>
        <v>0</v>
      </c>
      <c r="AM18" s="175">
        <f t="shared" si="5"/>
        <v>0</v>
      </c>
      <c r="AN18" s="181">
        <f t="shared" si="12"/>
        <v>0</v>
      </c>
      <c r="AO18" s="159">
        <f t="shared" si="13"/>
        <v>0</v>
      </c>
      <c r="AP18" s="169">
        <f t="array" ref="AP18">IF(AC18&lt;&gt;"19000101",MAX(IF($AC$8:$AC17&gt;AC18,ROW($AC$8:$AC17),0)),0)</f>
        <v>0</v>
      </c>
      <c r="AQ18" s="181">
        <f t="shared" si="6"/>
        <v>0</v>
      </c>
      <c r="AR18" s="190">
        <f t="shared" si="7"/>
        <v>0</v>
      </c>
    </row>
    <row r="19" spans="1:44" ht="35.1" customHeight="1" x14ac:dyDescent="0.15">
      <c r="A19" s="18">
        <v>12</v>
      </c>
      <c r="B19" s="379"/>
      <c r="C19" s="380"/>
      <c r="D19" s="186"/>
      <c r="E19" s="379"/>
      <c r="F19" s="380"/>
      <c r="G19" s="186"/>
      <c r="H19" s="182"/>
      <c r="I19" s="381"/>
      <c r="J19" s="381"/>
      <c r="K19" s="381"/>
      <c r="L19" s="382"/>
      <c r="M19" s="192"/>
      <c r="N19" s="244"/>
      <c r="O19" s="383"/>
      <c r="P19" s="383"/>
      <c r="Q19" s="383"/>
      <c r="R19" s="383"/>
      <c r="S19" s="384"/>
      <c r="T19" s="196"/>
      <c r="U19" s="197"/>
      <c r="V19" s="192"/>
      <c r="W19" s="201"/>
      <c r="X19" s="204"/>
      <c r="Y19" s="377"/>
      <c r="Z19" s="378"/>
      <c r="AA19" s="161"/>
      <c r="AC19" s="190" t="str">
        <f t="shared" si="1"/>
        <v>19000101</v>
      </c>
      <c r="AD19" s="190" t="str">
        <f t="shared" si="2"/>
        <v>19000101</v>
      </c>
      <c r="AE19" s="142">
        <f t="shared" si="8"/>
        <v>1</v>
      </c>
      <c r="AF19" s="142">
        <f t="shared" si="9"/>
        <v>31</v>
      </c>
      <c r="AG19" s="143"/>
      <c r="AH19" s="168">
        <f t="shared" si="10"/>
        <v>0</v>
      </c>
      <c r="AI19" s="144">
        <f t="shared" si="11"/>
        <v>0</v>
      </c>
      <c r="AJ19" s="159">
        <f>IF(B19&lt;&gt;"",IF(OR(AND(AE19&gt;=AE8,AE19&lt;=EDATE(AF8,1)),AND(AE19&gt;=AE9,AE19&lt;=EDATE(AF9,1)),AND(AE19&gt;=AE10,AE19&lt;=EDATE(AF10,1)),AND(AE19&gt;=AE11,AE19&lt;=EDATE(AF11,1)),AND(AE19&gt;=AE12,AE19&lt;=EDATE(AF12,1)),AND(AE19&gt;=AE13,AE19&lt;=EDATE(AF13,1)),AND(AE19&gt;=AE14,AE19&lt;=EDATE(AF14,1)),AND(AE19&gt;=AE15,AE19&lt;=EDATE(AF15,1)),AND(AE19&gt;=AE16,AE19&lt;=EDATE(AF16,1)),AND(AE19&gt;=AE17,AE19&lt;=EDATE(AF17,1)),AND(AE19&gt;=AE18,AE19&lt;=EDATE(AF18,1))),0,1),0)</f>
        <v>0</v>
      </c>
      <c r="AK19" s="181">
        <f t="shared" si="3"/>
        <v>0</v>
      </c>
      <c r="AL19" s="159">
        <f t="shared" si="4"/>
        <v>0</v>
      </c>
      <c r="AM19" s="175">
        <f t="shared" si="5"/>
        <v>0</v>
      </c>
      <c r="AN19" s="181">
        <f t="shared" si="12"/>
        <v>0</v>
      </c>
      <c r="AO19" s="159">
        <f t="shared" si="13"/>
        <v>0</v>
      </c>
      <c r="AP19" s="169">
        <f t="array" ref="AP19">IF(AC19&lt;&gt;"19000101",MAX(IF($AC$8:$AC18&gt;AC19,ROW($AC$8:$AC18),0)),0)</f>
        <v>0</v>
      </c>
      <c r="AQ19" s="181">
        <f t="shared" si="6"/>
        <v>0</v>
      </c>
      <c r="AR19" s="190">
        <f t="shared" si="7"/>
        <v>0</v>
      </c>
    </row>
    <row r="20" spans="1:44" ht="35.1" customHeight="1" x14ac:dyDescent="0.15">
      <c r="A20" s="18">
        <v>13</v>
      </c>
      <c r="B20" s="379"/>
      <c r="C20" s="380"/>
      <c r="D20" s="186"/>
      <c r="E20" s="379"/>
      <c r="F20" s="380"/>
      <c r="G20" s="186"/>
      <c r="H20" s="182"/>
      <c r="I20" s="381"/>
      <c r="J20" s="381"/>
      <c r="K20" s="381"/>
      <c r="L20" s="382"/>
      <c r="M20" s="192"/>
      <c r="N20" s="244"/>
      <c r="O20" s="383"/>
      <c r="P20" s="383"/>
      <c r="Q20" s="383"/>
      <c r="R20" s="383"/>
      <c r="S20" s="384"/>
      <c r="T20" s="196"/>
      <c r="U20" s="197"/>
      <c r="V20" s="192"/>
      <c r="W20" s="201"/>
      <c r="X20" s="204"/>
      <c r="Y20" s="377"/>
      <c r="Z20" s="378"/>
      <c r="AA20" s="161"/>
      <c r="AC20" s="190" t="str">
        <f t="shared" si="1"/>
        <v>19000101</v>
      </c>
      <c r="AD20" s="190" t="str">
        <f t="shared" si="2"/>
        <v>19000101</v>
      </c>
      <c r="AE20" s="142">
        <f t="shared" si="8"/>
        <v>1</v>
      </c>
      <c r="AF20" s="142">
        <f t="shared" si="9"/>
        <v>31</v>
      </c>
      <c r="AG20" s="143"/>
      <c r="AH20" s="168">
        <f t="shared" si="10"/>
        <v>0</v>
      </c>
      <c r="AI20" s="144">
        <f t="shared" si="11"/>
        <v>0</v>
      </c>
      <c r="AJ20" s="159">
        <f>IF(B20&lt;&gt;"",IF(OR(AND(AE20&gt;=AE8,AE20&lt;=EDATE(AF8,1)),AND(AE20&gt;=AE9,AE20&lt;=EDATE(AF9,1)),AND(AE20&gt;=AE10,AE20&lt;=EDATE(AF10,1)),AND(AE20&gt;=AE11,AE20&lt;=EDATE(AF11,1)),AND(AE20&gt;=AE12,AE20&lt;=EDATE(AF12,1)),AND(AE20&gt;=AE13,AE20&lt;=EDATE(AF13,1)),AND(AE20&gt;=AE14,AE20&lt;=EDATE(AF14,1)),AND(AE20&gt;=AE15,AE20&lt;=EDATE(AF15,1)),AND(AE20&gt;=AE16,AE20&lt;=EDATE(AF16,1)),AND(AE20&gt;=AE17,AE20&lt;=EDATE(AF17,1)),AND(AE20&gt;=AE18,AE20&lt;=EDATE(AF18,1)),AND(AE20&gt;=AE19,AE20&lt;=EDATE(AF19,1))),0,1),0)</f>
        <v>0</v>
      </c>
      <c r="AK20" s="181">
        <f t="shared" si="3"/>
        <v>0</v>
      </c>
      <c r="AL20" s="159">
        <f t="shared" si="4"/>
        <v>0</v>
      </c>
      <c r="AM20" s="175">
        <f t="shared" si="5"/>
        <v>0</v>
      </c>
      <c r="AN20" s="181">
        <f t="shared" si="12"/>
        <v>0</v>
      </c>
      <c r="AO20" s="159">
        <f t="shared" si="13"/>
        <v>0</v>
      </c>
      <c r="AP20" s="169">
        <f t="array" ref="AP20">IF(AC20&lt;&gt;"19000101",MAX(IF($AC$8:$AC19&gt;AC20,ROW($AC$8:$AC19),0)),0)</f>
        <v>0</v>
      </c>
      <c r="AQ20" s="181">
        <f t="shared" si="6"/>
        <v>0</v>
      </c>
      <c r="AR20" s="190">
        <f t="shared" si="7"/>
        <v>0</v>
      </c>
    </row>
    <row r="21" spans="1:44" ht="35.1" customHeight="1" x14ac:dyDescent="0.15">
      <c r="A21" s="18">
        <v>14</v>
      </c>
      <c r="B21" s="379"/>
      <c r="C21" s="380"/>
      <c r="D21" s="186"/>
      <c r="E21" s="379"/>
      <c r="F21" s="380"/>
      <c r="G21" s="186"/>
      <c r="H21" s="182"/>
      <c r="I21" s="381"/>
      <c r="J21" s="381"/>
      <c r="K21" s="381"/>
      <c r="L21" s="382"/>
      <c r="M21" s="192"/>
      <c r="N21" s="244"/>
      <c r="O21" s="383"/>
      <c r="P21" s="383"/>
      <c r="Q21" s="383"/>
      <c r="R21" s="383"/>
      <c r="S21" s="384"/>
      <c r="T21" s="196"/>
      <c r="U21" s="197"/>
      <c r="V21" s="192"/>
      <c r="W21" s="201"/>
      <c r="X21" s="204"/>
      <c r="Y21" s="377"/>
      <c r="Z21" s="378"/>
      <c r="AA21" s="161"/>
      <c r="AC21" s="190" t="str">
        <f t="shared" si="1"/>
        <v>19000101</v>
      </c>
      <c r="AD21" s="190" t="str">
        <f t="shared" si="2"/>
        <v>19000101</v>
      </c>
      <c r="AE21" s="142">
        <f t="shared" si="8"/>
        <v>1</v>
      </c>
      <c r="AF21" s="142">
        <f t="shared" si="9"/>
        <v>31</v>
      </c>
      <c r="AG21" s="143"/>
      <c r="AH21" s="168">
        <f t="shared" si="10"/>
        <v>0</v>
      </c>
      <c r="AI21" s="144">
        <f t="shared" si="11"/>
        <v>0</v>
      </c>
      <c r="AJ21" s="159">
        <f>IF(B21&lt;&gt;"",IF(OR(AND(AE21&gt;=AE8,AE21&lt;=EDATE(AF8,1)),AND(AE21&gt;=AE9,AE21&lt;=EDATE(AF9,1)),AND(AE21&gt;=AE10,AE21&lt;=EDATE(AF10,1)),AND(AE21&gt;=AE11,AE21&lt;=EDATE(AF11,1)),AND(AE21&gt;=AE12,AE21&lt;=EDATE(AF12,1)),AND(AE21&gt;=AE13,AE21&lt;=EDATE(AF13,1)),AND(AE21&gt;=AE14,AE21&lt;=EDATE(AF14,1)),AND(AE21&gt;=AE15,AE21&lt;=EDATE(AF15,1)),AND(AE21&gt;=AE16,AE21&lt;=EDATE(AF16,1)),AND(AE21&gt;=AE17,AE21&lt;=EDATE(AF17,1)),AND(AE21&gt;=AE18,AE21&lt;=EDATE(AF18,1)),AND(AE21&gt;=AE19,AE21&lt;=EDATE(AF19,1)),AND(AE21&gt;=AE20,AE21&lt;=EDATE(AF20,1))),0,1),0)</f>
        <v>0</v>
      </c>
      <c r="AK21" s="181">
        <f t="shared" si="3"/>
        <v>0</v>
      </c>
      <c r="AL21" s="159">
        <f t="shared" si="4"/>
        <v>0</v>
      </c>
      <c r="AM21" s="175">
        <f t="shared" si="5"/>
        <v>0</v>
      </c>
      <c r="AN21" s="181">
        <f t="shared" si="12"/>
        <v>0</v>
      </c>
      <c r="AO21" s="159">
        <f t="shared" si="13"/>
        <v>0</v>
      </c>
      <c r="AP21" s="169">
        <f t="array" ref="AP21">IF(AC21&lt;&gt;"19000101",MAX(IF($AC$8:$AC20&gt;AC21,ROW($AC$8:$AC20),0)),0)</f>
        <v>0</v>
      </c>
      <c r="AQ21" s="181">
        <f t="shared" si="6"/>
        <v>0</v>
      </c>
      <c r="AR21" s="190">
        <f t="shared" si="7"/>
        <v>0</v>
      </c>
    </row>
    <row r="22" spans="1:44" ht="35.1" customHeight="1" x14ac:dyDescent="0.15">
      <c r="A22" s="18">
        <v>15</v>
      </c>
      <c r="B22" s="379"/>
      <c r="C22" s="380"/>
      <c r="D22" s="186"/>
      <c r="E22" s="379"/>
      <c r="F22" s="380"/>
      <c r="G22" s="186"/>
      <c r="H22" s="182"/>
      <c r="I22" s="381"/>
      <c r="J22" s="381"/>
      <c r="K22" s="381"/>
      <c r="L22" s="382"/>
      <c r="M22" s="192"/>
      <c r="N22" s="244"/>
      <c r="O22" s="383"/>
      <c r="P22" s="383"/>
      <c r="Q22" s="383"/>
      <c r="R22" s="383"/>
      <c r="S22" s="384"/>
      <c r="T22" s="196"/>
      <c r="U22" s="197"/>
      <c r="V22" s="192"/>
      <c r="W22" s="201"/>
      <c r="X22" s="204"/>
      <c r="Y22" s="377"/>
      <c r="Z22" s="378"/>
      <c r="AA22" s="161"/>
      <c r="AC22" s="190" t="str">
        <f t="shared" si="1"/>
        <v>19000101</v>
      </c>
      <c r="AD22" s="190" t="str">
        <f t="shared" si="2"/>
        <v>19000101</v>
      </c>
      <c r="AE22" s="142">
        <f t="shared" si="8"/>
        <v>1</v>
      </c>
      <c r="AF22" s="142">
        <f t="shared" si="9"/>
        <v>31</v>
      </c>
      <c r="AG22" s="143"/>
      <c r="AH22" s="168">
        <f t="shared" si="10"/>
        <v>0</v>
      </c>
      <c r="AI22" s="144">
        <f t="shared" si="11"/>
        <v>0</v>
      </c>
      <c r="AJ22" s="159">
        <f>IF(B22&lt;&gt;"",IF(OR(AND(AE22&gt;=AE8,AE22&lt;=EDATE(AF8,1)),AND(AE22&gt;=AE9,AE22&lt;=EDATE(AF9,1)),AND(AE22&gt;=AE10,AE22&lt;=EDATE(AF10,1)),AND(AE22&gt;=AE11,AE22&lt;=EDATE(AF11,1)),AND(AE22&gt;=AE12,AE22&lt;=EDATE(AF12,1)),AND(AE22&gt;=AE13,AE22&lt;=EDATE(AF13,1)),AND(AE22&gt;=AE14,AE22&lt;=EDATE(AF14,1)),AND(AE22&gt;=AE15,AE22&lt;=EDATE(AF15,1)),AND(AE22&gt;=AE16,AE22&lt;=EDATE(AF16,1)),AND(AE22&gt;=AE17,AE22&lt;=EDATE(AF17,1)),AND(AE22&gt;=AE18,AE22&lt;=EDATE(AF18,1)),AND(AE22&gt;=AE19,AE22&lt;=EDATE(AF19,1)),AND(AE22&gt;=AE20,AE22&lt;=EDATE(A20,1)),AND(AE22&gt;=AE21,AE22&lt;=EDATE(AF21,1))),0,1),0)</f>
        <v>0</v>
      </c>
      <c r="AK22" s="181">
        <f t="shared" si="3"/>
        <v>0</v>
      </c>
      <c r="AL22" s="159">
        <f t="shared" si="4"/>
        <v>0</v>
      </c>
      <c r="AM22" s="175">
        <f t="shared" si="5"/>
        <v>0</v>
      </c>
      <c r="AN22" s="181">
        <f t="shared" si="12"/>
        <v>0</v>
      </c>
      <c r="AO22" s="159">
        <f t="shared" si="13"/>
        <v>0</v>
      </c>
      <c r="AP22" s="169">
        <f t="array" ref="AP22">IF(AC22&lt;&gt;"19000101",MAX(IF($AC$8:$AC21&gt;AC22,ROW($AC$8:$AC21),0)),0)</f>
        <v>0</v>
      </c>
      <c r="AQ22" s="181">
        <f t="shared" si="6"/>
        <v>0</v>
      </c>
      <c r="AR22" s="190">
        <f t="shared" si="7"/>
        <v>0</v>
      </c>
    </row>
    <row r="23" spans="1:44" ht="35.1" customHeight="1" x14ac:dyDescent="0.15">
      <c r="A23" s="18">
        <v>16</v>
      </c>
      <c r="B23" s="379"/>
      <c r="C23" s="380"/>
      <c r="D23" s="186"/>
      <c r="E23" s="379"/>
      <c r="F23" s="380"/>
      <c r="G23" s="186"/>
      <c r="H23" s="182"/>
      <c r="I23" s="381"/>
      <c r="J23" s="381"/>
      <c r="K23" s="381"/>
      <c r="L23" s="382"/>
      <c r="M23" s="192"/>
      <c r="N23" s="244"/>
      <c r="O23" s="383"/>
      <c r="P23" s="383"/>
      <c r="Q23" s="383"/>
      <c r="R23" s="383"/>
      <c r="S23" s="384"/>
      <c r="T23" s="196"/>
      <c r="U23" s="197"/>
      <c r="V23" s="192"/>
      <c r="W23" s="201"/>
      <c r="X23" s="204"/>
      <c r="Y23" s="377"/>
      <c r="Z23" s="378"/>
      <c r="AA23" s="161"/>
      <c r="AC23" s="190" t="str">
        <f t="shared" si="1"/>
        <v>19000101</v>
      </c>
      <c r="AD23" s="190" t="str">
        <f t="shared" si="2"/>
        <v>19000101</v>
      </c>
      <c r="AE23" s="142">
        <f t="shared" si="8"/>
        <v>1</v>
      </c>
      <c r="AF23" s="142">
        <f t="shared" si="9"/>
        <v>31</v>
      </c>
      <c r="AG23" s="143"/>
      <c r="AH23" s="168">
        <f t="shared" si="10"/>
        <v>0</v>
      </c>
      <c r="AI23" s="144">
        <f t="shared" si="11"/>
        <v>0</v>
      </c>
      <c r="AJ23" s="159">
        <f>IF(B23&lt;&gt;"",IF(OR(AND(AE23&gt;=AE8,AE23&lt;=EDATE(AF8,1)),AND(AE23&gt;=AE9,AE23&lt;=EDATE(AF9,1)),AND(AE23&gt;=AE10,AE23&lt;=EDATE(AF10,1)),AND(AE23&gt;=AE11,AE23&lt;=EDATE(AF11,1)),AND(AE23&gt;=AE12,AE23&lt;=EDATE(AF12,1)),AND(AE23&gt;=AE13,AE23&lt;=EDATE(AF13,1)),AND(AE23&gt;=AE14,AE23&lt;=EDATE(AF14,1)),AND(AE23&gt;=AE15,AE23&lt;=EDATE(AF15,1)),AND(AE23&gt;=AE16,AE23&lt;=EDATE(AF16,1)),AND(AE23&gt;=AE17,AE23&lt;=EDATE(AF17,1)),AND(AE23&gt;=AE18,AE23&lt;=EDATE(AF18,1)),AND(AE23&gt;=AE19,AE23&lt;=EDATE(AF19,1)),AND(AE23&gt;=AE20,AE23&lt;=EDATE(AF20,1)),AND(AE23&gt;=AE21,AE23&lt;=EDATE(AF21,1)),AND(AE23&gt;=AE22,AE23&lt;=EDATE(AF22,1))),0,1),0)</f>
        <v>0</v>
      </c>
      <c r="AK23" s="181">
        <f t="shared" si="3"/>
        <v>0</v>
      </c>
      <c r="AL23" s="159">
        <f t="shared" si="4"/>
        <v>0</v>
      </c>
      <c r="AM23" s="175">
        <f t="shared" si="5"/>
        <v>0</v>
      </c>
      <c r="AN23" s="181">
        <f t="shared" si="12"/>
        <v>0</v>
      </c>
      <c r="AO23" s="159">
        <f t="shared" si="13"/>
        <v>0</v>
      </c>
      <c r="AP23" s="169">
        <f t="array" ref="AP23">IF(AC23&lt;&gt;"19000101",MAX(IF($AC$8:$AC22&gt;AC23,ROW($AC$8:$AC22),0)),0)</f>
        <v>0</v>
      </c>
      <c r="AQ23" s="181">
        <f t="shared" si="6"/>
        <v>0</v>
      </c>
      <c r="AR23" s="190">
        <f t="shared" si="7"/>
        <v>0</v>
      </c>
    </row>
    <row r="24" spans="1:44" ht="35.1" customHeight="1" x14ac:dyDescent="0.15">
      <c r="A24" s="18">
        <v>17</v>
      </c>
      <c r="B24" s="379"/>
      <c r="C24" s="380"/>
      <c r="D24" s="186"/>
      <c r="E24" s="379"/>
      <c r="F24" s="380"/>
      <c r="G24" s="186"/>
      <c r="H24" s="182"/>
      <c r="I24" s="381"/>
      <c r="J24" s="381"/>
      <c r="K24" s="381"/>
      <c r="L24" s="382"/>
      <c r="M24" s="192"/>
      <c r="N24" s="244"/>
      <c r="O24" s="383"/>
      <c r="P24" s="383"/>
      <c r="Q24" s="383"/>
      <c r="R24" s="383"/>
      <c r="S24" s="384"/>
      <c r="T24" s="196"/>
      <c r="U24" s="197"/>
      <c r="V24" s="192"/>
      <c r="W24" s="201"/>
      <c r="X24" s="204"/>
      <c r="Y24" s="377"/>
      <c r="Z24" s="378"/>
      <c r="AA24" s="161"/>
      <c r="AC24" s="190" t="str">
        <f t="shared" si="1"/>
        <v>19000101</v>
      </c>
      <c r="AD24" s="190" t="str">
        <f t="shared" si="2"/>
        <v>19000101</v>
      </c>
      <c r="AE24" s="142">
        <f t="shared" si="8"/>
        <v>1</v>
      </c>
      <c r="AF24" s="142">
        <f t="shared" si="9"/>
        <v>31</v>
      </c>
      <c r="AG24" s="143"/>
      <c r="AH24" s="168">
        <f t="shared" si="10"/>
        <v>0</v>
      </c>
      <c r="AI24" s="144">
        <f t="shared" si="11"/>
        <v>0</v>
      </c>
      <c r="AJ24" s="159">
        <f>IF(B24&lt;&gt;"",IF(OR(AND(AE24&gt;=AE8,AE24&lt;=EDATE(AF8,1)),AND(AE24&gt;=AE9,AE24&lt;=EDATE(AF9,1)),AND(AE24&gt;=AE10,AE24&lt;=EDATE(AF10,1)),AND(AE24&gt;=AE11,AE24&lt;=EDATE(AF11,1)),AND(AE24&gt;=AE12,AE24&lt;=EDATE(AF12,1)),AND(AE24&gt;=AE13,AE24&lt;=EDATE(AF13,1)),AND(AE24&gt;=AE14,AE24&lt;=EDATE(AF14,1)),AND(AE24&gt;=AE15,AE24&lt;=EDATE(AF15,1)),AND(AE24&gt;=AE16,AE24&lt;=EDATE(AF16,1)),AND(AE24&gt;=AE17,AE24&lt;=EDATE(AF17,1)),AND(AE24&gt;=AE18,AE24&lt;=EDATE(AF18,1)),AND(AE24&gt;=AE19,AE24&lt;=EDATE(AF19,1)),AND(AE24&gt;=AE20,AE24&lt;=EDATE(AF20,1)),AND(AE24&gt;=AE21,AE24&lt;=EDATE(AF21,1)),AND(AE24&gt;=AE22,AE24&lt;=EDATE(AF22,1)),AND(AE24&gt;=AE23,AE24&lt;=EDATE(AF23,1))),0,1),0)</f>
        <v>0</v>
      </c>
      <c r="AK24" s="181">
        <f t="shared" si="3"/>
        <v>0</v>
      </c>
      <c r="AL24" s="159">
        <f t="shared" si="4"/>
        <v>0</v>
      </c>
      <c r="AM24" s="175">
        <f t="shared" si="5"/>
        <v>0</v>
      </c>
      <c r="AN24" s="181">
        <f t="shared" si="12"/>
        <v>0</v>
      </c>
      <c r="AO24" s="159">
        <f t="shared" si="13"/>
        <v>0</v>
      </c>
      <c r="AP24" s="169">
        <f t="array" ref="AP24">IF(AC24&lt;&gt;"19000101",MAX(IF($AC$8:$AC23&gt;AC24,ROW($AC$8:$AC23),0)),0)</f>
        <v>0</v>
      </c>
      <c r="AQ24" s="181">
        <f t="shared" si="6"/>
        <v>0</v>
      </c>
      <c r="AR24" s="190">
        <f t="shared" si="7"/>
        <v>0</v>
      </c>
    </row>
    <row r="25" spans="1:44" ht="35.1" customHeight="1" x14ac:dyDescent="0.15">
      <c r="A25" s="18">
        <v>18</v>
      </c>
      <c r="B25" s="379"/>
      <c r="C25" s="380"/>
      <c r="D25" s="186"/>
      <c r="E25" s="379"/>
      <c r="F25" s="380"/>
      <c r="G25" s="186"/>
      <c r="H25" s="182"/>
      <c r="I25" s="381"/>
      <c r="J25" s="381"/>
      <c r="K25" s="381"/>
      <c r="L25" s="382"/>
      <c r="M25" s="192"/>
      <c r="N25" s="244"/>
      <c r="O25" s="383"/>
      <c r="P25" s="383"/>
      <c r="Q25" s="383"/>
      <c r="R25" s="383"/>
      <c r="S25" s="384"/>
      <c r="T25" s="196"/>
      <c r="U25" s="197"/>
      <c r="V25" s="192"/>
      <c r="W25" s="201"/>
      <c r="X25" s="204"/>
      <c r="Y25" s="377"/>
      <c r="Z25" s="378"/>
      <c r="AA25" s="161"/>
      <c r="AC25" s="190" t="str">
        <f t="shared" si="1"/>
        <v>19000101</v>
      </c>
      <c r="AD25" s="190" t="str">
        <f t="shared" si="2"/>
        <v>19000101</v>
      </c>
      <c r="AE25" s="142">
        <f t="shared" si="8"/>
        <v>1</v>
      </c>
      <c r="AF25" s="142">
        <f t="shared" si="9"/>
        <v>31</v>
      </c>
      <c r="AG25" s="143"/>
      <c r="AH25" s="168">
        <f t="shared" si="10"/>
        <v>0</v>
      </c>
      <c r="AI25" s="144">
        <f t="shared" si="11"/>
        <v>0</v>
      </c>
      <c r="AJ25" s="159">
        <f>IF(B25&lt;&gt;"",IF(OR(AND(AE25&gt;=AE8,AE25&lt;=EDATE(AF8,1)),AND(AE25&gt;=AE9,AE25&lt;=EDATE(AF9,1)),AND(AE25&gt;=AE10,AE25&lt;=EDATE(AF10,1)),AND(AE25&gt;=AE11,AE25&lt;=EDATE(AF11,1)),AND(AE25&gt;=AE12,AE25&lt;=EDATE(AF12,1)),AND(AE25&gt;=AE13,AE25&lt;=EDATE(AF13,1)),AND(AE25&gt;=AE14,AE25&lt;=EDATE(AF14,1)),AND(AE25&gt;=AE15,AE25&lt;=EDATE(AF15,1)),AND(AE25&gt;=AE16,AE25&lt;=EDATE(AF16,1)),AND(AE25&gt;=AE17,AE25&lt;=EDATE(AF17,1)),AND(AE25&gt;=AE18,AE25&lt;=EDATE(AF18,1)),AND(AE25&gt;=AE19,AE25&lt;=EDATE(AF19,1)),AND(AE25&gt;=AE20,AE25&lt;=EDATE(AF20,1)),AND(AE25&gt;=AE21,AE25&lt;=EDATE(AF21,1)),AND(AE25&gt;=AE22,AE25&lt;=EDATE(AF22,1)),AND(AE25&gt;=AE23,AE25&lt;=EDATE(AF23,1)),AND(AE25&gt;=AE24,AE25&lt;=EDATE(AF24,1))),0,1),0)</f>
        <v>0</v>
      </c>
      <c r="AK25" s="181">
        <f t="shared" si="3"/>
        <v>0</v>
      </c>
      <c r="AL25" s="159">
        <f t="shared" si="4"/>
        <v>0</v>
      </c>
      <c r="AM25" s="175">
        <f t="shared" si="5"/>
        <v>0</v>
      </c>
      <c r="AN25" s="181">
        <f t="shared" si="12"/>
        <v>0</v>
      </c>
      <c r="AO25" s="159">
        <f t="shared" si="13"/>
        <v>0</v>
      </c>
      <c r="AP25" s="169">
        <f t="array" ref="AP25">IF(AC25&lt;&gt;"19000101",MAX(IF($AC$8:$AC24&gt;AC25,ROW($AC$8:$AC24),0)),0)</f>
        <v>0</v>
      </c>
      <c r="AQ25" s="181">
        <f t="shared" si="6"/>
        <v>0</v>
      </c>
      <c r="AR25" s="190">
        <f t="shared" si="7"/>
        <v>0</v>
      </c>
    </row>
    <row r="26" spans="1:44" ht="35.1" customHeight="1" x14ac:dyDescent="0.15">
      <c r="A26" s="18">
        <v>19</v>
      </c>
      <c r="B26" s="379"/>
      <c r="C26" s="380"/>
      <c r="D26" s="186"/>
      <c r="E26" s="379"/>
      <c r="F26" s="380"/>
      <c r="G26" s="186"/>
      <c r="H26" s="182"/>
      <c r="I26" s="381"/>
      <c r="J26" s="381"/>
      <c r="K26" s="381"/>
      <c r="L26" s="382"/>
      <c r="M26" s="192"/>
      <c r="N26" s="244"/>
      <c r="O26" s="383"/>
      <c r="P26" s="383"/>
      <c r="Q26" s="383"/>
      <c r="R26" s="383"/>
      <c r="S26" s="384"/>
      <c r="T26" s="196"/>
      <c r="U26" s="197"/>
      <c r="V26" s="192"/>
      <c r="W26" s="201"/>
      <c r="X26" s="204"/>
      <c r="Y26" s="377"/>
      <c r="Z26" s="378"/>
      <c r="AA26" s="161"/>
      <c r="AC26" s="190" t="str">
        <f t="shared" si="1"/>
        <v>19000101</v>
      </c>
      <c r="AD26" s="190" t="str">
        <f t="shared" si="2"/>
        <v>19000101</v>
      </c>
      <c r="AE26" s="142">
        <f t="shared" si="8"/>
        <v>1</v>
      </c>
      <c r="AF26" s="142">
        <f t="shared" si="9"/>
        <v>31</v>
      </c>
      <c r="AG26" s="143"/>
      <c r="AH26" s="168">
        <f t="shared" si="10"/>
        <v>0</v>
      </c>
      <c r="AI26" s="144">
        <f t="shared" si="11"/>
        <v>0</v>
      </c>
      <c r="AJ26" s="159">
        <f>IF(B26&lt;&gt;"",IF(OR(AND(AE26&gt;=AE8,AE26&lt;=EDATE(AF8,1)),AND(AE26&gt;=AE9,AE26&lt;=EDATE(AF9,1)),AND(AE26&gt;=AE10,AE26&lt;=EDATE(AF10,1)),AND(AE26&gt;=AE11,AE26&lt;=EDATE(AF11,1)),AND(AE26&gt;=AE12,AE26&lt;=EDATE(AF12,1)),AND(AE26&gt;=AE13,AE26&lt;=EDATE(AF13,1)),AND(AE26&gt;=AE14,AE26&lt;=EDATE(AF14,1)),AND(AE26&gt;=AE15,AE26&lt;=EDATE(AF15,1)),AND(AE26&gt;=AE16,AE26&lt;=EDATE(AF16,1)),AND(AE26&gt;=AE17,AE26&lt;=EDATE(AF17,1)),AND(AE26&gt;=AE18,AE26&lt;=EDATE(AF18,1)),AND(AE26&gt;=AE19,AE26&lt;=EDATE(AF19,1)),AND(AE26&gt;=AE20,AE26&lt;=EDATE(AF20,1)),AND(AE26&gt;=AE21,AE26&lt;=EDATE(AF21,1)),AND(AE26&gt;=AE22,AE26&lt;=EDATE(AF22,1)),AND(AE26&gt;=AE23,AE26&lt;=EDATE(AF23,1)),AND(AE26&gt;=AE24,AE26&lt;=EDATE(AF24,1)),AND(AE26&gt;=AE25,AE26&lt;=EDATE(AF25,1))),0,1),0)</f>
        <v>0</v>
      </c>
      <c r="AK26" s="181">
        <f t="shared" si="3"/>
        <v>0</v>
      </c>
      <c r="AL26" s="159">
        <f t="shared" si="4"/>
        <v>0</v>
      </c>
      <c r="AM26" s="175">
        <f t="shared" si="5"/>
        <v>0</v>
      </c>
      <c r="AN26" s="181">
        <f t="shared" si="12"/>
        <v>0</v>
      </c>
      <c r="AO26" s="159">
        <f t="shared" si="13"/>
        <v>0</v>
      </c>
      <c r="AP26" s="169">
        <f t="array" ref="AP26">IF(AC26&lt;&gt;"19000101",MAX(IF($AC$8:$AC25&gt;AC26,ROW($AC$8:$AC25),0)),0)</f>
        <v>0</v>
      </c>
      <c r="AQ26" s="181">
        <f t="shared" si="6"/>
        <v>0</v>
      </c>
      <c r="AR26" s="190">
        <f t="shared" si="7"/>
        <v>0</v>
      </c>
    </row>
    <row r="27" spans="1:44" ht="35.1" customHeight="1" x14ac:dyDescent="0.15">
      <c r="A27" s="18">
        <v>20</v>
      </c>
      <c r="B27" s="379"/>
      <c r="C27" s="380"/>
      <c r="D27" s="186"/>
      <c r="E27" s="379"/>
      <c r="F27" s="380"/>
      <c r="G27" s="186"/>
      <c r="H27" s="182"/>
      <c r="I27" s="381"/>
      <c r="J27" s="381"/>
      <c r="K27" s="381"/>
      <c r="L27" s="382"/>
      <c r="M27" s="192"/>
      <c r="N27" s="244"/>
      <c r="O27" s="383"/>
      <c r="P27" s="383"/>
      <c r="Q27" s="383"/>
      <c r="R27" s="383"/>
      <c r="S27" s="384"/>
      <c r="T27" s="196"/>
      <c r="U27" s="197"/>
      <c r="V27" s="192"/>
      <c r="W27" s="201"/>
      <c r="X27" s="204"/>
      <c r="Y27" s="377"/>
      <c r="Z27" s="378"/>
      <c r="AA27" s="161"/>
      <c r="AC27" s="190" t="str">
        <f t="shared" si="1"/>
        <v>19000101</v>
      </c>
      <c r="AD27" s="190" t="str">
        <f t="shared" si="2"/>
        <v>19000101</v>
      </c>
      <c r="AE27" s="142">
        <f t="shared" si="8"/>
        <v>1</v>
      </c>
      <c r="AF27" s="142">
        <f t="shared" si="9"/>
        <v>31</v>
      </c>
      <c r="AG27" s="143"/>
      <c r="AH27" s="168">
        <f t="shared" si="10"/>
        <v>0</v>
      </c>
      <c r="AI27" s="144">
        <f t="shared" si="11"/>
        <v>0</v>
      </c>
      <c r="AJ27" s="159">
        <f>IF(B27&lt;&gt;"",IF(OR(AND(AE27&gt;=AE8,AE27&lt;=EDATE(AF8,1)),AND(AE27&gt;=AE9,AE27&lt;=EDATE(AF9,1)),AND(AE27&gt;=AE10,AE27&lt;=EDATE(AF10,1)),AND(AE27&gt;=AE11,AE27&lt;=EDATE(AF11,1)),AND(AE27&gt;=AE12,AE27&lt;=EDATE(AF12,1)),AND(AE27&gt;=AE13,AE27&lt;=EDATE(AF13,1)),AND(AE27&gt;=AE14,AE27&lt;=EDATE(AF14,1)),AND(AE27&gt;=AE15,AE27&lt;=EDATE(AF15,1)),AND(AE27&gt;=AE16,AE27&lt;=EDATE(AF16,1)),AND(AE27&gt;=AE17,AE27&lt;=EDATE(AF17,1)),AND(AE27&gt;=AE18,AE27&lt;=EDATE(AF18,1)),AND(AE27&gt;=AE19,AE27&lt;=EDATE(AF19,1)),AND(AE27&gt;=AE20,AE27&lt;=EDATE(AF20,1)),AND(AE27&gt;=AE21,AE27&lt;=EDATE(AF21,1)),AND(AE27&gt;=AE22,AE27&lt;=EDATE(AF22,1)),AND(AE27&gt;=AE23,AE27&lt;=EDATE(AF23,1)),AND(AE27&gt;=AE24,AE27&lt;=EDATE(AF24,1)),AND(AE27&gt;=AE25,AE27&lt;=EDATE(AF25,1)),AND(AE27&gt;=AE26,AE27&lt;=EDATE(AF26,1))),0,1),0)</f>
        <v>0</v>
      </c>
      <c r="AK27" s="181">
        <f t="shared" si="3"/>
        <v>0</v>
      </c>
      <c r="AL27" s="159">
        <f t="shared" si="4"/>
        <v>0</v>
      </c>
      <c r="AM27" s="175">
        <f t="shared" si="5"/>
        <v>0</v>
      </c>
      <c r="AN27" s="181">
        <f t="shared" si="12"/>
        <v>0</v>
      </c>
      <c r="AO27" s="159">
        <f t="shared" si="13"/>
        <v>0</v>
      </c>
      <c r="AP27" s="169">
        <f t="array" ref="AP27">IF(AC27&lt;&gt;"19000101",MAX(IF($AC$8:$AC26&gt;AC27,ROW($AC$8:$AC26),0)),0)</f>
        <v>0</v>
      </c>
      <c r="AQ27" s="181">
        <f t="shared" si="6"/>
        <v>0</v>
      </c>
      <c r="AR27" s="190">
        <f t="shared" si="7"/>
        <v>0</v>
      </c>
    </row>
    <row r="28" spans="1:44" ht="35.1" customHeight="1" x14ac:dyDescent="0.15">
      <c r="A28" s="18">
        <v>21</v>
      </c>
      <c r="B28" s="379"/>
      <c r="C28" s="380"/>
      <c r="D28" s="186"/>
      <c r="E28" s="379"/>
      <c r="F28" s="380"/>
      <c r="G28" s="186"/>
      <c r="H28" s="182"/>
      <c r="I28" s="381"/>
      <c r="J28" s="381"/>
      <c r="K28" s="381"/>
      <c r="L28" s="382"/>
      <c r="M28" s="192"/>
      <c r="N28" s="244"/>
      <c r="O28" s="383"/>
      <c r="P28" s="383"/>
      <c r="Q28" s="383"/>
      <c r="R28" s="383"/>
      <c r="S28" s="384"/>
      <c r="T28" s="196"/>
      <c r="U28" s="197"/>
      <c r="V28" s="192"/>
      <c r="W28" s="201"/>
      <c r="X28" s="204"/>
      <c r="Y28" s="377"/>
      <c r="Z28" s="378"/>
      <c r="AA28" s="161"/>
      <c r="AC28" s="190" t="str">
        <f t="shared" si="1"/>
        <v>19000101</v>
      </c>
      <c r="AD28" s="190" t="str">
        <f t="shared" si="2"/>
        <v>19000101</v>
      </c>
      <c r="AE28" s="142">
        <f t="shared" si="8"/>
        <v>1</v>
      </c>
      <c r="AF28" s="142">
        <f t="shared" si="9"/>
        <v>31</v>
      </c>
      <c r="AG28" s="143"/>
      <c r="AH28" s="168">
        <f t="shared" si="10"/>
        <v>0</v>
      </c>
      <c r="AI28" s="144">
        <f t="shared" si="11"/>
        <v>0</v>
      </c>
      <c r="AJ28" s="169">
        <f>IF(B28&lt;&gt;"",IF(OR(AND(AE28&gt;=AE8,AE28&lt;=EDATE(AF8,1)),AND(AE28&gt;=AE9,AE28&lt;=EDATE(AF9,1)),AND(AE28&gt;=AE10,AE28&lt;=EDATE(AF10,1)),AND(AE28&gt;=AE11,AE28&lt;=EDATE(AF11,1)),AND(AE28&gt;=AE12,AE28&lt;=EDATE(AF12,1)),AND(AE28&gt;=AE13,AE28&lt;=EDATE(AF13,1)),AND(AE28&gt;=AE14,AE28&lt;=EDATE(AF14,1)),AND(AE28&gt;=AE15,AE28&lt;=EDATE(AF15,1)),AND(AE28&gt;=AE16,AE28&lt;=EDATE(AF16,1)),AND(AE28&gt;=AE17,AE28&lt;=EDATE(AF17,1)),AND(AE28&gt;=AE18,AE28&lt;=EDATE(AF18,1)),AND(AE28&gt;=AE19,AE28&lt;=EDATE(AF19,1)),AND(AE28&gt;=AE20,AE28&lt;=EDATE(AF20,1)),AND(AE28&gt;=AE21,AE28&lt;=EDATE(AF21,1)),AND(AE28&gt;=AE22,AE28&lt;=EDATE(AF22,1)),AND(AE28&gt;=AE23,AE28&lt;=EDATE(AF23,1)),AND(AE28&gt;=AE24,AE28&lt;=EDATE(AF24,1)),AND(AE28&gt;=AE25,AE28&lt;=EDATE(AF25,1)),AND(AE28&gt;=AE26,AE28&lt;=EDATE(AF26,1)),AND(AE28&gt;=AE27,AE28&lt;=EDATE(AF27,1))),0,1),0)</f>
        <v>0</v>
      </c>
      <c r="AK28" s="181">
        <f t="shared" si="3"/>
        <v>0</v>
      </c>
      <c r="AL28" s="159">
        <f t="shared" si="4"/>
        <v>0</v>
      </c>
      <c r="AM28" s="175">
        <f t="shared" si="5"/>
        <v>0</v>
      </c>
      <c r="AN28" s="181">
        <f t="shared" si="12"/>
        <v>0</v>
      </c>
      <c r="AO28" s="159">
        <f t="shared" si="13"/>
        <v>0</v>
      </c>
      <c r="AP28" s="169">
        <f t="array" ref="AP28">IF(AC28&lt;&gt;"19000101",MAX(IF($AC$8:$AC27&gt;AC28,ROW($AC$8:$AC27),0)),0)</f>
        <v>0</v>
      </c>
      <c r="AQ28" s="181">
        <f t="shared" si="6"/>
        <v>0</v>
      </c>
      <c r="AR28" s="190">
        <f t="shared" si="7"/>
        <v>0</v>
      </c>
    </row>
    <row r="29" spans="1:44" ht="35.1" customHeight="1" x14ac:dyDescent="0.15">
      <c r="A29" s="18">
        <v>22</v>
      </c>
      <c r="B29" s="379"/>
      <c r="C29" s="380"/>
      <c r="D29" s="186"/>
      <c r="E29" s="379"/>
      <c r="F29" s="380"/>
      <c r="G29" s="186"/>
      <c r="H29" s="182"/>
      <c r="I29" s="381"/>
      <c r="J29" s="381"/>
      <c r="K29" s="381"/>
      <c r="L29" s="382"/>
      <c r="M29" s="192"/>
      <c r="N29" s="244"/>
      <c r="O29" s="383"/>
      <c r="P29" s="383"/>
      <c r="Q29" s="383"/>
      <c r="R29" s="383"/>
      <c r="S29" s="384"/>
      <c r="T29" s="196"/>
      <c r="U29" s="197"/>
      <c r="V29" s="192"/>
      <c r="W29" s="201"/>
      <c r="X29" s="204"/>
      <c r="Y29" s="377"/>
      <c r="Z29" s="378"/>
      <c r="AA29" s="161"/>
      <c r="AC29" s="190" t="str">
        <f t="shared" si="1"/>
        <v>19000101</v>
      </c>
      <c r="AD29" s="190" t="str">
        <f t="shared" si="2"/>
        <v>19000101</v>
      </c>
      <c r="AE29" s="142">
        <f t="shared" si="8"/>
        <v>1</v>
      </c>
      <c r="AF29" s="142">
        <f t="shared" si="9"/>
        <v>31</v>
      </c>
      <c r="AG29" s="143"/>
      <c r="AH29" s="168">
        <f t="shared" si="10"/>
        <v>0</v>
      </c>
      <c r="AI29" s="144">
        <f t="shared" si="11"/>
        <v>0</v>
      </c>
      <c r="AJ29" s="169">
        <f>IF(B29&lt;&gt;"",IF(OR(AND(AE29&gt;=AE8,AE29&lt;=EDATE(AF8,1)),AND(AE29&gt;=AE9,AE29&lt;=EDATE(AF9,1)),AND(AE29&gt;=AE10,AE29&lt;=EDATE(AF10,1)),AND(AE29&gt;=AE11,AE29&lt;=EDATE(AF11,1)),AND(AE29&gt;=AE12,AE29&lt;=EDATE(AF12,1)),AND(AE29&gt;=AE13,AE29&lt;=EDATE(AF13,1)),AND(AE29&gt;=AE14,AE29&lt;=EDATE(AF14,1)),AND(AE29&gt;=AE15,AE29&lt;=EDATE(AF15,1)),AND(AE29&gt;=AE16,AE29&lt;=EDATE(AF16,1)),AND(AE29&gt;=AE17,AE29&lt;=EDATE(AF17,1)),AND(AE29&gt;=AE18,AE29&lt;=EDATE(AF18,1)),AND(AE29&gt;=AE19,AE29&lt;=EDATE(AF19,1)),AND(AE29&gt;=AE20,AE29&lt;=EDATE(AF20,1)),AND(AE29&gt;=AE21,AE29&lt;=EDATE(AF21,1)),AND(AE29&gt;=AE22,AE29&lt;=EDATE(AF22,1)),AND(AE29&gt;=AE23,AE29&lt;=EDATE(AF23,1)),AND(AE29&gt;=AE24,AE29&lt;=EDATE(AF24,1)),AND(AE29&gt;=AE25,AE29&lt;=EDATE(AF25,1)),AND(AE29&gt;=AE26,AE29&lt;=EDATE(AF26,1)),AND(AE29&gt;=AE27,AE29&lt;=EDATE(AF27,1)),AND(AE29&gt;=AE28,AE29&lt;=EDATE(AF28,1))),0,1),0)</f>
        <v>0</v>
      </c>
      <c r="AK29" s="181">
        <f t="shared" si="3"/>
        <v>0</v>
      </c>
      <c r="AL29" s="159">
        <f t="shared" si="4"/>
        <v>0</v>
      </c>
      <c r="AM29" s="175">
        <f t="shared" si="5"/>
        <v>0</v>
      </c>
      <c r="AN29" s="181">
        <f t="shared" si="12"/>
        <v>0</v>
      </c>
      <c r="AO29" s="159">
        <f t="shared" si="13"/>
        <v>0</v>
      </c>
      <c r="AP29" s="169">
        <f t="array" ref="AP29">IF(AC29&lt;&gt;"19000101",MAX(IF($AC$8:$AC28&gt;AC29,ROW($AC$8:$AC28),0)),0)</f>
        <v>0</v>
      </c>
      <c r="AQ29" s="181">
        <f t="shared" si="6"/>
        <v>0</v>
      </c>
      <c r="AR29" s="190">
        <f t="shared" si="7"/>
        <v>0</v>
      </c>
    </row>
    <row r="30" spans="1:44" ht="35.1" customHeight="1" x14ac:dyDescent="0.15">
      <c r="A30" s="18">
        <v>23</v>
      </c>
      <c r="B30" s="379"/>
      <c r="C30" s="380"/>
      <c r="D30" s="186"/>
      <c r="E30" s="379"/>
      <c r="F30" s="380"/>
      <c r="G30" s="186"/>
      <c r="H30" s="182"/>
      <c r="I30" s="381"/>
      <c r="J30" s="381"/>
      <c r="K30" s="381"/>
      <c r="L30" s="382"/>
      <c r="M30" s="192"/>
      <c r="N30" s="244"/>
      <c r="O30" s="383"/>
      <c r="P30" s="383"/>
      <c r="Q30" s="383"/>
      <c r="R30" s="383"/>
      <c r="S30" s="384"/>
      <c r="T30" s="196"/>
      <c r="U30" s="197"/>
      <c r="V30" s="192"/>
      <c r="W30" s="201"/>
      <c r="X30" s="204"/>
      <c r="Y30" s="377"/>
      <c r="Z30" s="378"/>
      <c r="AA30" s="161"/>
      <c r="AC30" s="190" t="str">
        <f t="shared" si="1"/>
        <v>19000101</v>
      </c>
      <c r="AD30" s="190" t="str">
        <f t="shared" si="2"/>
        <v>19000101</v>
      </c>
      <c r="AE30" s="142">
        <f t="shared" si="8"/>
        <v>1</v>
      </c>
      <c r="AF30" s="142">
        <f t="shared" si="9"/>
        <v>31</v>
      </c>
      <c r="AG30" s="143"/>
      <c r="AH30" s="168">
        <f t="shared" si="10"/>
        <v>0</v>
      </c>
      <c r="AI30" s="144">
        <f t="shared" si="11"/>
        <v>0</v>
      </c>
      <c r="AJ30" s="169">
        <f>IF(B30&lt;&gt;"",IF(OR(AND(AE30&gt;=AE8,AE30&lt;=EDATE(AF8,1)),AND(AE30&gt;=AE9,AE30&lt;=EDATE(AF9,1)),AND(AE30&gt;=AE10,AE30&lt;=EDATE(AF10,1)),AND(AE30&gt;=AE11,AE30&lt;=EDATE(AF11,1)),AND(AE30&gt;=AE12,AE30&lt;=EDATE(AF12,1)),AND(AE30&gt;=AE13,AE30&lt;=EDATE(AF13,1)),AND(AE30&gt;=AE14,AE30&lt;=EDATE(AF14,1)),AND(AE30&gt;=AE15,AE30&lt;=EDATE(AF15,1)),AND(AE30&gt;=AE16,AE30&lt;=EDATE(AF16,1)),AND(AE30&gt;=AE17,AE30&lt;=EDATE(AF17,1)),AND(AE30&gt;=AE18,AE30&lt;=EDATE(AF18,1)),AND(AE30&gt;=AE19,AE30&lt;=EDATE(AF19,1)),AND(AE30&gt;=AE20,AE30&lt;=EDATE(AF20,1)),AND(AE30&gt;=AE21,AE30&lt;=EDATE(AF21,1)),AND(AE30&gt;=AE22,AE30&lt;=EDATE(AF22,1)),AND(AE30&gt;=AE23,AE30&lt;=EDATE(AF23,1)),AND(AE30&gt;=AE24,AE30&lt;=EDATE(AF24,1)),AND(AE30&gt;=AE25,AE30&lt;=EDATE(AF25,1)),AND(AE30&gt;=AE26,AE30&lt;=EDATE(AF26,1)),AND(AE30&gt;=AE27,AE30&lt;=EDATE(AF27,1)),AND(AE30&gt;=AE28,AE30&lt;=EDATE(AF28,1)),AND(AE30&gt;=AE29,AE30&lt;=EDATE(AF29,1))),0,1),0)</f>
        <v>0</v>
      </c>
      <c r="AK30" s="181">
        <f t="shared" si="3"/>
        <v>0</v>
      </c>
      <c r="AL30" s="159">
        <f t="shared" si="4"/>
        <v>0</v>
      </c>
      <c r="AM30" s="175">
        <f t="shared" si="5"/>
        <v>0</v>
      </c>
      <c r="AN30" s="181">
        <f t="shared" si="12"/>
        <v>0</v>
      </c>
      <c r="AO30" s="159">
        <f t="shared" si="13"/>
        <v>0</v>
      </c>
      <c r="AP30" s="169">
        <f t="array" ref="AP30">IF(AC30&lt;&gt;"19000101",MAX(IF($AC$8:$AC29&gt;AC30,ROW($AC$8:$AC29),0)),0)</f>
        <v>0</v>
      </c>
      <c r="AQ30" s="181">
        <f t="shared" si="6"/>
        <v>0</v>
      </c>
      <c r="AR30" s="190">
        <f t="shared" si="7"/>
        <v>0</v>
      </c>
    </row>
    <row r="31" spans="1:44" ht="35.1" customHeight="1" x14ac:dyDescent="0.15">
      <c r="A31" s="18">
        <v>24</v>
      </c>
      <c r="B31" s="379"/>
      <c r="C31" s="380"/>
      <c r="D31" s="186"/>
      <c r="E31" s="379"/>
      <c r="F31" s="380"/>
      <c r="G31" s="186"/>
      <c r="H31" s="182"/>
      <c r="I31" s="381"/>
      <c r="J31" s="381"/>
      <c r="K31" s="381"/>
      <c r="L31" s="382"/>
      <c r="M31" s="192"/>
      <c r="N31" s="244"/>
      <c r="O31" s="383"/>
      <c r="P31" s="383"/>
      <c r="Q31" s="383"/>
      <c r="R31" s="383"/>
      <c r="S31" s="384"/>
      <c r="T31" s="196"/>
      <c r="U31" s="197"/>
      <c r="V31" s="192"/>
      <c r="W31" s="201"/>
      <c r="X31" s="204"/>
      <c r="Y31" s="377"/>
      <c r="Z31" s="378"/>
      <c r="AA31" s="161"/>
      <c r="AC31" s="190" t="str">
        <f t="shared" si="1"/>
        <v>19000101</v>
      </c>
      <c r="AD31" s="190" t="str">
        <f t="shared" si="2"/>
        <v>19000101</v>
      </c>
      <c r="AE31" s="142">
        <f t="shared" si="8"/>
        <v>1</v>
      </c>
      <c r="AF31" s="142">
        <f t="shared" si="9"/>
        <v>31</v>
      </c>
      <c r="AG31" s="143"/>
      <c r="AH31" s="168">
        <f t="shared" si="10"/>
        <v>0</v>
      </c>
      <c r="AI31" s="144">
        <f t="shared" si="11"/>
        <v>0</v>
      </c>
      <c r="AJ31" s="169">
        <f>IF(B31&lt;&gt;"",IF(OR(AND(AE31&gt;=AE8,AE31&lt;=EDATE(AF8,1)),AND(AE31&gt;=AE9,AE31&lt;=EDATE(AF9,1)),AND(AE31&gt;=AE10,AE31&lt;=EDATE(AF10,1)),AND(AE31&gt;=AE11,AE31&lt;=EDATE(AF11,1)),AND(AE31&gt;=AE12,AE31&lt;=EDATE(AF12,1)),AND(AE31&gt;=AE13,AE31&lt;=EDATE(AF13,1)),AND(AE31&gt;=AE14,AE31&lt;=EDATE(AF14,1)),AND(AE31&gt;=AE15,AE31&lt;=EDATE(AF15,1)),AND(AE31&gt;=AE16,AE31&lt;=EDATE(AF16,1)),AND(AE31&gt;=AE17,AE31&lt;=EDATE(AF17,1)),AND(AE31&gt;=AE18,AE31&lt;=EDATE(AF18,1)),AND(AE31&gt;=AE19,AE31&lt;=EDATE(AF19,1)),AND(AE31&gt;=AE20,AE31&lt;=EDATE(AF20,1)),AND(AE31&gt;=AE21,AE31&lt;=EDATE(AF21,1)),AND(AE31&gt;=AE22,AE31&lt;=EDATE(AF22,1)),AND(AE31&gt;=AE23,AE31&lt;=EDATE(AF23,1)),AND(AE31&gt;=AE24,AE31&lt;=EDATE(AF24,1)),AND(AE31&gt;=AE25,AE31&lt;=EDATE(AF25,1)),AND(AE31&gt;=AE26,AE31&lt;=EDATE(AF26,1)),AND(AE31&gt;=AE27,AE31&lt;=EDATE(AF27,1)),AND(AE31&gt;=AE28,AE31&lt;=EDATE(AF28,1)),AND(AE31&gt;=AE29,AE31&lt;=EDATE(AF29,1)),AND(AE31&gt;=AE30,AE31&lt;=EDATE(AF30,1))),0,1),0)</f>
        <v>0</v>
      </c>
      <c r="AK31" s="181">
        <f t="shared" si="3"/>
        <v>0</v>
      </c>
      <c r="AL31" s="159">
        <f t="shared" si="4"/>
        <v>0</v>
      </c>
      <c r="AM31" s="175">
        <f t="shared" si="5"/>
        <v>0</v>
      </c>
      <c r="AN31" s="181">
        <f t="shared" si="12"/>
        <v>0</v>
      </c>
      <c r="AO31" s="159">
        <f t="shared" si="13"/>
        <v>0</v>
      </c>
      <c r="AP31" s="169">
        <f t="array" ref="AP31">IF(AC31&lt;&gt;"19000101",MAX(IF($AC$8:$AC30&gt;AC31,ROW($AC$8:$AC30),0)),0)</f>
        <v>0</v>
      </c>
      <c r="AQ31" s="181">
        <f t="shared" si="6"/>
        <v>0</v>
      </c>
      <c r="AR31" s="190">
        <f t="shared" si="7"/>
        <v>0</v>
      </c>
    </row>
    <row r="32" spans="1:44" ht="35.1" customHeight="1" x14ac:dyDescent="0.15">
      <c r="A32" s="18">
        <v>25</v>
      </c>
      <c r="B32" s="379"/>
      <c r="C32" s="380"/>
      <c r="D32" s="186"/>
      <c r="E32" s="379"/>
      <c r="F32" s="380"/>
      <c r="G32" s="186"/>
      <c r="H32" s="182"/>
      <c r="I32" s="381"/>
      <c r="J32" s="381"/>
      <c r="K32" s="381"/>
      <c r="L32" s="382"/>
      <c r="M32" s="192"/>
      <c r="N32" s="244"/>
      <c r="O32" s="383"/>
      <c r="P32" s="383"/>
      <c r="Q32" s="383"/>
      <c r="R32" s="383"/>
      <c r="S32" s="384"/>
      <c r="T32" s="196"/>
      <c r="U32" s="197"/>
      <c r="V32" s="192"/>
      <c r="W32" s="201"/>
      <c r="X32" s="204"/>
      <c r="Y32" s="377"/>
      <c r="Z32" s="378"/>
      <c r="AA32" s="161"/>
      <c r="AC32" s="190" t="str">
        <f t="shared" si="1"/>
        <v>19000101</v>
      </c>
      <c r="AD32" s="190" t="str">
        <f t="shared" si="2"/>
        <v>19000101</v>
      </c>
      <c r="AE32" s="142">
        <f t="shared" si="8"/>
        <v>1</v>
      </c>
      <c r="AF32" s="142">
        <f t="shared" si="9"/>
        <v>31</v>
      </c>
      <c r="AG32" s="143"/>
      <c r="AH32" s="168">
        <f t="shared" si="10"/>
        <v>0</v>
      </c>
      <c r="AI32" s="144">
        <f t="shared" si="11"/>
        <v>0</v>
      </c>
      <c r="AJ32" s="169">
        <f>IF(B32&lt;&gt;"",IF(OR(AND(AE32&gt;=AE8,AE32&lt;=EDATE(AF8,1)),AND(AE32&gt;=AE9,AE32&lt;=EDATE(AF9,1)),AND(AE32&gt;=AE10,AE32&lt;=EDATE(AF10,1)),AND(AE32&gt;=AE11,AE32&lt;=EDATE(AF11,1)),AND(AE32&gt;=AE12,AE32&lt;=EDATE(AF12,1)),AND(AE32&gt;=AE13,AE32&lt;=EDATE(AF13,1)),AND(AE32&gt;=AE14,AE32&lt;=EDATE(AF14,1)),AND(AE32&gt;=AE15,AE32&lt;=EDATE(AF15,1)),AND(AE32&gt;=AE16,AE32&lt;=EDATE(AF16,1)),AND(AE32&gt;=AE17,AE32&lt;=EDATE(AF17,1)),AND(AE32&gt;=AE18,AE32&lt;=EDATE(AF18,1)),AND(AE32&gt;=AE19,AE32&lt;=EDATE(AF19,1)),AND(AE32&gt;=AE20,AE32&lt;=EDATE(AF20,1)),AND(AE32&gt;=AE21,AE32&lt;=EDATE(AF21,1)),AND(AE32&gt;=AE22,AE32&lt;=EDATE(AF22,1)),AND(AE32&gt;=AE23,AE32&lt;=EDATE(AF23,1)),AND(AE32&gt;=AE24,AE32&lt;=EDATE(AF24,1)),AND(AE32&gt;=AE25,AE32&lt;=EDATE(AF25,1)),AND(AE32&gt;=AE26,AE32&lt;=EDATE(AF26,1)),AND(AE32&gt;=AE27,AE32&lt;=EDATE(AF27,1)),AND(AE32&gt;=AE28,AE32&lt;=EDATE(AF28,1)),AND(AE32&gt;=AE29,AE32&lt;=EDATE(AF29,1)),AND(AE32&gt;=AE30,AE32&lt;=EDATE(AF30,1)),AND(AE32&gt;=AE31,AE32&lt;=EDATE(AF31,1))),0,1),0)</f>
        <v>0</v>
      </c>
      <c r="AK32" s="181">
        <f t="shared" si="3"/>
        <v>0</v>
      </c>
      <c r="AL32" s="159">
        <f t="shared" si="4"/>
        <v>0</v>
      </c>
      <c r="AM32" s="175">
        <f t="shared" si="5"/>
        <v>0</v>
      </c>
      <c r="AN32" s="181">
        <f t="shared" si="12"/>
        <v>0</v>
      </c>
      <c r="AO32" s="159">
        <f t="shared" si="13"/>
        <v>0</v>
      </c>
      <c r="AP32" s="169">
        <f t="array" ref="AP32">IF(AC32&lt;&gt;"19000101",MAX(IF($AC$8:$AC31&gt;AC32,ROW($AC$8:$AC31),0)),0)</f>
        <v>0</v>
      </c>
      <c r="AQ32" s="181">
        <f t="shared" si="6"/>
        <v>0</v>
      </c>
      <c r="AR32" s="190">
        <f t="shared" si="7"/>
        <v>0</v>
      </c>
    </row>
    <row r="33" spans="1:44" ht="35.1" customHeight="1" x14ac:dyDescent="0.15">
      <c r="A33" s="18">
        <v>26</v>
      </c>
      <c r="B33" s="379"/>
      <c r="C33" s="380"/>
      <c r="D33" s="186"/>
      <c r="E33" s="379"/>
      <c r="F33" s="380"/>
      <c r="G33" s="186"/>
      <c r="H33" s="182"/>
      <c r="I33" s="381"/>
      <c r="J33" s="381"/>
      <c r="K33" s="381"/>
      <c r="L33" s="382"/>
      <c r="M33" s="192"/>
      <c r="N33" s="244"/>
      <c r="O33" s="383"/>
      <c r="P33" s="383"/>
      <c r="Q33" s="383"/>
      <c r="R33" s="383"/>
      <c r="S33" s="384"/>
      <c r="T33" s="196"/>
      <c r="U33" s="197"/>
      <c r="V33" s="192"/>
      <c r="W33" s="201"/>
      <c r="X33" s="204"/>
      <c r="Y33" s="377"/>
      <c r="Z33" s="378"/>
      <c r="AA33" s="161"/>
      <c r="AC33" s="190" t="str">
        <f t="shared" si="1"/>
        <v>19000101</v>
      </c>
      <c r="AD33" s="190" t="str">
        <f t="shared" si="2"/>
        <v>19000101</v>
      </c>
      <c r="AE33" s="142">
        <f t="shared" si="8"/>
        <v>1</v>
      </c>
      <c r="AF33" s="142">
        <f t="shared" si="9"/>
        <v>31</v>
      </c>
      <c r="AG33" s="143"/>
      <c r="AH33" s="168">
        <f t="shared" si="10"/>
        <v>0</v>
      </c>
      <c r="AI33" s="144">
        <f t="shared" si="11"/>
        <v>0</v>
      </c>
      <c r="AJ33" s="169">
        <f>IF(B33&lt;&gt;"",IF(OR(AND(AE33&gt;=AE8,AE33&lt;=EDATE(AF8,1)),AND(AE33&gt;=AE9,AE33&lt;=EDATE(AF9,1)),AND(AE33&gt;=AE10,AE33&lt;=EDATE(AF10,1)),AND(AE33&gt;=AE11,AE33&lt;=EDATE(AF11,1)),AND(AE33&gt;=AE12,AE33&lt;=EDATE(AF12,1)),AND(AE33&gt;=AE13,AE33&lt;=EDATE(AF13,1)),AND(AE33&gt;=AE14,AE33&lt;=EDATE(AF14,1)),AND(AE33&gt;=AE15,AE33&lt;=EDATE(AF15,1)),AND(AE33&gt;=AE16,AE33&lt;=EDATE(AF16,1)),AND(AE33&gt;=AE17,AE33&lt;=EDATE(AF17,1)),AND(AE33&gt;=AE18,AE33&lt;=EDATE(AF18,1)),AND(AE33&gt;=AE19,AE33&lt;=EDATE(AF19,1)),AND(AE33&gt;=AE20,AE33&lt;=EDATE(AF20,1)),AND(AE33&gt;=AE21,AE33&lt;=EDATE(AF21,1)),AND(AE33&gt;=AE22,AE33&lt;=EDATE(AF22,1)),AND(AE33&gt;=AE23,AE33&lt;=EDATE(AF23,1)),AND(AE33&gt;=AE24,AE33&lt;=EDATE(AF24,1)),AND(AE33&gt;=AE25,AE33&lt;=EDATE(AF25,1)),AND(AE33&gt;=AE26,AE33&lt;=EDATE(AF26,1)),AND(AE33&gt;=AE27,AE33&lt;=EDATE(AF27,1)),AND(AE33&gt;=AE28,AE33&lt;=EDATE(AF28,1)),AND(AE33&gt;=AE29,AE33&lt;=EDATE(AF29,1)),AND(AE33&gt;=AE30,AE33&lt;=EDATE(AF30,1)),AND(AE33&gt;=AE31,AE33&lt;=EDATE(AF31,1)),AND(AE33&gt;=AE32,AE33&lt;=EDATE(AF32,1))),0,1),0)</f>
        <v>0</v>
      </c>
      <c r="AK33" s="181">
        <f t="shared" si="3"/>
        <v>0</v>
      </c>
      <c r="AL33" s="159">
        <f t="shared" si="4"/>
        <v>0</v>
      </c>
      <c r="AM33" s="175">
        <f t="shared" si="5"/>
        <v>0</v>
      </c>
      <c r="AN33" s="181">
        <f t="shared" si="12"/>
        <v>0</v>
      </c>
      <c r="AO33" s="159">
        <f t="shared" si="13"/>
        <v>0</v>
      </c>
      <c r="AP33" s="169">
        <f t="array" ref="AP33">IF(AC33&lt;&gt;"19000101",MAX(IF($AC$8:$AC32&gt;AC33,ROW($AC$8:$AC32),0)),0)</f>
        <v>0</v>
      </c>
      <c r="AQ33" s="181">
        <f t="shared" si="6"/>
        <v>0</v>
      </c>
      <c r="AR33" s="190">
        <f t="shared" si="7"/>
        <v>0</v>
      </c>
    </row>
    <row r="34" spans="1:44" ht="35.1" customHeight="1" x14ac:dyDescent="0.15">
      <c r="A34" s="18">
        <v>27</v>
      </c>
      <c r="B34" s="379"/>
      <c r="C34" s="380"/>
      <c r="D34" s="186"/>
      <c r="E34" s="379"/>
      <c r="F34" s="380"/>
      <c r="G34" s="186"/>
      <c r="H34" s="182"/>
      <c r="I34" s="381"/>
      <c r="J34" s="381"/>
      <c r="K34" s="381"/>
      <c r="L34" s="382"/>
      <c r="M34" s="192"/>
      <c r="N34" s="244"/>
      <c r="O34" s="383"/>
      <c r="P34" s="383"/>
      <c r="Q34" s="383"/>
      <c r="R34" s="383"/>
      <c r="S34" s="384"/>
      <c r="T34" s="196"/>
      <c r="U34" s="197"/>
      <c r="V34" s="192"/>
      <c r="W34" s="201"/>
      <c r="X34" s="204"/>
      <c r="Y34" s="377"/>
      <c r="Z34" s="378"/>
      <c r="AA34" s="161"/>
      <c r="AC34" s="190" t="str">
        <f t="shared" si="1"/>
        <v>19000101</v>
      </c>
      <c r="AD34" s="190" t="str">
        <f t="shared" si="2"/>
        <v>19000101</v>
      </c>
      <c r="AE34" s="142">
        <f t="shared" si="8"/>
        <v>1</v>
      </c>
      <c r="AF34" s="142">
        <f t="shared" si="9"/>
        <v>31</v>
      </c>
      <c r="AG34" s="143"/>
      <c r="AH34" s="168">
        <f t="shared" si="10"/>
        <v>0</v>
      </c>
      <c r="AI34" s="144">
        <f t="shared" si="11"/>
        <v>0</v>
      </c>
      <c r="AJ34" s="169">
        <f>IF(B34&lt;&gt;"",IF(OR(AND(AE34&gt;=AE8,AE34&lt;=EDATE(AF8,1)),AND(AE34&gt;=AE9,AE34&lt;=EDATE(AF9,1)),AND(AE34&gt;=AE10,AE34&lt;=EDATE(AF10,1)),AND(AE34&gt;=AE11,AE34&lt;=EDATE(AF11,1)),AND(AE34&gt;=AE12,AE34&lt;=EDATE(AF12,1)),AND(AE34&gt;=AE13,AE34&lt;=EDATE(AF13,1)),AND(AE34&gt;=AE14,AE34&lt;=EDATE(AF14,1)),AND(AE34&gt;=AE15,AE34&lt;=EDATE(AF15,1)),AND(AE34&gt;=AE16,AE34&lt;=EDATE(AF16,1)),AND(AE34&gt;=AE17,AE34&lt;=EDATE(AF17,1)),AND(AE34&gt;=AE18,AE34&lt;=EDATE(AF18,1)),AND(AE34&gt;=AE19,AE34&lt;=EDATE(AF19,1)),AND(AE34&gt;=AE20,AE34&lt;=EDATE(AF20,1)),AND(AE34&gt;=AE21,AE34&lt;=EDATE(AF21,1)),AND(AE34&gt;=AE22,AE34&lt;=EDATE(AF22,1)),AND(AE34&gt;=AE23,AE34&lt;=EDATE(AF23,1)),AND(AE34&gt;=AE24,AE34&lt;=EDATE(AF24,1)),AND(AE34&gt;=AE25,AE34&lt;=EDATE(AF25,1)),AND(AE34&gt;=AE26,AE34&lt;=EDATE(AF26,1)),AND(AE34&gt;=AE27,AE34&lt;=EDATE(AF27,1)),AND(AE34&gt;=AE28,AE34&lt;=EDATE(AF28,1)),AND(AE34&gt;=AE29,AE34&lt;=EDATE(AF29,1)),AND(AE34&gt;=AE30,AE34&lt;=EDATE(AF30,1)),AND(AE34&gt;=AE31,AE34&lt;=EDATE(AF31,1)),AND(AE34&gt;=AE32,AE34&lt;=EDATE(AF32,1)),AND(AE34&gt;=AE33,AE34&lt;=EDATE(AF33,1))),0,1),0)</f>
        <v>0</v>
      </c>
      <c r="AK34" s="181">
        <f t="shared" si="3"/>
        <v>0</v>
      </c>
      <c r="AL34" s="159">
        <f t="shared" si="4"/>
        <v>0</v>
      </c>
      <c r="AM34" s="175">
        <f t="shared" si="5"/>
        <v>0</v>
      </c>
      <c r="AN34" s="181">
        <f t="shared" si="12"/>
        <v>0</v>
      </c>
      <c r="AO34" s="159">
        <f t="shared" si="13"/>
        <v>0</v>
      </c>
      <c r="AP34" s="169">
        <f t="array" ref="AP34">IF(AC34&lt;&gt;"19000101",MAX(IF($AC$8:$AC33&gt;AC34,ROW($AC$8:$AC33),0)),0)</f>
        <v>0</v>
      </c>
      <c r="AQ34" s="181">
        <f t="shared" si="6"/>
        <v>0</v>
      </c>
      <c r="AR34" s="190">
        <f t="shared" si="7"/>
        <v>0</v>
      </c>
    </row>
    <row r="35" spans="1:44" ht="35.1" customHeight="1" x14ac:dyDescent="0.15">
      <c r="A35" s="18">
        <v>28</v>
      </c>
      <c r="B35" s="379"/>
      <c r="C35" s="380"/>
      <c r="D35" s="186"/>
      <c r="E35" s="379"/>
      <c r="F35" s="380"/>
      <c r="G35" s="186"/>
      <c r="H35" s="182"/>
      <c r="I35" s="381"/>
      <c r="J35" s="381"/>
      <c r="K35" s="381"/>
      <c r="L35" s="382"/>
      <c r="M35" s="192"/>
      <c r="N35" s="244"/>
      <c r="O35" s="383"/>
      <c r="P35" s="383"/>
      <c r="Q35" s="383"/>
      <c r="R35" s="383"/>
      <c r="S35" s="384"/>
      <c r="T35" s="196"/>
      <c r="U35" s="197"/>
      <c r="V35" s="192"/>
      <c r="W35" s="201"/>
      <c r="X35" s="204"/>
      <c r="Y35" s="377"/>
      <c r="Z35" s="378"/>
      <c r="AA35" s="161"/>
      <c r="AC35" s="190" t="str">
        <f t="shared" si="1"/>
        <v>19000101</v>
      </c>
      <c r="AD35" s="190" t="str">
        <f t="shared" si="2"/>
        <v>19000101</v>
      </c>
      <c r="AE35" s="142">
        <f t="shared" si="8"/>
        <v>1</v>
      </c>
      <c r="AF35" s="142">
        <f t="shared" si="9"/>
        <v>31</v>
      </c>
      <c r="AG35" s="143"/>
      <c r="AH35" s="168">
        <f t="shared" si="10"/>
        <v>0</v>
      </c>
      <c r="AI35" s="144">
        <f t="shared" si="11"/>
        <v>0</v>
      </c>
      <c r="AJ35" s="169">
        <f>IF(B35&lt;&gt;"",IF(OR(AND(AE35&gt;=AE8,AE35&lt;=EDATE(AF8,1)),AND(AE35&gt;=AE9,AE35&lt;=EDATE(AF9,1)),AND(AE35&gt;=AE10,AE35&lt;=EDATE(AF10,1)),AND(AE35&gt;=AE11,AE35&lt;=EDATE(AF11,1)),AND(AE35&gt;=AE12,AE35&lt;=EDATE(AF12,1)),AND(AE35&gt;=AE13,AE35&lt;=EDATE(AF13,1)),AND(AE35&gt;=AE14,AE35&lt;=EDATE(AF14,1)),AND(AE35&gt;=AE15,AE35&lt;=EDATE(AF15,1)),AND(AE35&gt;=AE16,AE35&lt;=EDATE(AF16,1)),AND(AE35&gt;=AE17,AE35&lt;=EDATE(AF17,1)),AND(AE35&gt;=AE18,AE35&lt;=EDATE(AF18,1)),AND(AE35&gt;=AE19,AE35&lt;=EDATE(AF19,1)),AND(AE35&gt;=AE20,AE35&lt;=EDATE(AF20,1)),AND(AE35&gt;=AE21,AE35&lt;=EDATE(AF21,1)),AND(AE35&gt;=AE22,AE35&lt;=EDATE(AF22,1)),AND(AE35&gt;=AE23,AE35&lt;=EDATE(AF23,1)),AND(AE35&gt;=AE24,AE35&lt;=EDATE(AF24,1)),AND(AE35&gt;=AE25,AE35&lt;=EDATE(AF25,1)),AND(AE35&gt;=AE26,AE35&lt;=EDATE(AF26,1)),AND(AE35&gt;=AE27,AE35&lt;=EDATE(AF27,1)),AND(AE35&gt;=AE28,AE35&lt;=EDATE(AF28,1)),AND(AE35&gt;=AE29,AE35&lt;=EDATE(AF29,1)),AND(AE35&gt;=AE30,AE35&lt;=EDATE(AF30,1)),AND(AE35&gt;=AE31,AE35&lt;=EDATE(AF31,1)),AND(AE35&gt;=AE32,AE35&lt;=EDATE(AF32,1)),AND(AE35&gt;=AE33,AE35&lt;=EDATE(AF33,1)),AND(AE35&gt;=AE34,AE35&lt;=EDATE(AF34,1))),0,1),0)</f>
        <v>0</v>
      </c>
      <c r="AK35" s="181">
        <f t="shared" si="3"/>
        <v>0</v>
      </c>
      <c r="AL35" s="159">
        <f t="shared" si="4"/>
        <v>0</v>
      </c>
      <c r="AM35" s="175">
        <f t="shared" si="5"/>
        <v>0</v>
      </c>
      <c r="AN35" s="181">
        <f t="shared" si="12"/>
        <v>0</v>
      </c>
      <c r="AO35" s="159">
        <f t="shared" si="13"/>
        <v>0</v>
      </c>
      <c r="AP35" s="169">
        <f t="array" ref="AP35">IF(AC35&lt;&gt;"19000101",MAX(IF($AC$8:$AC34&gt;AC35,ROW($AC$8:$AC34),0)),0)</f>
        <v>0</v>
      </c>
      <c r="AQ35" s="181">
        <f t="shared" si="6"/>
        <v>0</v>
      </c>
      <c r="AR35" s="190">
        <f t="shared" si="7"/>
        <v>0</v>
      </c>
    </row>
    <row r="36" spans="1:44" ht="35.1" customHeight="1" x14ac:dyDescent="0.15">
      <c r="A36" s="18">
        <v>29</v>
      </c>
      <c r="B36" s="379"/>
      <c r="C36" s="380"/>
      <c r="D36" s="186"/>
      <c r="E36" s="379"/>
      <c r="F36" s="380"/>
      <c r="G36" s="186"/>
      <c r="H36" s="182"/>
      <c r="I36" s="381"/>
      <c r="J36" s="381"/>
      <c r="K36" s="381"/>
      <c r="L36" s="382"/>
      <c r="M36" s="192"/>
      <c r="N36" s="244"/>
      <c r="O36" s="383"/>
      <c r="P36" s="383"/>
      <c r="Q36" s="383"/>
      <c r="R36" s="383"/>
      <c r="S36" s="384"/>
      <c r="T36" s="196"/>
      <c r="U36" s="197"/>
      <c r="V36" s="192"/>
      <c r="W36" s="201"/>
      <c r="X36" s="204"/>
      <c r="Y36" s="377"/>
      <c r="Z36" s="378"/>
      <c r="AA36" s="161"/>
      <c r="AC36" s="190" t="str">
        <f t="shared" si="1"/>
        <v>19000101</v>
      </c>
      <c r="AD36" s="190" t="str">
        <f t="shared" si="2"/>
        <v>19000101</v>
      </c>
      <c r="AE36" s="142">
        <f t="shared" si="8"/>
        <v>1</v>
      </c>
      <c r="AF36" s="142">
        <f t="shared" si="9"/>
        <v>31</v>
      </c>
      <c r="AG36" s="143"/>
      <c r="AH36" s="168">
        <f t="shared" si="10"/>
        <v>0</v>
      </c>
      <c r="AI36" s="144">
        <f t="shared" si="11"/>
        <v>0</v>
      </c>
      <c r="AJ36" s="169">
        <f>IF(B36&lt;&gt;"",IF(OR(AND(AE36&gt;=AE8,AE36&lt;=EDATE(AF8,1)),AND(AE36&gt;=AE9,AE36&lt;=EDATE(AF9,1)),AND(AE36&gt;=AE10,AE36&lt;=EDATE(AF10,1)),AND(AE36&gt;=AE11,AE36&lt;=EDATE(AF11,1)),AND(AE36&gt;=AE12,AE36&lt;=EDATE(AF12,1)),AND(AE36&gt;=AE13,AE36&lt;=EDATE(AF13,1)),AND(AE36&gt;=AE14,AE36&lt;=EDATE(AF14,1)),AND(AE36&gt;=AE15,AE36&lt;=EDATE(AF15,1)),AND(AE36&gt;=AE16,AE36&lt;=EDATE(AF16,1)),AND(AE36&gt;=AE17,AE36&lt;=EDATE(AF17,1)),AND(AE36&gt;=AE18,AE36&lt;=EDATE(AF18,1)),AND(AE36&gt;=AE19,AE36&lt;=EDATE(AF19,1)),AND(AE36&gt;=AE20,AE36&lt;=EDATE(AF20,1)),AND(AE36&gt;=AE21,AE36&lt;=EDATE(AF21,1)),AND(AE36&gt;=AE22,AE36&lt;=EDATE(AF22,1)),AND(AE36&gt;=AE23,AE36&lt;=EDATE(AF23,1)),AND(AE36&gt;=AE24,AE36&lt;=EDATE(AF24,1)),AND(AE36&gt;=AE25,AE36&lt;=EDATE(AF25,1)),AND(AE36&gt;=AE26,AE36&lt;=EDATE(AF26,1)),AND(AE36&gt;=AE27,AE36&lt;=EDATE(AF27,1)),AND(AE36&gt;=AE28,AE36&lt;=EDATE(AF28,1)),AND(AE36&gt;=AE29,AE36&lt;=EDATE(AF29,1)),AND(AE36&gt;=AE30,AE36&lt;=EDATE(AF30,1)),AND(AE36&gt;=AE31,AE36&lt;=EDATE(AF31,1)),AND(AE36&gt;=AE32,AE36&lt;=EDATE(AF32,1)),AND(AE36&gt;=AE33,AE36&lt;=EDATE(AF33,1)),AND(AE36&gt;=AE34,AE36&lt;=EDATE(AF34,1)),AND(AE36&gt;=AE35,AE36&lt;=EDATE(AF35,1))),0,1),0)</f>
        <v>0</v>
      </c>
      <c r="AK36" s="181">
        <f t="shared" si="3"/>
        <v>0</v>
      </c>
      <c r="AL36" s="159">
        <f t="shared" si="4"/>
        <v>0</v>
      </c>
      <c r="AM36" s="175">
        <f t="shared" si="5"/>
        <v>0</v>
      </c>
      <c r="AN36" s="181">
        <f t="shared" si="12"/>
        <v>0</v>
      </c>
      <c r="AO36" s="159">
        <f t="shared" si="13"/>
        <v>0</v>
      </c>
      <c r="AP36" s="169">
        <f t="array" ref="AP36">IF(AC36&lt;&gt;"19000101",MAX(IF($AC$8:$AC35&gt;AC36,ROW($AC$8:$AC35),0)),0)</f>
        <v>0</v>
      </c>
      <c r="AQ36" s="181">
        <f t="shared" si="6"/>
        <v>0</v>
      </c>
      <c r="AR36" s="190">
        <f t="shared" si="7"/>
        <v>0</v>
      </c>
    </row>
    <row r="37" spans="1:44" ht="35.1" customHeight="1" x14ac:dyDescent="0.15">
      <c r="A37" s="18">
        <v>30</v>
      </c>
      <c r="B37" s="379"/>
      <c r="C37" s="380"/>
      <c r="D37" s="186"/>
      <c r="E37" s="379"/>
      <c r="F37" s="380"/>
      <c r="G37" s="186"/>
      <c r="H37" s="182"/>
      <c r="I37" s="381"/>
      <c r="J37" s="381"/>
      <c r="K37" s="381"/>
      <c r="L37" s="382"/>
      <c r="M37" s="192"/>
      <c r="N37" s="244"/>
      <c r="O37" s="383"/>
      <c r="P37" s="383"/>
      <c r="Q37" s="383"/>
      <c r="R37" s="383"/>
      <c r="S37" s="384"/>
      <c r="T37" s="196"/>
      <c r="U37" s="197"/>
      <c r="V37" s="192"/>
      <c r="W37" s="201"/>
      <c r="X37" s="204"/>
      <c r="Y37" s="377"/>
      <c r="Z37" s="378"/>
      <c r="AA37" s="161"/>
      <c r="AC37" s="190" t="str">
        <f t="shared" si="1"/>
        <v>19000101</v>
      </c>
      <c r="AD37" s="190" t="str">
        <f t="shared" si="2"/>
        <v>19000101</v>
      </c>
      <c r="AE37" s="142">
        <f t="shared" si="8"/>
        <v>1</v>
      </c>
      <c r="AF37" s="142">
        <f t="shared" si="9"/>
        <v>31</v>
      </c>
      <c r="AG37" s="143"/>
      <c r="AH37" s="168">
        <f t="shared" si="10"/>
        <v>0</v>
      </c>
      <c r="AI37" s="144">
        <f t="shared" si="11"/>
        <v>0</v>
      </c>
      <c r="AJ37" s="169">
        <f>IF(B37&lt;&gt;"",IF(OR(AND(AE37&gt;=AE8,AE37&lt;=EDATE(AF8,1)),AND(AE37&gt;=AE9,AE37&lt;=EDATE(AF9,1)),AND(AE37&gt;=AE10,AE37&lt;=EDATE(AF10,1)),AND(AE37&gt;=AE11,AE37&lt;=EDATE(AF11,1)),AND(AE37&gt;=AE12,AE37&lt;=EDATE(AF12,1)),AND(AE37&gt;=AE13,AE37&lt;=EDATE(AF13,1)),AND(AE37&gt;=AE14,AE37&lt;=EDATE(AF14,1)),AND(AE37&gt;=AE15,AE37&lt;=EDATE(AF15,1)),AND(AE37&gt;=AE16,AE37&lt;=EDATE(AF16,1)),AND(AE37&gt;=AE17,AE37&lt;=EDATE(AF17,1)),AND(AE37&gt;=AE18,AE37&lt;=EDATE(AF18,1)),AND(AE37&gt;=AE19,AE37&lt;=EDATE(AF19,1)),AND(AE37&gt;=AE20,AE37&lt;=EDATE(AF20,1)),AND(AE37&gt;=AE21,AE37&lt;=EDATE(AF21,1)),AND(AE37&gt;=AE22,AE37&lt;=EDATE(AF22,1)),AND(AE37&gt;=AE23,AE37&lt;=EDATE(AF23,1)),AND(AE37&gt;=AE24,AE37&lt;=EDATE(AF24,1)),AND(AE37&gt;=AE25,AE37&lt;=EDATE(AF25,1)),AND(AE37&gt;=AE26,AE37&lt;=EDATE(AF26,1)),AND(AE37&gt;=AE27,AE37&lt;=EDATE(AF27,1)),AND(AE37&gt;=AE28,AE37&lt;=EDATE(AF28,1)),AND(AE37&gt;=AE29,AE37&lt;=EDATE(AF29,1)),AND(AE37&gt;=AE30,AE37&lt;=EDATE(AF30,1)),AND(AE37&gt;=AE31,AE37&lt;=EDATE(AF31,1)),AND(AE37&gt;=AE32,AE37&lt;=EDATE(AF32,1)),AND(AE37&gt;=AE33,AE37&lt;=EDATE(AF33,1)),AND(AE37&gt;=AE34,AE37&lt;=EDATE(AF34,1)),AND(AE37&gt;=AE35,AE37&lt;=EDATE(AF35,1)),AND(AE37&gt;=AE36,AE37&lt;=EDATE(AF36,1))),0,1),0)</f>
        <v>0</v>
      </c>
      <c r="AK37" s="181">
        <f t="shared" si="3"/>
        <v>0</v>
      </c>
      <c r="AL37" s="159">
        <f t="shared" si="4"/>
        <v>0</v>
      </c>
      <c r="AM37" s="175">
        <f t="shared" si="5"/>
        <v>0</v>
      </c>
      <c r="AN37" s="181">
        <f t="shared" si="12"/>
        <v>0</v>
      </c>
      <c r="AO37" s="159">
        <f t="shared" si="13"/>
        <v>0</v>
      </c>
      <c r="AP37" s="169">
        <f t="array" ref="AP37">IF(AC37&lt;&gt;"19000101",MAX(IF($AC$8:$AC36&gt;AC37,ROW($AC$8:$AC36),0)),0)</f>
        <v>0</v>
      </c>
      <c r="AQ37" s="181">
        <f t="shared" si="6"/>
        <v>0</v>
      </c>
      <c r="AR37" s="190">
        <f t="shared" si="7"/>
        <v>0</v>
      </c>
    </row>
    <row r="38" spans="1:44" ht="35.1" customHeight="1" x14ac:dyDescent="0.15">
      <c r="A38" s="18">
        <v>31</v>
      </c>
      <c r="B38" s="379"/>
      <c r="C38" s="380"/>
      <c r="D38" s="186"/>
      <c r="E38" s="379"/>
      <c r="F38" s="380"/>
      <c r="G38" s="186"/>
      <c r="H38" s="182"/>
      <c r="I38" s="381"/>
      <c r="J38" s="381"/>
      <c r="K38" s="381"/>
      <c r="L38" s="382"/>
      <c r="M38" s="192"/>
      <c r="N38" s="244"/>
      <c r="O38" s="383"/>
      <c r="P38" s="383"/>
      <c r="Q38" s="383"/>
      <c r="R38" s="383"/>
      <c r="S38" s="384"/>
      <c r="T38" s="196"/>
      <c r="U38" s="197"/>
      <c r="V38" s="192"/>
      <c r="W38" s="201"/>
      <c r="X38" s="204"/>
      <c r="Y38" s="377"/>
      <c r="Z38" s="378"/>
      <c r="AA38" s="161"/>
      <c r="AC38" s="190" t="str">
        <f t="shared" si="1"/>
        <v>19000101</v>
      </c>
      <c r="AD38" s="190" t="str">
        <f t="shared" si="2"/>
        <v>19000101</v>
      </c>
      <c r="AE38" s="142">
        <f t="shared" si="8"/>
        <v>1</v>
      </c>
      <c r="AF38" s="142">
        <f t="shared" si="9"/>
        <v>31</v>
      </c>
      <c r="AG38" s="143"/>
      <c r="AH38" s="168">
        <f t="shared" si="10"/>
        <v>0</v>
      </c>
      <c r="AI38" s="144">
        <f t="shared" si="11"/>
        <v>0</v>
      </c>
      <c r="AJ38" s="169">
        <f>IF(B38&lt;&gt;"",IF(OR(AND(AE38&gt;=AE8,AE38&lt;=EDATE(AF8,1)),AND(AE38&gt;=AE9,AE38&lt;=EDATE(AF9,1)),AND(AE38&gt;=AE10,AE38&lt;=EDATE(AF10,1)),AND(AE38&gt;=AE11,AE38&lt;=EDATE(AF11,1)),AND(AE38&gt;=AE12,AE38&lt;=EDATE(AF12,1)),AND(AE38&gt;=AE13,AE38&lt;=EDATE(AF13,1)),AND(AE38&gt;=AE14,AE38&lt;=EDATE(AF14,1)),AND(AE38&gt;=AE15,AE38&lt;=EDATE(AF15,1)),AND(AE38&gt;=AE16,AE38&lt;=EDATE(AF16,1)),AND(AE38&gt;=AE17,AE38&lt;=EDATE(AF17,1)),AND(AE38&gt;=AE18,AE38&lt;=EDATE(AF18,1)),AND(AE38&gt;=AE19,AE38&lt;=EDATE(AF19,1)),AND(AE38&gt;=AE20,AE38&lt;=EDATE(AF20,1)),AND(AE38&gt;=AE21,AE38&lt;=EDATE(AF21,1)),AND(AE38&gt;=AE22,AE38&lt;=EDATE(AF22,1)),AND(AE38&gt;=AE23,AE38&lt;=EDATE(AF23,1)),AND(AE38&gt;=AE24,AE38&lt;=EDATE(AF24,1)),AND(AE38&gt;=AE25,AE38&lt;=EDATE(AF25,1)),AND(AE38&gt;=AE26,AE38&lt;=EDATE(AF26,1)),AND(AE38&gt;=AE27,AE38&lt;=EDATE(AF27,1)),AND(AE38&gt;=AE28,AE38&lt;=EDATE(AF28,1)),AND(AE38&gt;=AE29,AE38&lt;=EDATE(AF29,1)),AND(AE38&gt;=AE30,AE38&lt;=EDATE(AF30,1)),AND(AE38&gt;=AE31,AE38&lt;=EDATE(AF31,1)),AND(AE38&gt;=AE32,AE38&lt;=EDATE(AF32,1)),AND(AE38&gt;=AE33,AE38&lt;=EDATE(AF33,1)),AND(AE38&gt;=AE34,AE38&lt;=EDATE(AF34,1)),AND(AE38&gt;=AE35,AE38&lt;=EDATE(AF35,1)),AND(AE38&gt;=AE36,AE38&lt;=EDATE(AF36,1)),AND(AE38&gt;=AE37,AE38&lt;=EDATE(AF37,1))),0,1),0)</f>
        <v>0</v>
      </c>
      <c r="AK38" s="181">
        <f t="shared" si="3"/>
        <v>0</v>
      </c>
      <c r="AL38" s="159">
        <f t="shared" si="4"/>
        <v>0</v>
      </c>
      <c r="AM38" s="175">
        <f t="shared" si="5"/>
        <v>0</v>
      </c>
      <c r="AN38" s="181">
        <f t="shared" si="12"/>
        <v>0</v>
      </c>
      <c r="AO38" s="159">
        <f t="shared" si="13"/>
        <v>0</v>
      </c>
      <c r="AP38" s="169">
        <f t="array" ref="AP38">IF(AC38&lt;&gt;"19000101",MAX(IF($AC$8:$AC37&gt;AC38,ROW($AC$8:$AC37),0)),0)</f>
        <v>0</v>
      </c>
      <c r="AQ38" s="181">
        <f t="shared" si="6"/>
        <v>0</v>
      </c>
      <c r="AR38" s="190">
        <f t="shared" si="7"/>
        <v>0</v>
      </c>
    </row>
    <row r="39" spans="1:44" ht="35.1" customHeight="1" x14ac:dyDescent="0.15">
      <c r="A39" s="18">
        <v>32</v>
      </c>
      <c r="B39" s="379"/>
      <c r="C39" s="380"/>
      <c r="D39" s="186"/>
      <c r="E39" s="379"/>
      <c r="F39" s="380"/>
      <c r="G39" s="186"/>
      <c r="H39" s="182"/>
      <c r="I39" s="381"/>
      <c r="J39" s="381"/>
      <c r="K39" s="381"/>
      <c r="L39" s="382"/>
      <c r="M39" s="192"/>
      <c r="N39" s="244"/>
      <c r="O39" s="383"/>
      <c r="P39" s="383"/>
      <c r="Q39" s="383"/>
      <c r="R39" s="383"/>
      <c r="S39" s="384"/>
      <c r="T39" s="196"/>
      <c r="U39" s="197"/>
      <c r="V39" s="192"/>
      <c r="W39" s="201"/>
      <c r="X39" s="204"/>
      <c r="Y39" s="377"/>
      <c r="Z39" s="378"/>
      <c r="AA39" s="161"/>
      <c r="AC39" s="190" t="str">
        <f t="shared" si="1"/>
        <v>19000101</v>
      </c>
      <c r="AD39" s="190" t="str">
        <f t="shared" si="2"/>
        <v>19000101</v>
      </c>
      <c r="AE39" s="142">
        <f t="shared" si="8"/>
        <v>1</v>
      </c>
      <c r="AF39" s="142">
        <f t="shared" si="9"/>
        <v>31</v>
      </c>
      <c r="AG39" s="143"/>
      <c r="AH39" s="168">
        <f t="shared" si="10"/>
        <v>0</v>
      </c>
      <c r="AI39" s="144">
        <f t="shared" si="11"/>
        <v>0</v>
      </c>
      <c r="AJ39" s="169">
        <f>IF(B39&lt;&gt;"",IF(OR(AND(AE39&gt;=AE8,AE39&lt;=EDATE(AF8,1)),AND(AE39&gt;=AE9,AE39&lt;=EDATE(AF9,1)),AND(AE39&gt;=AE10,AE39&lt;=EDATE(AF10,1)),AND(AE39&gt;=AE11,AE39&lt;=EDATE(AF11,1)),AND(AE39&gt;=AE12,AE39&lt;=EDATE(AF12,1)),AND(AE39&gt;=AE13,AE39&lt;=EDATE(AF13,1)),AND(AE39&gt;=AE14,AE39&lt;=EDATE(AF14,1)),AND(AE39&gt;=AE15,AE39&lt;=EDATE(AF15,1)),AND(AE39&gt;=AE16,AE39&lt;=EDATE(AF16,1)),AND(AE39&gt;=AE17,AE39&lt;=EDATE(AF17,1)),AND(AE39&gt;=AE18,AE39&lt;=EDATE(AF18,1)),AND(AE39&gt;=AE19,AE39&lt;=EDATE(AF19,1)),AND(AE39&gt;=AE20,AE39&lt;=EDATE(AF20,1)),AND(AE39&gt;=AE21,AE39&lt;=EDATE(AF21,1)),AND(AE39&gt;=AE22,AE39&lt;=EDATE(AF22,1)),AND(AE39&gt;=AE23,AE39&lt;=EDATE(AF23,1)),AND(AE39&gt;=AE24,AE39&lt;=EDATE(AF24,1)),AND(AE39&gt;=AE25,AE39&lt;=EDATE(AF25,1)),AND(AE39&gt;=AE26,AE39&lt;=EDATE(AF26,1)),AND(AE39&gt;=AE27,AE39&lt;=EDATE(AF27,1)),AND(AE39&gt;=AE28,AE39&lt;=EDATE(AF28,1)),AND(AE39&gt;=AE29,AE39&lt;=EDATE(AF29,1)),AND(AE39&gt;=AE30,AE39&lt;=EDATE(AF30,1)),AND(AE39&gt;=AE31,AE39&lt;=EDATE(AF31,1)),AND(AE39&gt;=AE32,AE39&lt;=EDATE(AF32,1)),AND(AE39&gt;=AE33,AE39&lt;=EDATE(AF33,1)),AND(AE39&gt;=AE34,AE39&lt;=EDATE(AF34,1)),AND(AE39&gt;=AE35,AE39&lt;=EDATE(AF35,1)),AND(AE39&gt;=AE36,AE39&lt;=EDATE(AF36,1)),AND(AE39&gt;=AE37,AE39&lt;=EDATE(AF37,1)),AND(AE39&gt;=AE38,AE39&lt;=EDATE(AF38,1))),0,1),0)</f>
        <v>0</v>
      </c>
      <c r="AK39" s="181">
        <f t="shared" si="3"/>
        <v>0</v>
      </c>
      <c r="AL39" s="159">
        <f t="shared" si="4"/>
        <v>0</v>
      </c>
      <c r="AM39" s="175">
        <f t="shared" si="5"/>
        <v>0</v>
      </c>
      <c r="AN39" s="181">
        <f t="shared" si="12"/>
        <v>0</v>
      </c>
      <c r="AO39" s="159">
        <f t="shared" si="13"/>
        <v>0</v>
      </c>
      <c r="AP39" s="169">
        <f t="array" ref="AP39">IF(AC39&lt;&gt;"19000101",MAX(IF($AC$8:$AC38&gt;AC39,ROW($AC$8:$AC38),0)),0)</f>
        <v>0</v>
      </c>
      <c r="AQ39" s="181">
        <f t="shared" si="6"/>
        <v>0</v>
      </c>
      <c r="AR39" s="190">
        <f t="shared" si="7"/>
        <v>0</v>
      </c>
    </row>
    <row r="40" spans="1:44" ht="35.1" customHeight="1" x14ac:dyDescent="0.15">
      <c r="A40" s="18">
        <v>33</v>
      </c>
      <c r="B40" s="379"/>
      <c r="C40" s="380"/>
      <c r="D40" s="186"/>
      <c r="E40" s="379"/>
      <c r="F40" s="380"/>
      <c r="G40" s="186"/>
      <c r="H40" s="182"/>
      <c r="I40" s="381"/>
      <c r="J40" s="381"/>
      <c r="K40" s="381"/>
      <c r="L40" s="382"/>
      <c r="M40" s="192"/>
      <c r="N40" s="244"/>
      <c r="O40" s="383"/>
      <c r="P40" s="383"/>
      <c r="Q40" s="383"/>
      <c r="R40" s="383"/>
      <c r="S40" s="384"/>
      <c r="T40" s="196"/>
      <c r="U40" s="197"/>
      <c r="V40" s="192"/>
      <c r="W40" s="201"/>
      <c r="X40" s="204"/>
      <c r="Y40" s="377"/>
      <c r="Z40" s="378"/>
      <c r="AA40" s="161"/>
      <c r="AC40" s="190" t="str">
        <f t="shared" si="1"/>
        <v>19000101</v>
      </c>
      <c r="AD40" s="190" t="str">
        <f t="shared" si="2"/>
        <v>19000101</v>
      </c>
      <c r="AE40" s="142">
        <f t="shared" si="8"/>
        <v>1</v>
      </c>
      <c r="AF40" s="142">
        <f t="shared" si="9"/>
        <v>31</v>
      </c>
      <c r="AG40" s="143"/>
      <c r="AH40" s="168">
        <f t="shared" si="10"/>
        <v>0</v>
      </c>
      <c r="AI40" s="144">
        <f t="shared" si="11"/>
        <v>0</v>
      </c>
      <c r="AJ40" s="169">
        <f>IF(B40&lt;&gt;"",IF(OR(AND(AE40&gt;=AE8,AE40&lt;=EDATE(AF8,1)),AND(AE40&gt;=AE9,AE40&lt;=EDATE(AF9,1)),AND(AE40&gt;=AE10,AE40&lt;=EDATE(AF10,1)),AND(AE40&gt;=AE11,AE40&lt;=EDATE(AF11,1)),AND(AE40&gt;=AE12,AE40&lt;=EDATE(AF12,1)),AND(AE40&gt;=AE13,AE40&lt;=EDATE(AF13,1)),AND(AE40&gt;=AE14,AE40&lt;=EDATE(AF14,1)),AND(AE40&gt;=AE15,AE40&lt;=EDATE(AF15,1)),AND(AE40&gt;=AE16,AE40&lt;=EDATE(AF16,1)),AND(AE40&gt;=AE17,AE40&lt;=EDATE(AF17,1)),AND(AE40&gt;=AE18,AE40&lt;=EDATE(AF18,1)),AND(AE40&gt;=AE19,AE40&lt;=EDATE(AF19,1)),AND(AE40&gt;=AE20,AE40&lt;=EDATE(AF20,1)),AND(AE40&gt;=AE21,AE40&lt;=EDATE(AF21,1)),AND(AE40&gt;=AE22,AE40&lt;=EDATE(AF22,1)),AND(AE40&gt;=AE23,AE40&lt;=EDATE(AF23,1)),AND(AE40&gt;=AE24,AE40&lt;=EDATE(AF24,1)),AND(AE40&gt;=AE25,AE40&lt;=EDATE(AF25,1)),AND(AE40&gt;=AE26,AE40&lt;=EDATE(AF26,1)),AND(AE40&gt;=AE27,AE40&lt;=EDATE(AF27,1)),AND(AE40&gt;=AE28,AE40&lt;=EDATE(AF28,1)),AND(AE40&gt;=AE29,AE40&lt;=EDATE(AF29,1)),AND(AE40&gt;=AE30,AE40&lt;=EDATE(AF30,1)),AND(AE40&gt;=AE31,AE40&lt;=EDATE(AF31,1)),AND(AE40&gt;=AE32,AE40&lt;=EDATE(AF32,1)),AND(AE40&gt;=AE33,AE40&lt;=EDATE(AF33,1)),AND(AE40&gt;=AE34,AE40&lt;=EDATE(AF34,1)),AND(AE40&gt;=AE35,AE40&lt;=EDATE(AF35,1)),AND(AE40&gt;=AE36,AE40&lt;=EDATE(AF36,1)),AND(AE40&gt;=AE37,AE40&lt;=EDATE(AF37,1)),AND(AE40&gt;=AE38,AE40&lt;=EDATE(AF38,1)),AND(AE40&gt;=AE39,AE40&lt;=EDATE(AF39,1))),0,1),0)</f>
        <v>0</v>
      </c>
      <c r="AK40" s="181">
        <f t="shared" si="3"/>
        <v>0</v>
      </c>
      <c r="AL40" s="159">
        <f t="shared" si="4"/>
        <v>0</v>
      </c>
      <c r="AM40" s="175">
        <f t="shared" si="5"/>
        <v>0</v>
      </c>
      <c r="AN40" s="181">
        <f t="shared" si="12"/>
        <v>0</v>
      </c>
      <c r="AO40" s="159">
        <f t="shared" si="13"/>
        <v>0</v>
      </c>
      <c r="AP40" s="169">
        <f t="array" ref="AP40">IF(AC40&lt;&gt;"19000101",MAX(IF($AC$8:$AC39&gt;AC40,ROW($AC$8:$AC39),0)),0)</f>
        <v>0</v>
      </c>
      <c r="AQ40" s="181">
        <f t="shared" si="6"/>
        <v>0</v>
      </c>
      <c r="AR40" s="190">
        <f t="shared" si="7"/>
        <v>0</v>
      </c>
    </row>
    <row r="41" spans="1:44" ht="35.1" customHeight="1" x14ac:dyDescent="0.15">
      <c r="A41" s="18">
        <v>34</v>
      </c>
      <c r="B41" s="379"/>
      <c r="C41" s="380"/>
      <c r="D41" s="186"/>
      <c r="E41" s="379"/>
      <c r="F41" s="380"/>
      <c r="G41" s="186"/>
      <c r="H41" s="182"/>
      <c r="I41" s="381"/>
      <c r="J41" s="381"/>
      <c r="K41" s="381"/>
      <c r="L41" s="382"/>
      <c r="M41" s="192"/>
      <c r="N41" s="244"/>
      <c r="O41" s="383"/>
      <c r="P41" s="383"/>
      <c r="Q41" s="383"/>
      <c r="R41" s="383"/>
      <c r="S41" s="384"/>
      <c r="T41" s="196"/>
      <c r="U41" s="197"/>
      <c r="V41" s="192"/>
      <c r="W41" s="201"/>
      <c r="X41" s="204"/>
      <c r="Y41" s="377"/>
      <c r="Z41" s="378"/>
      <c r="AA41" s="161"/>
      <c r="AC41" s="190" t="str">
        <f t="shared" si="1"/>
        <v>19000101</v>
      </c>
      <c r="AD41" s="190" t="str">
        <f t="shared" si="2"/>
        <v>19000101</v>
      </c>
      <c r="AE41" s="142">
        <f t="shared" si="8"/>
        <v>1</v>
      </c>
      <c r="AF41" s="142">
        <f t="shared" si="9"/>
        <v>31</v>
      </c>
      <c r="AG41" s="143"/>
      <c r="AH41" s="168">
        <f t="shared" si="10"/>
        <v>0</v>
      </c>
      <c r="AI41" s="144">
        <f t="shared" si="11"/>
        <v>0</v>
      </c>
      <c r="AJ41" s="169">
        <f>IF(B41&lt;&gt;"",IF(OR(AND(AE41&gt;=AE8,AE41&lt;=EDATE(AF8,1)),AND(AE41&gt;=AE9,AE41&lt;=EDATE(AF9,1)),AND(AE41&gt;=AE10,AE41&lt;=EDATE(AF10,1)),AND(AE41&gt;=AE11,AE41&lt;=EDATE(AF11,1)),AND(AE41&gt;=AE12,AE41&lt;=EDATE(AF12,1)),AND(AE41&gt;=AE13,AE41&lt;=EDATE(AF13,1)),AND(AE41&gt;=AE14,AE41&lt;=EDATE(AF14,1)),AND(AE41&gt;=AE15,AE41&lt;=EDATE(AF15,1)),AND(AE41&gt;=AE16,AE41&lt;=EDATE(AF16,1)),AND(AE41&gt;=AE17,AE41&lt;=EDATE(AF17,1)),AND(AE41&gt;=AE18,AE41&lt;=EDATE(AF18,1)),AND(AE41&gt;=AE19,AE41&lt;=EDATE(AF19,1)),AND(AE41&gt;=AE20,AE41&lt;=EDATE(AF20,1)),AND(AE41&gt;=AE21,AE41&lt;=EDATE(AF21,1)),AND(AE41&gt;=AE22,AE41&lt;=EDATE(AF22,1)),AND(AE41&gt;=AE23,AE41&lt;=EDATE(AF23,1)),AND(AE41&gt;=AE24,AE41&lt;=EDATE(AF24,1)),AND(AE41&gt;=AE25,AE41&lt;=EDATE(AF25,1)),AND(AE41&gt;=AE26,AE41&lt;=EDATE(AF26,1)),AND(AE41&gt;=AE27,AE41&lt;=EDATE(AF27,1)),AND(AE41&gt;=AE28,AE41&lt;=EDATE(AF28,1)),AND(AE41&gt;=AE29,AE41&lt;=EDATE(AF29,1)),AND(AE41&gt;=AE30,AE41&lt;=EDATE(AF30,1)),AND(AE41&gt;=AE31,AE41&lt;=EDATE(AF31,1)),AND(AE41&gt;=AE32,AE41&lt;=EDATE(AF32,1)),AND(AE41&gt;=AE33,AE41&lt;=EDATE(AF33,1)),AND(AE41&gt;=AE34,AE41&lt;=EDATE(AF34,1)),AND(AE41&gt;=AE35,AE41&lt;=EDATE(AF35,1)),AND(AE41&gt;=AE36,AE41&lt;=EDATE(AF36,1)),AND(AE41&gt;=AE37,AE41&lt;=EDATE(AF37,1)),AND(AE41&gt;=AE38,AE41&lt;=EDATE(AF38,1)),AND(AE41&gt;=AE39,AE41&lt;=EDATE(AF39,1)),AND(AE41&gt;=AE40,AE41&lt;=EDATE(AF40,1))),0,1),0)</f>
        <v>0</v>
      </c>
      <c r="AK41" s="181">
        <f t="shared" si="3"/>
        <v>0</v>
      </c>
      <c r="AL41" s="159">
        <f t="shared" si="4"/>
        <v>0</v>
      </c>
      <c r="AM41" s="175">
        <f t="shared" si="5"/>
        <v>0</v>
      </c>
      <c r="AN41" s="181">
        <f t="shared" si="12"/>
        <v>0</v>
      </c>
      <c r="AO41" s="159">
        <f t="shared" si="13"/>
        <v>0</v>
      </c>
      <c r="AP41" s="169">
        <f t="array" ref="AP41">IF(AC41&lt;&gt;"19000101",MAX(IF($AC$8:$AC40&gt;AC41,ROW($AC$8:$AC40),0)),0)</f>
        <v>0</v>
      </c>
      <c r="AQ41" s="181">
        <f t="shared" si="6"/>
        <v>0</v>
      </c>
      <c r="AR41" s="190">
        <f t="shared" si="7"/>
        <v>0</v>
      </c>
    </row>
    <row r="42" spans="1:44" ht="35.1" customHeight="1" x14ac:dyDescent="0.15">
      <c r="A42" s="18">
        <v>35</v>
      </c>
      <c r="B42" s="379"/>
      <c r="C42" s="380"/>
      <c r="D42" s="186"/>
      <c r="E42" s="379"/>
      <c r="F42" s="380"/>
      <c r="G42" s="186"/>
      <c r="H42" s="182"/>
      <c r="I42" s="381"/>
      <c r="J42" s="381"/>
      <c r="K42" s="381"/>
      <c r="L42" s="382"/>
      <c r="M42" s="192"/>
      <c r="N42" s="244"/>
      <c r="O42" s="383"/>
      <c r="P42" s="383"/>
      <c r="Q42" s="383"/>
      <c r="R42" s="383"/>
      <c r="S42" s="384"/>
      <c r="T42" s="196"/>
      <c r="U42" s="197"/>
      <c r="V42" s="192"/>
      <c r="W42" s="201"/>
      <c r="X42" s="204"/>
      <c r="Y42" s="377"/>
      <c r="Z42" s="378"/>
      <c r="AA42" s="161"/>
      <c r="AC42" s="190" t="str">
        <f t="shared" si="1"/>
        <v>19000101</v>
      </c>
      <c r="AD42" s="190" t="str">
        <f t="shared" si="2"/>
        <v>19000101</v>
      </c>
      <c r="AE42" s="142">
        <f t="shared" si="8"/>
        <v>1</v>
      </c>
      <c r="AF42" s="142">
        <f t="shared" si="9"/>
        <v>31</v>
      </c>
      <c r="AG42" s="143"/>
      <c r="AH42" s="168">
        <f t="shared" si="10"/>
        <v>0</v>
      </c>
      <c r="AI42" s="144">
        <f t="shared" si="11"/>
        <v>0</v>
      </c>
      <c r="AJ42" s="169">
        <f>IF(B42&lt;&gt;"",IF(OR(AND(AE42&gt;=AE8,AE42&lt;=EDATE(AF8,1)),AND(AE42&gt;=AE9,AE42&lt;=EDATE(AF9,1)),AND(AE42&gt;=AE10,AE42&lt;=EDATE(AF10,1)),AND(AE42&gt;=AE11,AE42&lt;=EDATE(AF11,1)),AND(AE42&gt;=AE12,AE42&lt;=EDATE(AF12,1)),AND(AE42&gt;=AE13,AE42&lt;=EDATE(AF13,1)),AND(AE42&gt;=AE14,AE42&lt;=EDATE(AF14,1)),AND(AE42&gt;=AE15,AE42&lt;=EDATE(AF15,1)),AND(AE42&gt;=AE16,AE42&lt;=EDATE(AF16,1)),AND(AE42&gt;=AE17,AE42&lt;=EDATE(AF17,1)),AND(AE42&gt;=AE18,AE42&lt;=EDATE(AF18,1)),AND(AE42&gt;=AE19,AE42&lt;=EDATE(AF19,1)),AND(AE42&gt;=AE20,AE42&lt;=EDATE(AF20,1)),AND(AE42&gt;=AE21,AE42&lt;=EDATE(AF21,1)),AND(AE42&gt;=AE22,AE42&lt;=EDATE(AF22,1)),AND(AE42&gt;=AE23,AE42&lt;=EDATE(AF23,1)),AND(AE42&gt;=AE24,AE42&lt;=EDATE(AF24,1)),AND(AE42&gt;=AE25,AE42&lt;=EDATE(AF25,1)),AND(AE42&gt;=AE26,AE42&lt;=EDATE(AF26,1)),AND(AE42&gt;=AE27,AE42&lt;=EDATE(AF27,1)),AND(AE42&gt;=AE28,AE42&lt;=EDATE(AF28,1)),AND(AE42&gt;=AE29,AE42&lt;=EDATE(AF29,1)),AND(AE42&gt;=AE30,AE42&lt;=EDATE(AF30,1)),AND(AE42&gt;=AE31,AE42&lt;=EDATE(AF31,1)),AND(AE42&gt;=AE32,AE42&lt;=EDATE(AF32,1)),AND(AE42&gt;=AE33,AE42&lt;=EDATE(AF33,1)),AND(AE42&gt;=AE34,AE42&lt;=EDATE(AF34,1)),AND(AE42&gt;=AE35,AE42&lt;=EDATE(AF35,1)),AND(AE42&gt;=AE36,AE42&lt;=EDATE(AF36,1)),AND(AE42&gt;=AE37,AE42&lt;=EDATE(AF37,1)),AND(AE42&gt;=AE38,AE42&lt;=EDATE(AF38,1)),AND(AE42&gt;=AE39,AE42&lt;=EDATE(AF39,1)),AND(AE42&gt;=AE40,AE42&lt;=EDATE(AF40,1)),AND(AE42&gt;=AE41,AE42&lt;=EDATE(AF41,1))),0,1),0)</f>
        <v>0</v>
      </c>
      <c r="AK42" s="181">
        <f t="shared" si="3"/>
        <v>0</v>
      </c>
      <c r="AL42" s="159">
        <f t="shared" si="4"/>
        <v>0</v>
      </c>
      <c r="AM42" s="175">
        <f t="shared" si="5"/>
        <v>0</v>
      </c>
      <c r="AN42" s="181">
        <f t="shared" si="12"/>
        <v>0</v>
      </c>
      <c r="AO42" s="159">
        <f t="shared" si="13"/>
        <v>0</v>
      </c>
      <c r="AP42" s="169">
        <f t="array" ref="AP42">IF(AC42&lt;&gt;"19000101",MAX(IF($AC$8:$AC41&gt;AC42,ROW($AC$8:$AC41),0)),0)</f>
        <v>0</v>
      </c>
      <c r="AQ42" s="181">
        <f t="shared" si="6"/>
        <v>0</v>
      </c>
      <c r="AR42" s="190">
        <f t="shared" si="7"/>
        <v>0</v>
      </c>
    </row>
    <row r="43" spans="1:44" ht="35.1" customHeight="1" x14ac:dyDescent="0.15">
      <c r="A43" s="18">
        <v>36</v>
      </c>
      <c r="B43" s="379"/>
      <c r="C43" s="380"/>
      <c r="D43" s="186"/>
      <c r="E43" s="379"/>
      <c r="F43" s="380"/>
      <c r="G43" s="186"/>
      <c r="H43" s="182"/>
      <c r="I43" s="381"/>
      <c r="J43" s="381"/>
      <c r="K43" s="381"/>
      <c r="L43" s="382"/>
      <c r="M43" s="192"/>
      <c r="N43" s="244"/>
      <c r="O43" s="383"/>
      <c r="P43" s="383"/>
      <c r="Q43" s="383"/>
      <c r="R43" s="383"/>
      <c r="S43" s="384"/>
      <c r="T43" s="196"/>
      <c r="U43" s="197"/>
      <c r="V43" s="192"/>
      <c r="W43" s="201"/>
      <c r="X43" s="204"/>
      <c r="Y43" s="377"/>
      <c r="Z43" s="378"/>
      <c r="AA43" s="161"/>
      <c r="AC43" s="190" t="str">
        <f t="shared" si="1"/>
        <v>19000101</v>
      </c>
      <c r="AD43" s="190" t="str">
        <f t="shared" si="2"/>
        <v>19000101</v>
      </c>
      <c r="AE43" s="142">
        <f t="shared" si="8"/>
        <v>1</v>
      </c>
      <c r="AF43" s="142">
        <f t="shared" si="9"/>
        <v>31</v>
      </c>
      <c r="AG43" s="143"/>
      <c r="AH43" s="168">
        <f t="shared" si="10"/>
        <v>0</v>
      </c>
      <c r="AI43" s="144">
        <f t="shared" si="11"/>
        <v>0</v>
      </c>
      <c r="AJ43" s="169">
        <f>IF(B43&lt;&gt;"",IF(OR(AND(AE43&gt;=AE8,AE43&lt;=EDATE(AF8,1)),AND(AE43&gt;=AE9,AE43&lt;=EDATE(AF9,1)),AND(AE43&gt;=AE10,AE43&lt;=EDATE(AF10,1)),AND(AE43&gt;=AE11,AE43&lt;=EDATE(AF11,1)),AND(AE43&gt;=AE12,AE43&lt;=EDATE(AF12,1)),AND(AE43&gt;=AE13,AE43&lt;=EDATE(AF13,1)),AND(AE43&gt;=AE14,AE43&lt;=EDATE(AF14,1)),AND(AE43&gt;=AE15,AE43&lt;=EDATE(AF15,1)),AND(AE43&gt;=AE16,AE43&lt;=EDATE(AF16,1)),AND(AE43&gt;=AE17,AE43&lt;=EDATE(AF17,1)),AND(AE43&gt;=AE18,AE43&lt;=EDATE(AF18,1)),AND(AE43&gt;=AE19,AE43&lt;=EDATE(AF19,1)),AND(AE43&gt;=AE20,AE43&lt;=EDATE(AF20,1)),AND(AE43&gt;=AE21,AE43&lt;=EDATE(AF21,1)),AND(AE43&gt;=AE22,AE43&lt;=EDATE(AF22,1)),AND(AE43&gt;=AE23,AE43&lt;=EDATE(AF23,1)),AND(AE43&gt;=AE24,AE43&lt;=EDATE(AF24,1)),AND(AE43&gt;=AE25,AE43&lt;=EDATE(AF25,1)),AND(AE43&gt;=AE26,AE43&lt;=EDATE(AF26,1)),AND(AE43&gt;=AE27,AE43&lt;=EDATE(AF27,1)),AND(AE43&gt;=AE28,AE43&lt;=EDATE(AF28,1)),AND(AE43&gt;=AE29,AE43&lt;=EDATE(AF29,1)),AND(AE43&gt;=AE30,AE43&lt;=EDATE(AF30,1)),AND(AE43&gt;=AE31,AE43&lt;=EDATE(AF31,1)),AND(AE43&gt;=AE32,AE43&lt;=EDATE(AF32,1)),AND(AE43&gt;=AE33,AE43&lt;=EDATE(AF33,1)),AND(AE43&gt;=AE34,AE43&lt;=EDATE(AF34,1)),AND(AE43&gt;=AE35,AE43&lt;=EDATE(AF35,1)),AND(AE43&gt;=AE36,AE43&lt;=EDATE(AF36,1)),AND(AE43&gt;=AE37,AE43&lt;=EDATE(AF37,1)),AND(AE43&gt;=AE38,AE43&lt;=EDATE(AF38,1)),AND(AE43&gt;=AE39,AE43&lt;=EDATE(AF39,1)),AND(AE43&gt;=AE40,AE43&lt;=EDATE(AF40,1)),AND(AE43&gt;=AE41,AE43&lt;=EDATE(AF41,1)),AND(AE43&gt;=AE42,AE43&lt;=EDATE(AF42,1))),0,1),0)</f>
        <v>0</v>
      </c>
      <c r="AK43" s="181">
        <f t="shared" si="3"/>
        <v>0</v>
      </c>
      <c r="AL43" s="159">
        <f t="shared" si="4"/>
        <v>0</v>
      </c>
      <c r="AM43" s="175">
        <f t="shared" si="5"/>
        <v>0</v>
      </c>
      <c r="AN43" s="181">
        <f t="shared" si="12"/>
        <v>0</v>
      </c>
      <c r="AO43" s="159">
        <f t="shared" si="13"/>
        <v>0</v>
      </c>
      <c r="AP43" s="169">
        <f t="array" ref="AP43">IF(AC43&lt;&gt;"19000101",MAX(IF($AC$8:$AC42&gt;AC43,ROW($AC$8:$AC42),0)),0)</f>
        <v>0</v>
      </c>
      <c r="AQ43" s="181">
        <f t="shared" si="6"/>
        <v>0</v>
      </c>
      <c r="AR43" s="190">
        <f t="shared" si="7"/>
        <v>0</v>
      </c>
    </row>
    <row r="44" spans="1:44" ht="35.1" customHeight="1" x14ac:dyDescent="0.15">
      <c r="A44" s="18">
        <v>37</v>
      </c>
      <c r="B44" s="379"/>
      <c r="C44" s="380"/>
      <c r="D44" s="186"/>
      <c r="E44" s="379"/>
      <c r="F44" s="380"/>
      <c r="G44" s="186"/>
      <c r="H44" s="182"/>
      <c r="I44" s="381"/>
      <c r="J44" s="381"/>
      <c r="K44" s="381"/>
      <c r="L44" s="382"/>
      <c r="M44" s="192"/>
      <c r="N44" s="244"/>
      <c r="O44" s="383"/>
      <c r="P44" s="383"/>
      <c r="Q44" s="383"/>
      <c r="R44" s="383"/>
      <c r="S44" s="384"/>
      <c r="T44" s="196"/>
      <c r="U44" s="197"/>
      <c r="V44" s="192"/>
      <c r="W44" s="201"/>
      <c r="X44" s="204"/>
      <c r="Y44" s="377"/>
      <c r="Z44" s="378"/>
      <c r="AA44" s="161"/>
      <c r="AC44" s="190" t="str">
        <f t="shared" si="1"/>
        <v>19000101</v>
      </c>
      <c r="AD44" s="190" t="str">
        <f t="shared" si="2"/>
        <v>19000101</v>
      </c>
      <c r="AE44" s="142">
        <f t="shared" si="8"/>
        <v>1</v>
      </c>
      <c r="AF44" s="142">
        <f t="shared" si="9"/>
        <v>31</v>
      </c>
      <c r="AG44" s="143"/>
      <c r="AH44" s="168">
        <f t="shared" si="10"/>
        <v>0</v>
      </c>
      <c r="AI44" s="144">
        <f t="shared" si="11"/>
        <v>0</v>
      </c>
      <c r="AJ44" s="169">
        <f>IF(B44&lt;&gt;"",IF(OR(AND(AE44&gt;=AE8,AE44&lt;=EDATE(AF8,1)),AND(AE44&gt;=AE9,AE44&lt;=EDATE(AF9,1)),AND(AE44&gt;=AE10,AE44&lt;=EDATE(AF10,1)),AND(AE44&gt;=AE11,AE44&lt;=EDATE(AF11,1)),AND(AE44&gt;=AE12,AE44&lt;=EDATE(AF12,1)),AND(AE44&gt;=AE13,AE44&lt;=EDATE(AF13,1)),AND(AE44&gt;=AE14,AE44&lt;=EDATE(AF14,1)),AND(AE44&gt;=AE15,AE44&lt;=EDATE(AF15,1)),AND(AE44&gt;=AE16,AE44&lt;=EDATE(AF16,1)),AND(AE44&gt;=AE17,AE44&lt;=EDATE(AF17,1)),AND(AE44&gt;=AE18,AE44&lt;=EDATE(AF18,1)),AND(AE44&gt;=AE19,AE44&lt;=EDATE(AF19,1)),AND(AE44&gt;=AE20,AE44&lt;=EDATE(AF20,1)),AND(AE44&gt;=AE21,AE44&lt;=EDATE(AF21,1)),AND(AE44&gt;=AE22,AE44&lt;=EDATE(AF22,1)),AND(AE44&gt;=AE23,AE44&lt;=EDATE(AF23,1)),AND(AE44&gt;=AE24,AE44&lt;=EDATE(AF24,1)),AND(AE44&gt;=AE25,AE44&lt;=EDATE(AF25,1)),AND(AE44&gt;=AE26,AE44&lt;=EDATE(AF26,1)),AND(AE44&gt;=AE27,AE44&lt;=EDATE(AF27,1)),AND(AE44&gt;=AE28,AE44&lt;=EDATE(AF28,1)),AND(AE44&gt;=AE29,AE44&lt;=EDATE(AF29,1)),AND(AE44&gt;=AE30,AE44&lt;=EDATE(AF30,1)),AND(AE44&gt;=AE31,AE44&lt;=EDATE(AF31,1)),AND(AE44&gt;=AE32,AE44&lt;=EDATE(AF32,1)),AND(AE44&gt;=AE33,AE44&lt;=EDATE(AF33,1)),AND(AE44&gt;=AE34,AE44&lt;=EDATE(AF34,1)),AND(AE44&gt;=AE35,AE44&lt;=EDATE(AF35,1)),AND(AE44&gt;=AE36,AE44&lt;=EDATE(AF36,1)),AND(AE44&gt;=AE37,AE44&lt;=EDATE(AF37,1)),AND(AE44&gt;=AE38,AE44&lt;=EDATE(AF38,1)),AND(AE44&gt;=AE39,AE44&lt;=EDATE(AF39,1)),AND(AE44&gt;=AE40,AE44&lt;=EDATE(AF40,1)),AND(AE44&gt;=AE41,AE44&lt;=EDATE(AF41,1)),AND(AE44&gt;=AE42,AE44&lt;=EDATE(AF42,1)),AND(AE44&gt;=AE43,AE44&lt;=EDATE(AF43,1))),0,1),0)</f>
        <v>0</v>
      </c>
      <c r="AK44" s="181">
        <f t="shared" si="3"/>
        <v>0</v>
      </c>
      <c r="AL44" s="159">
        <f t="shared" si="4"/>
        <v>0</v>
      </c>
      <c r="AM44" s="175">
        <f t="shared" si="5"/>
        <v>0</v>
      </c>
      <c r="AN44" s="181">
        <f t="shared" si="12"/>
        <v>0</v>
      </c>
      <c r="AO44" s="159">
        <f t="shared" si="13"/>
        <v>0</v>
      </c>
      <c r="AP44" s="169">
        <f t="array" ref="AP44">IF(AC44&lt;&gt;"19000101",MAX(IF($AC$8:$AC43&gt;AC44,ROW($AC$8:$AC43),0)),0)</f>
        <v>0</v>
      </c>
      <c r="AQ44" s="181">
        <f t="shared" si="6"/>
        <v>0</v>
      </c>
      <c r="AR44" s="190">
        <f t="shared" si="7"/>
        <v>0</v>
      </c>
    </row>
    <row r="45" spans="1:44" ht="35.1" customHeight="1" x14ac:dyDescent="0.15">
      <c r="A45" s="18">
        <v>38</v>
      </c>
      <c r="B45" s="379"/>
      <c r="C45" s="380"/>
      <c r="D45" s="186"/>
      <c r="E45" s="379"/>
      <c r="F45" s="380"/>
      <c r="G45" s="186"/>
      <c r="H45" s="182"/>
      <c r="I45" s="381"/>
      <c r="J45" s="381"/>
      <c r="K45" s="381"/>
      <c r="L45" s="382"/>
      <c r="M45" s="192"/>
      <c r="N45" s="244"/>
      <c r="O45" s="383"/>
      <c r="P45" s="383"/>
      <c r="Q45" s="383"/>
      <c r="R45" s="383"/>
      <c r="S45" s="384"/>
      <c r="T45" s="196"/>
      <c r="U45" s="197"/>
      <c r="V45" s="192"/>
      <c r="W45" s="201"/>
      <c r="X45" s="204"/>
      <c r="Y45" s="377"/>
      <c r="Z45" s="378"/>
      <c r="AA45" s="161"/>
      <c r="AC45" s="190" t="str">
        <f t="shared" si="1"/>
        <v>19000101</v>
      </c>
      <c r="AD45" s="190" t="str">
        <f t="shared" si="2"/>
        <v>19000101</v>
      </c>
      <c r="AE45" s="142">
        <f t="shared" si="8"/>
        <v>1</v>
      </c>
      <c r="AF45" s="142">
        <f t="shared" si="9"/>
        <v>31</v>
      </c>
      <c r="AG45" s="143"/>
      <c r="AH45" s="168">
        <f t="shared" si="10"/>
        <v>0</v>
      </c>
      <c r="AI45" s="144">
        <f t="shared" si="11"/>
        <v>0</v>
      </c>
      <c r="AJ45" s="169">
        <f>IF(B45&lt;&gt;"",IF(OR(AND(AE45&gt;=AE8,AE45&lt;=EDATE(AF8,1)),AND(AE45&gt;=AE9,AE45&lt;=EDATE(AF9,1)),AND(AE45&gt;=AE10,AE45&lt;=EDATE(AF10,1)),AND(AE45&gt;=AE11,AE45&lt;=EDATE(AF11,1)),AND(AE45&gt;=AE12,AE45&lt;=EDATE(AF12,1)),AND(AE45&gt;=AE13,AE45&lt;=EDATE(AF13,1)),AND(AE45&gt;=AE14,AE45&lt;=EDATE(AF14,1)),AND(AE45&gt;=AE15,AE45&lt;=EDATE(AF15,1)),AND(AE45&gt;=AE16,AE45&lt;=EDATE(AF16,1)),AND(AE45&gt;=AE17,AE45&lt;=EDATE(AF17,1)),AND(AE45&gt;=AE18,AE45&lt;=EDATE(AF18,1)),AND(AE45&gt;=AE19,AE45&lt;=EDATE(AF19,1)),AND(AE45&gt;=AE20,AE45&lt;=EDATE(AF20,1)),AND(AE45&gt;=AE21,AE45&lt;=EDATE(AF21,1)),AND(AE45&gt;=AE22,AE45&lt;=EDATE(AF22,1)),AND(AE45&gt;=AE23,AE45&lt;=EDATE(AF23,1)),AND(AE45&gt;=AE24,AE45&lt;=EDATE(AF24,1)),AND(AE45&gt;=AE25,AE45&lt;=EDATE(AF25,1)),AND(AE45&gt;=AE26,AE45&lt;=EDATE(AF26,1)),AND(AE45&gt;=AE27,AE45&lt;=EDATE(AF27,1)),AND(AE45&gt;=AE28,AE45&lt;=EDATE(AF28,1)),AND(AE45&gt;=AE29,AE45&lt;=EDATE(AF29,1)),AND(AE45&gt;=AE30,AE45&lt;=EDATE(AF30,1)),AND(AE45&gt;=AE31,AE45&lt;=EDATE(AF31,1)),AND(AE45&gt;=AE32,AE45&lt;=EDATE(AF32,1)),AND(AE45&gt;=AE33,AE45&lt;=EDATE(AF33,1)),AND(AE45&gt;=AE34,AE45&lt;=EDATE(AF34,1)),AND(AE45&gt;=AE35,AE45&lt;=EDATE(AF35,1)),AND(AE45&gt;=AE36,AE45&lt;=EDATE(AF36,1)),AND(AE45&gt;=AE37,AE45&lt;=EDATE(AF37,1)),AND(AE45&gt;=AE38,AE45&lt;=EDATE(AF38,1)),AND(AE45&gt;=AE39,AE45&lt;=EDATE(AF39,1)),AND(AE45&gt;=AE40,AE45&lt;=EDATE(AF40,1)),AND(AE45&gt;=AE41,AE45&lt;=EDATE(AF41,1)),AND(AE45&gt;=AE42,AE45&lt;=EDATE(AF42,1)),AND(AE45&gt;=AE43,AE45&lt;=EDATE(AF43,1)),AND(AE45&gt;=AE44,AE45&lt;=EDATE(AF44,1))),0,1),0)</f>
        <v>0</v>
      </c>
      <c r="AK45" s="181">
        <f t="shared" si="3"/>
        <v>0</v>
      </c>
      <c r="AL45" s="159">
        <f t="shared" si="4"/>
        <v>0</v>
      </c>
      <c r="AM45" s="175">
        <f t="shared" si="5"/>
        <v>0</v>
      </c>
      <c r="AN45" s="181">
        <f t="shared" si="12"/>
        <v>0</v>
      </c>
      <c r="AO45" s="159">
        <f t="shared" si="13"/>
        <v>0</v>
      </c>
      <c r="AP45" s="169">
        <f t="array" ref="AP45">IF(AC45&lt;&gt;"19000101",MAX(IF($AC$8:$AC44&gt;AC45,ROW($AC$8:$AC44),0)),0)</f>
        <v>0</v>
      </c>
      <c r="AQ45" s="181">
        <f t="shared" si="6"/>
        <v>0</v>
      </c>
      <c r="AR45" s="190">
        <f t="shared" si="7"/>
        <v>0</v>
      </c>
    </row>
    <row r="46" spans="1:44" ht="35.1" customHeight="1" x14ac:dyDescent="0.15">
      <c r="A46" s="18">
        <v>39</v>
      </c>
      <c r="B46" s="379"/>
      <c r="C46" s="380"/>
      <c r="D46" s="186"/>
      <c r="E46" s="379"/>
      <c r="F46" s="380"/>
      <c r="G46" s="186"/>
      <c r="H46" s="182"/>
      <c r="I46" s="381"/>
      <c r="J46" s="381"/>
      <c r="K46" s="381"/>
      <c r="L46" s="382"/>
      <c r="M46" s="192"/>
      <c r="N46" s="244"/>
      <c r="O46" s="383"/>
      <c r="P46" s="383"/>
      <c r="Q46" s="383"/>
      <c r="R46" s="383"/>
      <c r="S46" s="384"/>
      <c r="T46" s="196"/>
      <c r="U46" s="197"/>
      <c r="V46" s="192"/>
      <c r="W46" s="201"/>
      <c r="X46" s="204"/>
      <c r="Y46" s="377"/>
      <c r="Z46" s="378"/>
      <c r="AA46" s="161"/>
      <c r="AC46" s="190" t="str">
        <f t="shared" si="1"/>
        <v>19000101</v>
      </c>
      <c r="AD46" s="190" t="str">
        <f t="shared" si="2"/>
        <v>19000101</v>
      </c>
      <c r="AE46" s="142">
        <f t="shared" si="8"/>
        <v>1</v>
      </c>
      <c r="AF46" s="142">
        <f t="shared" si="9"/>
        <v>31</v>
      </c>
      <c r="AG46" s="143"/>
      <c r="AH46" s="168">
        <f t="shared" si="10"/>
        <v>0</v>
      </c>
      <c r="AI46" s="144">
        <f t="shared" si="11"/>
        <v>0</v>
      </c>
      <c r="AJ46" s="169">
        <f>IF(B46&lt;&gt;"",IF(OR(AND(AE46&gt;=AE8,AE46&lt;=EDATE(AF8,1)),AND(AE46&gt;=AE9,AE46&lt;=EDATE(AF9,1)),AND(AE46&gt;=AE10,AE46&lt;=EDATE(AF10,1)),AND(AE46&gt;=AE11,AE46&lt;=EDATE(AF11,1)),AND(AE46&gt;=AE12,AE46&lt;=EDATE(AF12,1)),AND(AE46&gt;=AE13,AE46&lt;=EDATE(AF13,1)),AND(AE46&gt;=AE14,AE46&lt;=EDATE(AF14,1)),AND(AE46&gt;=AE15,AE46&lt;=EDATE(AF15,1)),AND(AE46&gt;=AE16,AE46&lt;=EDATE(AF16,1)),AND(AE46&gt;=AE17,AE46&lt;=EDATE(AF17,1)),AND(AE46&gt;=AE18,AE46&lt;=EDATE(AF18,1)),AND(AE46&gt;=AE19,AE46&lt;=EDATE(AF19,1)),AND(AE46&gt;=AE20,AE46&lt;=EDATE(AF20,1)),AND(AE46&gt;=AE21,AE46&lt;=EDATE(AF21,1)),AND(AE46&gt;=AE22,AE46&lt;=EDATE(AF22,1)),AND(AE46&gt;=AE23,AE46&lt;=EDATE(AF23,1)),AND(AE46&gt;=AE24,AE46&lt;=EDATE(AF24,1)),AND(AE46&gt;=AE25,AE46&lt;=EDATE(AF25,1)),AND(AE46&gt;=AE26,AE46&lt;=EDATE(AF26,1)),AND(AE46&gt;=AE27,AE46&lt;=EDATE(AF27,1)),AND(AE46&gt;=AE28,AE46&lt;=EDATE(AF28,1)),AND(AE46&gt;=AE29,AE46&lt;=EDATE(AF29,1)),AND(AE46&gt;=AE30,AE46&lt;=EDATE(AF30,1)),AND(AE46&gt;=AE31,AE46&lt;=EDATE(AF31,1)),AND(AE46&gt;=AE32,AE46&lt;=EDATE(AF32,1)),AND(AE46&gt;=AE33,AE46&lt;=EDATE(AF33,1)),AND(AE46&gt;=AE34,AE46&lt;=EDATE(AF34,1)),AND(AE46&gt;=AE35,AE46&lt;=EDATE(AF35,1)),AND(AE46&gt;=AE36,AE46&lt;=EDATE(AF36,1)),AND(AE46&gt;=AE37,AE46&lt;=EDATE(AF37,1)),AND(AE46&gt;=AE38,AE46&lt;=EDATE(AF38,1)),AND(AE46&gt;=AE39,AE46&lt;=EDATE(AF39,1)),AND(AE46&gt;=AE40,AE46&lt;=EDATE(AF40,1)),AND(AE46&gt;=AE41,AE46&lt;=EDATE(AF41,1)),AND(AE46&gt;=AE42,AE46&lt;=EDATE(AF42,1)),AND(AE46&gt;=AE43,AE46&lt;=EDATE(AF43,1)),AND(AE46&gt;=AE44,AE46&lt;=EDATE(AF44,1)),AND(AE46&gt;=AE45,AE46&lt;=EDATE(AF45,1))),0,1),0)</f>
        <v>0</v>
      </c>
      <c r="AK46" s="181">
        <f t="shared" si="3"/>
        <v>0</v>
      </c>
      <c r="AL46" s="159">
        <f t="shared" si="4"/>
        <v>0</v>
      </c>
      <c r="AM46" s="175">
        <f t="shared" si="5"/>
        <v>0</v>
      </c>
      <c r="AN46" s="181">
        <f t="shared" si="12"/>
        <v>0</v>
      </c>
      <c r="AO46" s="159">
        <f t="shared" si="13"/>
        <v>0</v>
      </c>
      <c r="AP46" s="169">
        <f t="array" ref="AP46">IF(AC46&lt;&gt;"19000101",MAX(IF($AC$8:$AC45&gt;AC46,ROW($AC$8:$AC45),0)),0)</f>
        <v>0</v>
      </c>
      <c r="AQ46" s="181">
        <f t="shared" si="6"/>
        <v>0</v>
      </c>
      <c r="AR46" s="190">
        <f t="shared" si="7"/>
        <v>0</v>
      </c>
    </row>
    <row r="47" spans="1:44" ht="35.1" customHeight="1" thickBot="1" x14ac:dyDescent="0.2">
      <c r="A47" s="18">
        <v>40</v>
      </c>
      <c r="B47" s="503"/>
      <c r="C47" s="504"/>
      <c r="D47" s="187"/>
      <c r="E47" s="503"/>
      <c r="F47" s="504"/>
      <c r="G47" s="187"/>
      <c r="H47" s="189"/>
      <c r="I47" s="505"/>
      <c r="J47" s="505"/>
      <c r="K47" s="505"/>
      <c r="L47" s="506"/>
      <c r="M47" s="193"/>
      <c r="N47" s="245"/>
      <c r="O47" s="509"/>
      <c r="P47" s="509"/>
      <c r="Q47" s="509"/>
      <c r="R47" s="509"/>
      <c r="S47" s="510"/>
      <c r="T47" s="198"/>
      <c r="U47" s="199"/>
      <c r="V47" s="193"/>
      <c r="W47" s="202"/>
      <c r="X47" s="205"/>
      <c r="Y47" s="507"/>
      <c r="Z47" s="508"/>
      <c r="AA47" s="161"/>
      <c r="AC47" s="190" t="str">
        <f t="shared" si="1"/>
        <v>19000101</v>
      </c>
      <c r="AD47" s="190" t="str">
        <f t="shared" si="2"/>
        <v>19000101</v>
      </c>
      <c r="AE47" s="142">
        <f t="shared" si="8"/>
        <v>1</v>
      </c>
      <c r="AF47" s="142">
        <f t="shared" si="9"/>
        <v>31</v>
      </c>
      <c r="AG47" s="143"/>
      <c r="AH47" s="168">
        <f t="shared" si="10"/>
        <v>0</v>
      </c>
      <c r="AI47" s="144">
        <f t="shared" si="11"/>
        <v>0</v>
      </c>
      <c r="AJ47" s="169">
        <f>IF(B47&lt;&gt;"",IF(OR(AND(AE47&gt;=AE8,AE47&lt;=EDATE(AF8,1)),AND(AE47&gt;=AE9,AE47&lt;=EDATE(AF9,1)),AND(AE47&gt;=AE10,AE47&lt;=EDATE(AF10,1)),AND(AE47&gt;=AE11,AE47&lt;=EDATE(AF11,1)),AND(AE47&gt;=AE12,AE47&lt;=EDATE(AF12,1)),AND(AE47&gt;=AE13,AE47&lt;=EDATE(AF13,1)),AND(AE47&gt;=AE14,AE47&lt;=EDATE(AF14,1)),AND(AE47&gt;=AE15,AE47&lt;=EDATE(AF15,1)),AND(AE47&gt;=AE16,AE47&lt;=EDATE(AF16,1)),AND(AE47&gt;=AE17,AE47&lt;=EDATE(AF17,1)),AND(AE47&gt;=AE18,AE47&lt;=EDATE(AF18,1)),AND(AE47&gt;=AE19,AE47&lt;=EDATE(AF19,1)),AND(AE47&gt;=AE20,AE47&lt;=EDATE(AF20,1)),AND(AE47&gt;=AE21,AE47&lt;=EDATE(AF21,1)),AND(AE47&gt;=AE22,AE47&lt;=EDATE(AF22,1)),AND(AE47&gt;=AE23,AE47&lt;=EDATE(AF23,1)),AND(AE47&gt;=AE24,AE47&lt;=EDATE(AF24,1)),AND(AE47&gt;=AE25,AE47&lt;=EDATE(AF25,1)),AND(AE47&gt;=AE26,AE47&lt;=EDATE(AF26,1)),AND(AE47&gt;=AE27,AE47&lt;=EDATE(AF27,1)),AND(AE47&gt;=AE28,AE47&lt;=EDATE(AF28,1)),AND(AE47&gt;=AE29,AE47&lt;=EDATE(AF29,1)),AND(AE47&gt;=AE30,AE47&lt;=EDATE(AF30,1)),AND(AE47&gt;=AE31,AE47&lt;=EDATE(AF31,1)),AND(AE47&gt;=AE32,AE47&lt;=EDATE(AF32,1)),AND(AE47&gt;=AE33,AE47&lt;=EDATE(AF33,1)),AND(AE47&gt;=AE34,AE47&lt;=EDATE(AF34,1)),AND(AE47&gt;=AE35,AE47&lt;=EDATE(AF35,1)),AND(AE47&gt;=AE36,AE47&lt;=EDATE(AF36,1)),AND(AE47&gt;=AE37,AE47&lt;=EDATE(AF37,1)),AND(AE47&gt;=AE38,AE47&lt;=EDATE(AF38,1)),AND(AE47&gt;=AE39,AE47&lt;=EDATE(AF39,1)),AND(AE47&gt;=AE40,AE47&lt;=EDATE(AF40,1)),AND(AE47&gt;=AE41,AE47&lt;=EDATE(AF41,1)),AND(AE47&gt;=AE42,AE47&lt;=EDATE(AF42,1)),AND(AE47&gt;=AE43,AE47&lt;=EDATE(AF43,1)),AND(AE47&gt;=AE44,AE47&lt;=EDATE(AF44,1)),AND(AE47&gt;=AE45,AE47&lt;=EDATE(AF45,1)),AND(AE47&gt;=AE46,AE47&lt;=EDATE(AF46,1))),0,1),0)</f>
        <v>0</v>
      </c>
      <c r="AK47" s="181">
        <f t="shared" si="3"/>
        <v>0</v>
      </c>
      <c r="AL47" s="159">
        <f t="shared" si="4"/>
        <v>0</v>
      </c>
      <c r="AM47" s="175">
        <f t="shared" si="5"/>
        <v>0</v>
      </c>
      <c r="AN47" s="181">
        <f t="shared" si="12"/>
        <v>0</v>
      </c>
      <c r="AO47" s="159">
        <f t="shared" si="13"/>
        <v>0</v>
      </c>
      <c r="AP47" s="169">
        <f t="array" ref="AP47">IF(AC47&lt;&gt;"19000101",MAX(IF($AC$8:$AC46&gt;AC47,ROW($AC$8:$AC46),0)),0)</f>
        <v>0</v>
      </c>
      <c r="AQ47" s="181">
        <f t="shared" si="6"/>
        <v>0</v>
      </c>
      <c r="AR47" s="190">
        <f t="shared" si="7"/>
        <v>0</v>
      </c>
    </row>
    <row r="48" spans="1:44" s="9" customFormat="1" ht="15.75" customHeight="1" x14ac:dyDescent="0.3">
      <c r="B48" s="15"/>
      <c r="C48" s="15"/>
      <c r="D48" s="15"/>
      <c r="E48" s="15"/>
      <c r="F48" s="15"/>
      <c r="G48" s="15"/>
      <c r="H48" s="15"/>
      <c r="I48" s="15"/>
      <c r="J48" s="15"/>
      <c r="K48" s="15"/>
      <c r="L48" s="15"/>
      <c r="M48" s="15"/>
      <c r="N48" s="15"/>
      <c r="AC48" s="145"/>
      <c r="AD48" s="145"/>
      <c r="AE48" s="145"/>
      <c r="AF48" s="145"/>
      <c r="AG48" s="145"/>
      <c r="AH48" s="145"/>
      <c r="AI48" s="145"/>
      <c r="AJ48" s="145"/>
      <c r="AK48" s="145"/>
      <c r="AL48" s="145"/>
      <c r="AM48" s="145"/>
      <c r="AN48" s="145"/>
      <c r="AO48" s="145"/>
      <c r="AP48" s="145"/>
      <c r="AQ48" s="145"/>
      <c r="AR48" s="145"/>
    </row>
    <row r="49" spans="2:44" s="9" customFormat="1" ht="15.75" customHeight="1" x14ac:dyDescent="0.3">
      <c r="B49" s="15"/>
      <c r="C49" s="15"/>
      <c r="D49" s="15"/>
      <c r="E49" s="15"/>
      <c r="F49" s="15"/>
      <c r="G49" s="15"/>
      <c r="H49" s="15"/>
      <c r="I49" s="15"/>
      <c r="J49" s="15"/>
      <c r="K49" s="15"/>
      <c r="L49" s="15"/>
      <c r="M49" s="15"/>
      <c r="N49" s="15"/>
      <c r="AC49" s="145"/>
      <c r="AD49" s="145"/>
      <c r="AE49" s="145"/>
      <c r="AF49" s="145"/>
      <c r="AG49" s="145"/>
      <c r="AH49" s="145"/>
      <c r="AI49" s="145"/>
      <c r="AJ49" s="145"/>
      <c r="AK49" s="145"/>
      <c r="AL49" s="145"/>
      <c r="AM49" s="145"/>
      <c r="AN49" s="145"/>
      <c r="AO49" s="145"/>
      <c r="AP49" s="145"/>
      <c r="AQ49" s="145"/>
      <c r="AR49" s="145"/>
    </row>
    <row r="50" spans="2:44" s="9" customFormat="1" ht="15.75" customHeight="1" x14ac:dyDescent="0.3">
      <c r="B50" s="15"/>
      <c r="C50" s="15"/>
      <c r="D50" s="15"/>
      <c r="E50" s="15"/>
      <c r="F50" s="15"/>
      <c r="G50" s="15"/>
      <c r="H50" s="15"/>
      <c r="I50" s="15"/>
      <c r="J50" s="15"/>
      <c r="K50" s="15"/>
      <c r="L50" s="15"/>
      <c r="M50" s="15"/>
      <c r="N50" s="15"/>
      <c r="AC50" s="145"/>
      <c r="AD50" s="145"/>
      <c r="AE50" s="145"/>
      <c r="AF50" s="145"/>
      <c r="AG50" s="145"/>
      <c r="AH50" s="145"/>
      <c r="AI50" s="145"/>
      <c r="AJ50" s="145"/>
      <c r="AK50" s="145"/>
      <c r="AL50" s="145"/>
      <c r="AM50" s="145"/>
      <c r="AN50" s="145"/>
      <c r="AO50" s="145"/>
      <c r="AP50" s="145"/>
      <c r="AQ50" s="145"/>
      <c r="AR50" s="145"/>
    </row>
    <row r="51" spans="2:44" s="9" customFormat="1" ht="15.75" customHeight="1" x14ac:dyDescent="0.3">
      <c r="B51" s="15"/>
      <c r="C51" s="15"/>
      <c r="D51" s="15"/>
      <c r="E51" s="15"/>
      <c r="F51" s="15"/>
      <c r="G51" s="15"/>
      <c r="H51" s="15"/>
      <c r="I51" s="15"/>
      <c r="J51" s="15"/>
      <c r="K51" s="15"/>
      <c r="L51" s="15"/>
      <c r="M51" s="15"/>
      <c r="N51" s="15"/>
      <c r="AC51" s="145"/>
      <c r="AD51" s="145"/>
      <c r="AE51" s="145"/>
      <c r="AF51" s="145"/>
      <c r="AG51" s="145"/>
      <c r="AH51" s="145"/>
      <c r="AI51" s="145"/>
      <c r="AJ51" s="145"/>
      <c r="AK51" s="145"/>
      <c r="AL51" s="145"/>
      <c r="AM51" s="145"/>
      <c r="AN51" s="145"/>
      <c r="AO51" s="145"/>
      <c r="AP51" s="145"/>
      <c r="AQ51" s="145"/>
      <c r="AR51" s="145"/>
    </row>
    <row r="52" spans="2:44" s="9" customFormat="1" ht="15.75" customHeight="1" x14ac:dyDescent="0.3">
      <c r="B52" s="15"/>
      <c r="C52" s="15"/>
      <c r="D52" s="15"/>
      <c r="E52" s="15"/>
      <c r="F52" s="15"/>
      <c r="G52" s="15"/>
      <c r="H52" s="15"/>
      <c r="I52" s="15"/>
      <c r="J52" s="15"/>
      <c r="K52" s="15"/>
      <c r="L52" s="15"/>
      <c r="M52" s="15"/>
      <c r="N52" s="15"/>
      <c r="AC52" s="145"/>
      <c r="AD52" s="145"/>
      <c r="AE52" s="145"/>
      <c r="AF52" s="145"/>
      <c r="AG52" s="145"/>
      <c r="AH52" s="145"/>
      <c r="AI52" s="145"/>
      <c r="AJ52" s="145"/>
      <c r="AK52" s="145"/>
      <c r="AL52" s="145"/>
      <c r="AM52" s="145"/>
      <c r="AN52" s="145"/>
      <c r="AO52" s="145"/>
      <c r="AP52" s="145"/>
      <c r="AQ52" s="145"/>
      <c r="AR52" s="145"/>
    </row>
    <row r="53" spans="2:44" s="9" customFormat="1" x14ac:dyDescent="0.15">
      <c r="AC53" s="145"/>
      <c r="AD53" s="145"/>
      <c r="AE53" s="145"/>
      <c r="AF53" s="145"/>
      <c r="AG53" s="145"/>
      <c r="AH53" s="145"/>
      <c r="AI53" s="145"/>
      <c r="AJ53" s="145"/>
      <c r="AK53" s="145"/>
      <c r="AL53" s="145"/>
      <c r="AM53" s="145"/>
      <c r="AN53" s="145"/>
      <c r="AO53" s="145"/>
      <c r="AP53" s="145"/>
      <c r="AQ53" s="145"/>
      <c r="AR53" s="145"/>
    </row>
  </sheetData>
  <sheetProtection algorithmName="SHA-512" hashValue="Xz9OfeSP4ZVqzYpR7WODSZp1CfRVIBCwPlQqqpODAhHTOuQbnRVNtsSuplIThMSsPkRIN7mbW8HX7jUe9w3enA==" saltValue="bZVbvNkMwIE3X5VFGTL4/A==" spinCount="100000" sheet="1" objects="1" scenarios="1"/>
  <mergeCells count="240">
    <mergeCell ref="B46:C46"/>
    <mergeCell ref="E46:F46"/>
    <mergeCell ref="I46:L46"/>
    <mergeCell ref="Y46:Z46"/>
    <mergeCell ref="B47:C47"/>
    <mergeCell ref="E47:F47"/>
    <mergeCell ref="I47:L47"/>
    <mergeCell ref="Y47:Z47"/>
    <mergeCell ref="O46:S46"/>
    <mergeCell ref="O47:S47"/>
    <mergeCell ref="B44:C44"/>
    <mergeCell ref="E44:F44"/>
    <mergeCell ref="I44:L44"/>
    <mergeCell ref="Y44:Z44"/>
    <mergeCell ref="B45:C45"/>
    <mergeCell ref="E45:F45"/>
    <mergeCell ref="I45:L45"/>
    <mergeCell ref="Y45:Z45"/>
    <mergeCell ref="O44:S44"/>
    <mergeCell ref="O45:S45"/>
    <mergeCell ref="B42:C42"/>
    <mergeCell ref="E42:F42"/>
    <mergeCell ref="I42:L42"/>
    <mergeCell ref="Y42:Z42"/>
    <mergeCell ref="B43:C43"/>
    <mergeCell ref="E43:F43"/>
    <mergeCell ref="I43:L43"/>
    <mergeCell ref="Y43:Z43"/>
    <mergeCell ref="O42:S42"/>
    <mergeCell ref="O43:S43"/>
    <mergeCell ref="B40:C40"/>
    <mergeCell ref="E40:F40"/>
    <mergeCell ref="I40:L40"/>
    <mergeCell ref="Y40:Z40"/>
    <mergeCell ref="B41:C41"/>
    <mergeCell ref="E41:F41"/>
    <mergeCell ref="I41:L41"/>
    <mergeCell ref="Y41:Z41"/>
    <mergeCell ref="O40:S40"/>
    <mergeCell ref="O41:S41"/>
    <mergeCell ref="B38:C38"/>
    <mergeCell ref="E38:F38"/>
    <mergeCell ref="I38:L38"/>
    <mergeCell ref="Y38:Z38"/>
    <mergeCell ref="B39:C39"/>
    <mergeCell ref="E39:F39"/>
    <mergeCell ref="I39:L39"/>
    <mergeCell ref="Y39:Z39"/>
    <mergeCell ref="O38:S38"/>
    <mergeCell ref="O39:S39"/>
    <mergeCell ref="B36:C36"/>
    <mergeCell ref="E36:F36"/>
    <mergeCell ref="I36:L36"/>
    <mergeCell ref="Y36:Z36"/>
    <mergeCell ref="B37:C37"/>
    <mergeCell ref="E37:F37"/>
    <mergeCell ref="I37:L37"/>
    <mergeCell ref="Y37:Z37"/>
    <mergeCell ref="O36:S36"/>
    <mergeCell ref="O37:S37"/>
    <mergeCell ref="B34:C34"/>
    <mergeCell ref="E34:F34"/>
    <mergeCell ref="I34:L34"/>
    <mergeCell ref="Y34:Z34"/>
    <mergeCell ref="B35:C35"/>
    <mergeCell ref="E35:F35"/>
    <mergeCell ref="I35:L35"/>
    <mergeCell ref="Y35:Z35"/>
    <mergeCell ref="O34:S34"/>
    <mergeCell ref="O35:S35"/>
    <mergeCell ref="B32:C32"/>
    <mergeCell ref="E32:F32"/>
    <mergeCell ref="I32:L32"/>
    <mergeCell ref="Y32:Z32"/>
    <mergeCell ref="B33:C33"/>
    <mergeCell ref="E33:F33"/>
    <mergeCell ref="I33:L33"/>
    <mergeCell ref="Y33:Z33"/>
    <mergeCell ref="O32:S32"/>
    <mergeCell ref="O33:S33"/>
    <mergeCell ref="B30:C30"/>
    <mergeCell ref="E30:F30"/>
    <mergeCell ref="I30:L30"/>
    <mergeCell ref="Y30:Z30"/>
    <mergeCell ref="B31:C31"/>
    <mergeCell ref="E31:F31"/>
    <mergeCell ref="I31:L31"/>
    <mergeCell ref="Y31:Z31"/>
    <mergeCell ref="O30:S30"/>
    <mergeCell ref="O31:S31"/>
    <mergeCell ref="B28:C28"/>
    <mergeCell ref="E28:F28"/>
    <mergeCell ref="I28:L28"/>
    <mergeCell ref="Y28:Z28"/>
    <mergeCell ref="B29:C29"/>
    <mergeCell ref="E29:F29"/>
    <mergeCell ref="I29:L29"/>
    <mergeCell ref="Y29:Z29"/>
    <mergeCell ref="O28:S28"/>
    <mergeCell ref="O29:S29"/>
    <mergeCell ref="AE6:AF6"/>
    <mergeCell ref="X1:Z2"/>
    <mergeCell ref="AE1:AF1"/>
    <mergeCell ref="AE2:AF2"/>
    <mergeCell ref="I3:I5"/>
    <mergeCell ref="I1:V2"/>
    <mergeCell ref="W1:W2"/>
    <mergeCell ref="AE5:AF5"/>
    <mergeCell ref="U3:U5"/>
    <mergeCell ref="V3:V5"/>
    <mergeCell ref="W3:Y4"/>
    <mergeCell ref="Z3:Z4"/>
    <mergeCell ref="J4:J5"/>
    <mergeCell ref="W5:Z5"/>
    <mergeCell ref="N3:N5"/>
    <mergeCell ref="I6:L7"/>
    <mergeCell ref="Y6:Z7"/>
    <mergeCell ref="R3:R5"/>
    <mergeCell ref="B1:D2"/>
    <mergeCell ref="E1:H2"/>
    <mergeCell ref="H6:H7"/>
    <mergeCell ref="T6:U6"/>
    <mergeCell ref="V6:V7"/>
    <mergeCell ref="O3:P5"/>
    <mergeCell ref="E3:H5"/>
    <mergeCell ref="K3:M3"/>
    <mergeCell ref="K4:M5"/>
    <mergeCell ref="Q3:Q5"/>
    <mergeCell ref="S3:S5"/>
    <mergeCell ref="T3:T5"/>
    <mergeCell ref="B3:D5"/>
    <mergeCell ref="B10:C10"/>
    <mergeCell ref="E10:F10"/>
    <mergeCell ref="I10:L10"/>
    <mergeCell ref="Y10:Z10"/>
    <mergeCell ref="B11:C11"/>
    <mergeCell ref="E11:F11"/>
    <mergeCell ref="I11:L11"/>
    <mergeCell ref="Y11:Z11"/>
    <mergeCell ref="O9:S9"/>
    <mergeCell ref="O10:S10"/>
    <mergeCell ref="O11:S11"/>
    <mergeCell ref="Y8:Z8"/>
    <mergeCell ref="B9:C9"/>
    <mergeCell ref="E9:F9"/>
    <mergeCell ref="I9:L9"/>
    <mergeCell ref="Y9:Z9"/>
    <mergeCell ref="B7:C7"/>
    <mergeCell ref="E7:F7"/>
    <mergeCell ref="B8:C8"/>
    <mergeCell ref="E8:F8"/>
    <mergeCell ref="W6:W7"/>
    <mergeCell ref="N6:N7"/>
    <mergeCell ref="O6:S7"/>
    <mergeCell ref="O8:S8"/>
    <mergeCell ref="I8:L8"/>
    <mergeCell ref="B6:D6"/>
    <mergeCell ref="E6:G6"/>
    <mergeCell ref="M6:M7"/>
    <mergeCell ref="X6:X7"/>
    <mergeCell ref="Y14:Z14"/>
    <mergeCell ref="B15:C15"/>
    <mergeCell ref="E15:F15"/>
    <mergeCell ref="I15:L15"/>
    <mergeCell ref="Y15:Z15"/>
    <mergeCell ref="O14:S14"/>
    <mergeCell ref="O15:S15"/>
    <mergeCell ref="B12:C12"/>
    <mergeCell ref="E12:F12"/>
    <mergeCell ref="I12:L12"/>
    <mergeCell ref="Y12:Z12"/>
    <mergeCell ref="B13:C13"/>
    <mergeCell ref="E13:F13"/>
    <mergeCell ref="I13:L13"/>
    <mergeCell ref="Y13:Z13"/>
    <mergeCell ref="O12:S12"/>
    <mergeCell ref="O13:S13"/>
    <mergeCell ref="B14:C14"/>
    <mergeCell ref="E14:F14"/>
    <mergeCell ref="I14:L14"/>
    <mergeCell ref="Y18:Z18"/>
    <mergeCell ref="B19:C19"/>
    <mergeCell ref="E19:F19"/>
    <mergeCell ref="I19:L19"/>
    <mergeCell ref="Y19:Z19"/>
    <mergeCell ref="O18:S18"/>
    <mergeCell ref="O19:S19"/>
    <mergeCell ref="B16:C16"/>
    <mergeCell ref="E16:F16"/>
    <mergeCell ref="I16:L16"/>
    <mergeCell ref="Y16:Z16"/>
    <mergeCell ref="B17:C17"/>
    <mergeCell ref="E17:F17"/>
    <mergeCell ref="I17:L17"/>
    <mergeCell ref="Y17:Z17"/>
    <mergeCell ref="O16:S16"/>
    <mergeCell ref="O17:S17"/>
    <mergeCell ref="B18:C18"/>
    <mergeCell ref="E18:F18"/>
    <mergeCell ref="I18:L18"/>
    <mergeCell ref="Y22:Z22"/>
    <mergeCell ref="B23:C23"/>
    <mergeCell ref="E23:F23"/>
    <mergeCell ref="I23:L23"/>
    <mergeCell ref="Y23:Z23"/>
    <mergeCell ref="O22:S22"/>
    <mergeCell ref="O23:S23"/>
    <mergeCell ref="B20:C20"/>
    <mergeCell ref="E20:F20"/>
    <mergeCell ref="I20:L20"/>
    <mergeCell ref="Y20:Z20"/>
    <mergeCell ref="B21:C21"/>
    <mergeCell ref="E21:F21"/>
    <mergeCell ref="I21:L21"/>
    <mergeCell ref="Y21:Z21"/>
    <mergeCell ref="O20:S20"/>
    <mergeCell ref="O21:S21"/>
    <mergeCell ref="B22:C22"/>
    <mergeCell ref="E22:F22"/>
    <mergeCell ref="I22:L22"/>
    <mergeCell ref="Y26:Z26"/>
    <mergeCell ref="B27:C27"/>
    <mergeCell ref="E27:F27"/>
    <mergeCell ref="I27:L27"/>
    <mergeCell ref="Y27:Z27"/>
    <mergeCell ref="O26:S26"/>
    <mergeCell ref="O27:S27"/>
    <mergeCell ref="B24:C24"/>
    <mergeCell ref="E24:F24"/>
    <mergeCell ref="I24:L24"/>
    <mergeCell ref="Y24:Z24"/>
    <mergeCell ref="B25:C25"/>
    <mergeCell ref="E25:F25"/>
    <mergeCell ref="I25:L25"/>
    <mergeCell ref="Y25:Z25"/>
    <mergeCell ref="O24:S24"/>
    <mergeCell ref="O25:S25"/>
    <mergeCell ref="B26:C26"/>
    <mergeCell ref="E26:F26"/>
    <mergeCell ref="I26:L26"/>
  </mergeCells>
  <phoneticPr fontId="2"/>
  <dataValidations count="12">
    <dataValidation type="list" allowBlank="1" showInputMessage="1" showErrorMessage="1" sqref="T3:T5" xr:uid="{00000000-0002-0000-0100-000000000000}">
      <formula1>"1,2,3,4,5,6,7,8,9,10,11,12,13,14,15,16,17,18,19,20,21,22,23,24,25,26,27,28,29,30,31"</formula1>
    </dataValidation>
    <dataValidation type="list" allowBlank="1" showInputMessage="1" showErrorMessage="1" sqref="R3:R5 G8:G47 D8:D47" xr:uid="{00000000-0002-0000-0100-000001000000}">
      <formula1>"1,2,3,4,5,6,7,8,9,10,11,12"</formula1>
    </dataValidation>
    <dataValidation imeMode="fullKatakana" allowBlank="1" showInputMessage="1" showErrorMessage="1" sqref="K3" xr:uid="{00000000-0002-0000-0100-000002000000}"/>
    <dataValidation type="list" allowBlank="1" showInputMessage="1" showErrorMessage="1" sqref="H9:H47" xr:uid="{00000000-0002-0000-0100-000003000000}">
      <formula1>"-,A0:公共団体,B0:民間,D0:在学期間,E1:無職,E1:短時間勤務,E2:研究生,E3:その他"</formula1>
    </dataValidation>
    <dataValidation type="list" allowBlank="1" showInputMessage="1" sqref="M8:M47" xr:uid="{00000000-0002-0000-0100-000004000000}">
      <formula1>"‐,正社員（常勤）,非常勤,臨時的任用,派遣職員,パート,アルバイト,学生,生徒,研究生,その他"</formula1>
    </dataValidation>
    <dataValidation type="list" allowBlank="1" showInputMessage="1" showErrorMessage="1" sqref="X8:X47" xr:uid="{00000000-0002-0000-0100-000005000000}">
      <formula1>"‐,提出しない,提出予定,提出済"</formula1>
    </dataValidation>
    <dataValidation type="list" allowBlank="1" showInputMessage="1" showErrorMessage="1" sqref="E3:H5" xr:uid="{00000000-0002-0000-0100-000006000000}">
      <formula1>syokusyumei</formula1>
    </dataValidation>
    <dataValidation allowBlank="1" sqref="U8:U47" xr:uid="{00000000-0002-0000-0100-000008000000}"/>
    <dataValidation type="list" allowBlank="1" showInputMessage="1" sqref="V8:V47" xr:uid="{00000000-0002-0000-0100-000009000000}">
      <formula1>"‐,全日制,通信制,単位制,夜間・二部"</formula1>
    </dataValidation>
    <dataValidation type="list" allowBlank="1" showInputMessage="1" showErrorMessage="1" sqref="N8:N47" xr:uid="{00000000-0002-0000-0100-00000A000000}">
      <formula1>"-,公務員,技術営業 ,技術系総合職,技術・研究・開発,医療系技術職,教員,事務系総合職（管理・企画系）,事務企画・経理・人事労務,営業,金融系営業（銀行員を除く）,販売・サービス,ＳＥ・システム開発・保守運用,塾講師・家庭教師,守衛・警備員,青年海外協力隊,受付・案内・電話応接,単純作業（DM封入、仕分作業、データ入力等）,金融系事務（銀行員を除く）,銀行員（信用金庫・信用組合を含む）,運転手・教習所教官,福祉（相談・援助・介護等）,保育,その他"</formula1>
    </dataValidation>
    <dataValidation type="list" allowBlank="1" showInputMessage="1" showErrorMessage="1" sqref="H8" xr:uid="{00000000-0002-0000-0100-00000B000000}">
      <formula1>"-,A0:公共団体,B0:民間,D0:在学期間,E1:無職,E2:短時間勤務,E3:研究生,E4:その他"</formula1>
    </dataValidation>
    <dataValidation type="list" allowBlank="1" showInputMessage="1" sqref="O3:P5" xr:uid="{EEB5C819-6A10-428E-A484-3FBA1902EEF9}">
      <formula1>"1960,1961,1962,1963,1964,1965,1966,1967,1968,1969,1970,1971,1972,1973,1974,1975,1976,1977,1978,1979,1980,1981,1982,1983,1984,1985,1986,1987,1988,1989,1990,1991,1992,1993,1994,1995,1996,1997,1998,1999,2000,2001,2002,2003,2004,2005,2006,2007,2008,2009"</formula1>
    </dataValidation>
  </dataValidations>
  <pageMargins left="0.47244094488188981" right="0.47244094488188981" top="0.47244094488188981" bottom="0.47244094488188981" header="0.31496062992125984" footer="0.31496062992125984"/>
  <pageSetup paperSize="9" scale="61" fitToHeight="0" orientation="landscape" r:id="rId1"/>
  <rowBreaks count="1" manualBreakCount="1">
    <brk id="27" max="29" man="1"/>
  </rowBreaks>
  <extLst>
    <ext xmlns:x14="http://schemas.microsoft.com/office/spreadsheetml/2009/9/main" uri="{CCE6A557-97BC-4b89-ADB6-D9C93CAAB3DF}">
      <x14:dataValidations xmlns:xm="http://schemas.microsoft.com/office/excel/2006/main" count="1">
        <x14:dataValidation type="list" allowBlank="1" showInputMessage="1" xr:uid="{00000000-0002-0000-0100-00000D000000}">
          <x14:formula1>
            <xm:f>初任給換算!$U$55:$U$99</xm:f>
          </x14:formula1>
          <xm:sqref>E8:F47 B8:C47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pageSetUpPr fitToPage="1"/>
  </sheetPr>
  <dimension ref="A1:AO754"/>
  <sheetViews>
    <sheetView view="pageBreakPreview" topLeftCell="A12" zoomScale="70" zoomScaleNormal="50" zoomScaleSheetLayoutView="70" workbookViewId="0">
      <selection activeCell="AD18" sqref="AD18:AF18"/>
    </sheetView>
  </sheetViews>
  <sheetFormatPr defaultColWidth="9" defaultRowHeight="15.75" x14ac:dyDescent="0.15"/>
  <cols>
    <col min="1" max="1" width="4.875" style="1" bestFit="1" customWidth="1"/>
    <col min="2" max="2" width="17.375" style="1" customWidth="1"/>
    <col min="3" max="3" width="10.625" style="1" customWidth="1"/>
    <col min="4" max="4" width="7" style="1" customWidth="1"/>
    <col min="5" max="5" width="17.875" style="1" customWidth="1"/>
    <col min="6" max="6" width="11.25" style="1" customWidth="1"/>
    <col min="7" max="7" width="7.25" style="88" customWidth="1"/>
    <col min="8" max="8" width="9.5" style="1" customWidth="1"/>
    <col min="9" max="9" width="13.25" style="1" customWidth="1"/>
    <col min="10" max="10" width="17.125" style="1" customWidth="1"/>
    <col min="11" max="11" width="6.5" style="1" customWidth="1"/>
    <col min="12" max="12" width="11.375" style="1" customWidth="1"/>
    <col min="13" max="13" width="7.25" style="1" customWidth="1"/>
    <col min="14" max="14" width="3.25" style="1" customWidth="1"/>
    <col min="15" max="15" width="18.5" style="1" customWidth="1"/>
    <col min="16" max="16" width="7.625" style="1" customWidth="1"/>
    <col min="17" max="17" width="11.125" style="1" customWidth="1"/>
    <col min="18" max="18" width="7.625" style="1" customWidth="1"/>
    <col min="19" max="19" width="6.75" style="1" customWidth="1"/>
    <col min="20" max="20" width="7.625" style="1" customWidth="1"/>
    <col min="21" max="21" width="12.5" style="1" customWidth="1"/>
    <col min="22" max="22" width="5" style="1" customWidth="1"/>
    <col min="23" max="23" width="7.375" style="1" customWidth="1"/>
    <col min="24" max="24" width="6.875" style="1" customWidth="1"/>
    <col min="25" max="25" width="6.625" style="1" customWidth="1"/>
    <col min="26" max="26" width="6" style="1" customWidth="1"/>
    <col min="27" max="27" width="10.25" style="1" customWidth="1"/>
    <col min="28" max="28" width="11.25" style="1" customWidth="1"/>
    <col min="29" max="29" width="11.625" style="1" customWidth="1"/>
    <col min="30" max="30" width="12.75" style="1" customWidth="1"/>
    <col min="31" max="31" width="5.875" style="1" customWidth="1"/>
    <col min="32" max="32" width="7.125" style="1" customWidth="1"/>
    <col min="33" max="33" width="10" style="1" customWidth="1"/>
    <col min="34" max="34" width="10.5" style="1" customWidth="1"/>
    <col min="35" max="36" width="10.875" style="1" hidden="1" customWidth="1"/>
    <col min="37" max="38" width="6.625" style="1" customWidth="1"/>
    <col min="39" max="39" width="11.25" style="1" hidden="1" customWidth="1"/>
    <col min="40" max="40" width="9.125" style="1" customWidth="1"/>
    <col min="41" max="41" width="9.125" style="1" hidden="1" customWidth="1"/>
    <col min="42" max="16384" width="9" style="1"/>
  </cols>
  <sheetData>
    <row r="1" spans="1:41" ht="15.75" customHeight="1" x14ac:dyDescent="0.15">
      <c r="A1" s="629" t="s">
        <v>111</v>
      </c>
      <c r="B1" s="630"/>
      <c r="C1" s="627" t="s">
        <v>41</v>
      </c>
      <c r="D1" s="627"/>
      <c r="E1" s="627"/>
      <c r="F1" s="627"/>
      <c r="G1" s="627"/>
      <c r="H1" s="62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8"/>
    </row>
    <row r="2" spans="1:41" ht="32.25" customHeight="1" thickBot="1" x14ac:dyDescent="0.35">
      <c r="A2" s="631" t="str">
        <f ca="1">LEFT(MID(CELL("filename",A2),FIND("[",CELL("filename",A2))+1,FIND("]",CELL("filename",A2))-FIND("[",CELL("filename",A2))-1),3)</f>
        <v>【様式</v>
      </c>
      <c r="B2" s="632"/>
      <c r="C2" s="628"/>
      <c r="D2" s="628"/>
      <c r="E2" s="628"/>
      <c r="F2" s="628"/>
      <c r="G2" s="628"/>
      <c r="H2" s="628"/>
      <c r="I2" s="9"/>
      <c r="J2" s="9"/>
      <c r="K2" s="9"/>
      <c r="L2" s="9"/>
      <c r="M2" s="9"/>
      <c r="N2" s="9"/>
      <c r="O2" s="9"/>
      <c r="P2" s="9"/>
      <c r="Q2" s="9"/>
      <c r="R2" s="9"/>
      <c r="S2" s="9"/>
      <c r="T2" s="9"/>
      <c r="U2" s="9"/>
      <c r="V2" s="595" t="str">
        <f>IF(V3=0,"",DATE(V3,Y3,AA3))</f>
        <v/>
      </c>
      <c r="W2" s="595"/>
      <c r="X2" s="596"/>
      <c r="Y2" s="596"/>
      <c r="Z2" s="596"/>
      <c r="AA2" s="596"/>
      <c r="AB2" s="6">
        <f>経歴書!W1</f>
        <v>2026</v>
      </c>
      <c r="AC2" s="443" t="str">
        <f>経歴書!X1</f>
        <v>年度採用予定者</v>
      </c>
      <c r="AD2" s="443"/>
      <c r="AF2" s="106"/>
      <c r="AG2" s="106"/>
      <c r="AH2" s="106"/>
      <c r="AI2" s="9"/>
      <c r="AJ2" s="9"/>
      <c r="AK2" s="9"/>
      <c r="AL2" s="9"/>
      <c r="AM2" s="9"/>
      <c r="AN2" s="9"/>
      <c r="AO2" s="133" t="s">
        <v>14</v>
      </c>
    </row>
    <row r="3" spans="1:41" ht="15" customHeight="1" x14ac:dyDescent="0.25">
      <c r="A3" s="2"/>
      <c r="B3" s="582" t="s">
        <v>0</v>
      </c>
      <c r="C3" s="583"/>
      <c r="D3" s="583"/>
      <c r="E3" s="584"/>
      <c r="F3" s="633">
        <f>経歴書!E3</f>
        <v>0</v>
      </c>
      <c r="G3" s="634"/>
      <c r="H3" s="634"/>
      <c r="I3" s="634"/>
      <c r="J3" s="634"/>
      <c r="K3" s="584" t="s">
        <v>10</v>
      </c>
      <c r="L3" s="637"/>
      <c r="M3" s="638"/>
      <c r="N3" s="639"/>
      <c r="O3" s="643"/>
      <c r="P3" s="172" t="s">
        <v>15</v>
      </c>
      <c r="Q3" s="619" t="str">
        <f>経歴書!K3</f>
        <v/>
      </c>
      <c r="R3" s="620"/>
      <c r="S3" s="620"/>
      <c r="T3" s="621"/>
      <c r="U3" s="588" t="s">
        <v>39</v>
      </c>
      <c r="V3" s="615">
        <f>経歴書!O3</f>
        <v>0</v>
      </c>
      <c r="W3" s="616"/>
      <c r="X3" s="576" t="s">
        <v>4</v>
      </c>
      <c r="Y3" s="579">
        <f>経歴書!R3</f>
        <v>0</v>
      </c>
      <c r="Z3" s="576" t="s">
        <v>5</v>
      </c>
      <c r="AA3" s="579">
        <f>経歴書!T3</f>
        <v>0</v>
      </c>
      <c r="AB3" s="605" t="s">
        <v>6</v>
      </c>
      <c r="AC3" s="608" t="s">
        <v>7</v>
      </c>
      <c r="AD3" s="611" t="str">
        <f>経歴書!W3</f>
        <v/>
      </c>
      <c r="AE3" s="612"/>
      <c r="AF3" s="603" t="s">
        <v>13</v>
      </c>
      <c r="AG3" s="58"/>
      <c r="AH3" s="58"/>
      <c r="AI3" s="90"/>
      <c r="AJ3" s="90"/>
      <c r="AK3" s="90"/>
      <c r="AL3" s="90"/>
      <c r="AM3" s="90"/>
      <c r="AN3" s="9"/>
      <c r="AO3" s="112"/>
    </row>
    <row r="4" spans="1:41" ht="18.75" customHeight="1" x14ac:dyDescent="0.15">
      <c r="A4" s="2"/>
      <c r="B4" s="585"/>
      <c r="C4" s="586"/>
      <c r="D4" s="586"/>
      <c r="E4" s="587"/>
      <c r="F4" s="635"/>
      <c r="G4" s="636"/>
      <c r="H4" s="636"/>
      <c r="I4" s="636"/>
      <c r="J4" s="636"/>
      <c r="K4" s="587"/>
      <c r="L4" s="640"/>
      <c r="M4" s="641"/>
      <c r="N4" s="642"/>
      <c r="O4" s="644"/>
      <c r="P4" s="589" t="s">
        <v>11</v>
      </c>
      <c r="Q4" s="645">
        <f>経歴書!K4</f>
        <v>0</v>
      </c>
      <c r="R4" s="646"/>
      <c r="S4" s="646"/>
      <c r="T4" s="647"/>
      <c r="U4" s="589"/>
      <c r="V4" s="617"/>
      <c r="W4" s="618"/>
      <c r="X4" s="577"/>
      <c r="Y4" s="580"/>
      <c r="Z4" s="577"/>
      <c r="AA4" s="580"/>
      <c r="AB4" s="606"/>
      <c r="AC4" s="609"/>
      <c r="AD4" s="613"/>
      <c r="AE4" s="614"/>
      <c r="AF4" s="604"/>
      <c r="AG4" s="91"/>
      <c r="AH4" s="106"/>
      <c r="AI4" s="90"/>
      <c r="AJ4" s="90"/>
      <c r="AK4" s="90"/>
      <c r="AL4" s="90"/>
      <c r="AM4" s="90"/>
      <c r="AN4" s="9"/>
      <c r="AO4" s="112"/>
    </row>
    <row r="5" spans="1:41" ht="16.5" customHeight="1" thickBot="1" x14ac:dyDescent="0.3">
      <c r="A5" s="2"/>
      <c r="B5" s="585"/>
      <c r="C5" s="586"/>
      <c r="D5" s="586"/>
      <c r="E5" s="587"/>
      <c r="F5" s="635"/>
      <c r="G5" s="636"/>
      <c r="H5" s="636"/>
      <c r="I5" s="636"/>
      <c r="J5" s="636"/>
      <c r="K5" s="587"/>
      <c r="L5" s="640"/>
      <c r="M5" s="641"/>
      <c r="N5" s="642"/>
      <c r="O5" s="644"/>
      <c r="P5" s="589"/>
      <c r="Q5" s="645"/>
      <c r="R5" s="646"/>
      <c r="S5" s="646"/>
      <c r="T5" s="647"/>
      <c r="U5" s="589"/>
      <c r="V5" s="617"/>
      <c r="W5" s="618"/>
      <c r="X5" s="578"/>
      <c r="Y5" s="581"/>
      <c r="Z5" s="578"/>
      <c r="AA5" s="581"/>
      <c r="AB5" s="607"/>
      <c r="AC5" s="610"/>
      <c r="AD5" s="600" t="s">
        <v>16</v>
      </c>
      <c r="AE5" s="601"/>
      <c r="AF5" s="602"/>
      <c r="AG5" s="91"/>
      <c r="AH5" s="106"/>
      <c r="AI5" s="90"/>
      <c r="AJ5" s="90"/>
      <c r="AK5" s="90"/>
      <c r="AL5" s="90"/>
      <c r="AM5" s="90"/>
      <c r="AN5" s="9"/>
      <c r="AO5" s="112"/>
    </row>
    <row r="6" spans="1:41" ht="18" customHeight="1" x14ac:dyDescent="0.15">
      <c r="A6" s="2"/>
      <c r="B6" s="522" t="s">
        <v>1</v>
      </c>
      <c r="C6" s="523"/>
      <c r="D6" s="523"/>
      <c r="E6" s="522" t="s">
        <v>329</v>
      </c>
      <c r="F6" s="523"/>
      <c r="G6" s="524"/>
      <c r="H6" s="538" t="s">
        <v>325</v>
      </c>
      <c r="I6" s="539"/>
      <c r="J6" s="539" t="s">
        <v>326</v>
      </c>
      <c r="K6" s="539"/>
      <c r="L6" s="539"/>
      <c r="M6" s="542"/>
      <c r="N6" s="538" t="s">
        <v>330</v>
      </c>
      <c r="O6" s="539"/>
      <c r="P6" s="539" t="s">
        <v>327</v>
      </c>
      <c r="Q6" s="539"/>
      <c r="R6" s="539"/>
      <c r="S6" s="533" t="s">
        <v>368</v>
      </c>
      <c r="T6" s="534"/>
      <c r="U6" s="534"/>
      <c r="V6" s="534"/>
      <c r="W6" s="534"/>
      <c r="X6" s="535"/>
      <c r="Y6" s="582" t="s">
        <v>331</v>
      </c>
      <c r="Z6" s="592" t="s">
        <v>328</v>
      </c>
      <c r="AA6" s="588" t="s">
        <v>333</v>
      </c>
      <c r="AB6" s="592" t="s">
        <v>332</v>
      </c>
      <c r="AC6" s="588" t="s">
        <v>238</v>
      </c>
      <c r="AD6" s="582" t="s">
        <v>9</v>
      </c>
      <c r="AE6" s="583"/>
      <c r="AF6" s="584"/>
      <c r="AG6" s="568" t="s">
        <v>17</v>
      </c>
      <c r="AH6" s="590" t="s">
        <v>12</v>
      </c>
      <c r="AI6" s="570" t="s">
        <v>18</v>
      </c>
      <c r="AJ6" s="570" t="s">
        <v>19</v>
      </c>
      <c r="AK6" s="572" t="s">
        <v>20</v>
      </c>
      <c r="AL6" s="573"/>
      <c r="AM6" s="570" t="s">
        <v>20</v>
      </c>
      <c r="AN6" s="566" t="s">
        <v>334</v>
      </c>
      <c r="AO6" s="654" t="s">
        <v>137</v>
      </c>
    </row>
    <row r="7" spans="1:41" ht="18.75" customHeight="1" x14ac:dyDescent="0.15">
      <c r="A7" s="2"/>
      <c r="B7" s="215" t="s">
        <v>38</v>
      </c>
      <c r="C7" s="214" t="s">
        <v>324</v>
      </c>
      <c r="D7" s="214" t="s">
        <v>5</v>
      </c>
      <c r="E7" s="215" t="s">
        <v>322</v>
      </c>
      <c r="F7" s="214" t="s">
        <v>324</v>
      </c>
      <c r="G7" s="216" t="s">
        <v>323</v>
      </c>
      <c r="H7" s="540"/>
      <c r="I7" s="541"/>
      <c r="J7" s="541"/>
      <c r="K7" s="541"/>
      <c r="L7" s="541"/>
      <c r="M7" s="543"/>
      <c r="N7" s="544"/>
      <c r="O7" s="545"/>
      <c r="P7" s="545"/>
      <c r="Q7" s="545"/>
      <c r="R7" s="545"/>
      <c r="S7" s="536"/>
      <c r="T7" s="536"/>
      <c r="U7" s="536"/>
      <c r="V7" s="536"/>
      <c r="W7" s="536"/>
      <c r="X7" s="537"/>
      <c r="Y7" s="585"/>
      <c r="Z7" s="593"/>
      <c r="AA7" s="594"/>
      <c r="AB7" s="593"/>
      <c r="AC7" s="589"/>
      <c r="AD7" s="585"/>
      <c r="AE7" s="586"/>
      <c r="AF7" s="587"/>
      <c r="AG7" s="569"/>
      <c r="AH7" s="591"/>
      <c r="AI7" s="571">
        <f>IF(AD7&gt;35,DATE(1925+AD7,AE7,1),DATE(1988+AD7,AE7,1))</f>
        <v>32112</v>
      </c>
      <c r="AJ7" s="571" t="str">
        <f>IF(AH7&lt;&gt;"",IF(AG7&gt;35,DATE(1925+AG7,AH7+1,1)-1,DATE(1988+AG7,AH7+1,1)-1),"")</f>
        <v/>
      </c>
      <c r="AK7" s="574"/>
      <c r="AL7" s="575"/>
      <c r="AM7" s="571"/>
      <c r="AN7" s="567"/>
      <c r="AO7" s="655"/>
    </row>
    <row r="8" spans="1:41" ht="33.950000000000003" customHeight="1" x14ac:dyDescent="0.25">
      <c r="A8" s="2">
        <v>1</v>
      </c>
      <c r="B8" s="206">
        <f>経歴書!B8</f>
        <v>0</v>
      </c>
      <c r="C8" s="207" t="str">
        <f>IF(B8=0,"",DATE(B8,D8,1))</f>
        <v/>
      </c>
      <c r="D8" s="208">
        <f>経歴書!D8</f>
        <v>0</v>
      </c>
      <c r="E8" s="206">
        <f>経歴書!E8</f>
        <v>0</v>
      </c>
      <c r="F8" s="207" t="str">
        <f>IF(E8=0,"",DATE(E8,G8+1,1)-1)</f>
        <v/>
      </c>
      <c r="G8" s="208">
        <f>経歴書!G8</f>
        <v>0</v>
      </c>
      <c r="H8" s="525">
        <f>経歴書!H8</f>
        <v>0</v>
      </c>
      <c r="I8" s="526"/>
      <c r="J8" s="531">
        <f>経歴書!I8</f>
        <v>0</v>
      </c>
      <c r="K8" s="531"/>
      <c r="L8" s="531"/>
      <c r="M8" s="532"/>
      <c r="N8" s="527">
        <f>経歴書!M8</f>
        <v>0</v>
      </c>
      <c r="O8" s="528"/>
      <c r="P8" s="529">
        <f>経歴書!N8</f>
        <v>0</v>
      </c>
      <c r="Q8" s="529"/>
      <c r="R8" s="529"/>
      <c r="S8" s="528">
        <f>経歴書!O8</f>
        <v>0</v>
      </c>
      <c r="T8" s="528"/>
      <c r="U8" s="528"/>
      <c r="V8" s="528"/>
      <c r="W8" s="528"/>
      <c r="X8" s="530"/>
      <c r="Y8" s="217">
        <f>経歴書!T8</f>
        <v>0</v>
      </c>
      <c r="Z8" s="218">
        <f>経歴書!U8</f>
        <v>0</v>
      </c>
      <c r="AA8" s="219">
        <f>経歴書!V8</f>
        <v>0</v>
      </c>
      <c r="AB8" s="219">
        <f>経歴書!W8</f>
        <v>0</v>
      </c>
      <c r="AC8" s="220">
        <f>経歴書!X8</f>
        <v>0</v>
      </c>
      <c r="AD8" s="531">
        <f>経歴書!Y8</f>
        <v>0</v>
      </c>
      <c r="AE8" s="531"/>
      <c r="AF8" s="532"/>
      <c r="AG8" s="209"/>
      <c r="AH8" s="210">
        <f t="shared" ref="AH8:AH47" si="0">IF(B8=0,0,(DATEDIF(DATE(YEAR(AI8),MONTH(AI8),DAY(AI8)),DATE(YEAR(AJ8),MONTH(AJ8)+1,1),"M")))</f>
        <v>0</v>
      </c>
      <c r="AI8" s="211" t="str">
        <f>IF(B8=0,"",DATE(B8,D8,1))</f>
        <v/>
      </c>
      <c r="AJ8" s="211" t="str">
        <f>IF(E8=0,"",DATE(E8,G8+1,1)-1)</f>
        <v/>
      </c>
      <c r="AK8" s="212" t="str">
        <f>IF(H8=0,"",LEFT(H8,2))</f>
        <v/>
      </c>
      <c r="AL8" s="246">
        <f>IF(OR(AND(AG8=1,OR(AK8="A0",AK8="B0",AK8="E3",AK8="E4")),AK8="D0"),"1.0",IF(AND(AG8=2,OR(AK8="A0",AK8="B0",AK8="E3")),0.8,0.5))</f>
        <v>0.5</v>
      </c>
      <c r="AM8" s="213" t="str">
        <f>IF(AL8=1,"1.0",TEXT(AL8,"0.#"))</f>
        <v>0.5</v>
      </c>
      <c r="AN8" s="225" t="str">
        <f>IF(AH8*AL8&gt;0,AH8*AL8,"")</f>
        <v/>
      </c>
      <c r="AO8" s="111">
        <f>IF(AK8="D0",IF(COUNTIF(J8,"*大学院*")&gt;0,A8+1000,IF(COUNTIF(J8,"*大学*")&gt;0,A8+100,A8)),0)</f>
        <v>0</v>
      </c>
    </row>
    <row r="9" spans="1:41" ht="33.950000000000003" customHeight="1" x14ac:dyDescent="0.25">
      <c r="A9" s="2">
        <v>2</v>
      </c>
      <c r="B9" s="206">
        <f>経歴書!B9</f>
        <v>0</v>
      </c>
      <c r="C9" s="207" t="str">
        <f t="shared" ref="C9:C47" si="1">IF(B9=0,"",DATE(B9,D9,1))</f>
        <v/>
      </c>
      <c r="D9" s="208">
        <f>経歴書!D9</f>
        <v>0</v>
      </c>
      <c r="E9" s="206">
        <f>経歴書!E9</f>
        <v>0</v>
      </c>
      <c r="F9" s="207" t="str">
        <f t="shared" ref="F9:F47" si="2">IF(E9=0,"",DATE(E9,G9+1,1)-1)</f>
        <v/>
      </c>
      <c r="G9" s="208">
        <f>経歴書!G9</f>
        <v>0</v>
      </c>
      <c r="H9" s="525">
        <f>経歴書!H9</f>
        <v>0</v>
      </c>
      <c r="I9" s="526"/>
      <c r="J9" s="531">
        <f>経歴書!I9</f>
        <v>0</v>
      </c>
      <c r="K9" s="531"/>
      <c r="L9" s="531"/>
      <c r="M9" s="532"/>
      <c r="N9" s="527">
        <f>経歴書!M9</f>
        <v>0</v>
      </c>
      <c r="O9" s="528"/>
      <c r="P9" s="529">
        <f>経歴書!N9</f>
        <v>0</v>
      </c>
      <c r="Q9" s="529"/>
      <c r="R9" s="529"/>
      <c r="S9" s="528">
        <f>経歴書!O9</f>
        <v>0</v>
      </c>
      <c r="T9" s="528"/>
      <c r="U9" s="528"/>
      <c r="V9" s="528"/>
      <c r="W9" s="528"/>
      <c r="X9" s="530"/>
      <c r="Y9" s="217">
        <f>経歴書!T9</f>
        <v>0</v>
      </c>
      <c r="Z9" s="218">
        <f>経歴書!U9</f>
        <v>0</v>
      </c>
      <c r="AA9" s="219">
        <f>経歴書!V9</f>
        <v>0</v>
      </c>
      <c r="AB9" s="219">
        <f>経歴書!W9</f>
        <v>0</v>
      </c>
      <c r="AC9" s="220">
        <f>経歴書!X9</f>
        <v>0</v>
      </c>
      <c r="AD9" s="531">
        <f>経歴書!Y9</f>
        <v>0</v>
      </c>
      <c r="AE9" s="531"/>
      <c r="AF9" s="532"/>
      <c r="AG9" s="209"/>
      <c r="AH9" s="210">
        <f t="shared" si="0"/>
        <v>0</v>
      </c>
      <c r="AI9" s="211" t="str">
        <f t="shared" ref="AI9:AI47" si="3">IF(B9=0,"",DATE(B9,D9,1))</f>
        <v/>
      </c>
      <c r="AJ9" s="211" t="str">
        <f t="shared" ref="AJ9:AJ47" si="4">IF(E9=0,"",DATE(E9,G9+1,1)-1)</f>
        <v/>
      </c>
      <c r="AK9" s="212" t="str">
        <f t="shared" ref="AK9:AK47" si="5">IF(H9=0,"",LEFT(H9,2))</f>
        <v/>
      </c>
      <c r="AL9" s="246">
        <f t="shared" ref="AL9:AL47" si="6">IF(OR(AND(AG9=1,OR(AK9="A0",AK9="B0",AK9="E3",AK9="E4")),AK9="D0"),"1.0",IF(AND(AG9=2,OR(AK9="A0",AK9="B0",AK9="E3")),0.8,0.5))</f>
        <v>0.5</v>
      </c>
      <c r="AM9" s="213" t="str">
        <f t="shared" ref="AM9:AM47" si="7">IF(AL9=1,"1.0",TEXT(AL9,"0.#"))</f>
        <v>0.5</v>
      </c>
      <c r="AN9" s="225" t="str">
        <f t="shared" ref="AN9:AN47" si="8">IF(AH9*AL9&gt;0,AH9*AL9,"")</f>
        <v/>
      </c>
      <c r="AO9" s="111">
        <f t="shared" ref="AO9:AO47" si="9">IF(AK9="D0",IF(COUNTIF(J9,"*大学院*")&gt;0,A9+1000,IF(COUNTIF(J9,"*大学*")&gt;0,A9+100,A9)),0)</f>
        <v>0</v>
      </c>
    </row>
    <row r="10" spans="1:41" ht="33.950000000000003" customHeight="1" x14ac:dyDescent="0.25">
      <c r="A10" s="2">
        <v>3</v>
      </c>
      <c r="B10" s="206">
        <f>経歴書!B10</f>
        <v>0</v>
      </c>
      <c r="C10" s="207" t="str">
        <f t="shared" si="1"/>
        <v/>
      </c>
      <c r="D10" s="208">
        <f>経歴書!D10</f>
        <v>0</v>
      </c>
      <c r="E10" s="206">
        <f>経歴書!E10</f>
        <v>0</v>
      </c>
      <c r="F10" s="207" t="str">
        <f t="shared" si="2"/>
        <v/>
      </c>
      <c r="G10" s="208">
        <f>経歴書!G10</f>
        <v>0</v>
      </c>
      <c r="H10" s="525">
        <f>経歴書!H10</f>
        <v>0</v>
      </c>
      <c r="I10" s="526"/>
      <c r="J10" s="531">
        <f>経歴書!I10</f>
        <v>0</v>
      </c>
      <c r="K10" s="531"/>
      <c r="L10" s="531"/>
      <c r="M10" s="532"/>
      <c r="N10" s="527">
        <f>経歴書!M10</f>
        <v>0</v>
      </c>
      <c r="O10" s="528"/>
      <c r="P10" s="529">
        <f>経歴書!N10</f>
        <v>0</v>
      </c>
      <c r="Q10" s="529"/>
      <c r="R10" s="529"/>
      <c r="S10" s="528">
        <f>経歴書!O10</f>
        <v>0</v>
      </c>
      <c r="T10" s="528"/>
      <c r="U10" s="528"/>
      <c r="V10" s="528"/>
      <c r="W10" s="528"/>
      <c r="X10" s="530"/>
      <c r="Y10" s="217">
        <f>経歴書!T10</f>
        <v>0</v>
      </c>
      <c r="Z10" s="218">
        <f>経歴書!U10</f>
        <v>0</v>
      </c>
      <c r="AA10" s="219">
        <f>経歴書!V10</f>
        <v>0</v>
      </c>
      <c r="AB10" s="219">
        <f>経歴書!W10</f>
        <v>0</v>
      </c>
      <c r="AC10" s="220">
        <f>経歴書!X10</f>
        <v>0</v>
      </c>
      <c r="AD10" s="531">
        <f>経歴書!Y10</f>
        <v>0</v>
      </c>
      <c r="AE10" s="531"/>
      <c r="AF10" s="532"/>
      <c r="AG10" s="209">
        <v>1</v>
      </c>
      <c r="AH10" s="210">
        <f t="shared" si="0"/>
        <v>0</v>
      </c>
      <c r="AI10" s="211" t="str">
        <f t="shared" si="3"/>
        <v/>
      </c>
      <c r="AJ10" s="211" t="str">
        <f t="shared" si="4"/>
        <v/>
      </c>
      <c r="AK10" s="212" t="str">
        <f t="shared" si="5"/>
        <v/>
      </c>
      <c r="AL10" s="246">
        <f t="shared" si="6"/>
        <v>0.5</v>
      </c>
      <c r="AM10" s="213" t="str">
        <f t="shared" si="7"/>
        <v>0.5</v>
      </c>
      <c r="AN10" s="225" t="str">
        <f t="shared" si="8"/>
        <v/>
      </c>
      <c r="AO10" s="111">
        <f t="shared" si="9"/>
        <v>0</v>
      </c>
    </row>
    <row r="11" spans="1:41" ht="33.950000000000003" customHeight="1" x14ac:dyDescent="0.25">
      <c r="A11" s="2">
        <v>4</v>
      </c>
      <c r="B11" s="206">
        <f>経歴書!B11</f>
        <v>0</v>
      </c>
      <c r="C11" s="207" t="str">
        <f t="shared" si="1"/>
        <v/>
      </c>
      <c r="D11" s="208">
        <f>経歴書!D11</f>
        <v>0</v>
      </c>
      <c r="E11" s="206">
        <f>経歴書!E11</f>
        <v>0</v>
      </c>
      <c r="F11" s="207" t="str">
        <f t="shared" si="2"/>
        <v/>
      </c>
      <c r="G11" s="208">
        <f>経歴書!G11</f>
        <v>0</v>
      </c>
      <c r="H11" s="525">
        <f>経歴書!H11</f>
        <v>0</v>
      </c>
      <c r="I11" s="526"/>
      <c r="J11" s="531">
        <f>経歴書!I11</f>
        <v>0</v>
      </c>
      <c r="K11" s="531"/>
      <c r="L11" s="531"/>
      <c r="M11" s="532"/>
      <c r="N11" s="527">
        <f>経歴書!M11</f>
        <v>0</v>
      </c>
      <c r="O11" s="528"/>
      <c r="P11" s="529">
        <f>経歴書!N11</f>
        <v>0</v>
      </c>
      <c r="Q11" s="529"/>
      <c r="R11" s="529"/>
      <c r="S11" s="528">
        <f>経歴書!O11</f>
        <v>0</v>
      </c>
      <c r="T11" s="528"/>
      <c r="U11" s="528"/>
      <c r="V11" s="528"/>
      <c r="W11" s="528"/>
      <c r="X11" s="530"/>
      <c r="Y11" s="217">
        <f>経歴書!T11</f>
        <v>0</v>
      </c>
      <c r="Z11" s="218">
        <f>経歴書!U11</f>
        <v>0</v>
      </c>
      <c r="AA11" s="219">
        <f>経歴書!V11</f>
        <v>0</v>
      </c>
      <c r="AB11" s="219">
        <f>経歴書!W11</f>
        <v>0</v>
      </c>
      <c r="AC11" s="220">
        <f>経歴書!X11</f>
        <v>0</v>
      </c>
      <c r="AD11" s="531">
        <f>経歴書!Y11</f>
        <v>0</v>
      </c>
      <c r="AE11" s="531"/>
      <c r="AF11" s="532"/>
      <c r="AG11" s="209"/>
      <c r="AH11" s="210">
        <f t="shared" si="0"/>
        <v>0</v>
      </c>
      <c r="AI11" s="211" t="str">
        <f t="shared" si="3"/>
        <v/>
      </c>
      <c r="AJ11" s="211" t="str">
        <f t="shared" si="4"/>
        <v/>
      </c>
      <c r="AK11" s="212" t="str">
        <f t="shared" si="5"/>
        <v/>
      </c>
      <c r="AL11" s="246">
        <f t="shared" si="6"/>
        <v>0.5</v>
      </c>
      <c r="AM11" s="213" t="str">
        <f t="shared" si="7"/>
        <v>0.5</v>
      </c>
      <c r="AN11" s="225" t="str">
        <f t="shared" si="8"/>
        <v/>
      </c>
      <c r="AO11" s="111">
        <f t="shared" si="9"/>
        <v>0</v>
      </c>
    </row>
    <row r="12" spans="1:41" ht="33.950000000000003" customHeight="1" x14ac:dyDescent="0.25">
      <c r="A12" s="2">
        <v>5</v>
      </c>
      <c r="B12" s="206">
        <f>経歴書!B12</f>
        <v>0</v>
      </c>
      <c r="C12" s="207" t="str">
        <f t="shared" si="1"/>
        <v/>
      </c>
      <c r="D12" s="208">
        <f>経歴書!D12</f>
        <v>0</v>
      </c>
      <c r="E12" s="206">
        <f>経歴書!E12</f>
        <v>0</v>
      </c>
      <c r="F12" s="207" t="str">
        <f t="shared" si="2"/>
        <v/>
      </c>
      <c r="G12" s="208">
        <f>経歴書!G12</f>
        <v>0</v>
      </c>
      <c r="H12" s="525">
        <f>経歴書!H12</f>
        <v>0</v>
      </c>
      <c r="I12" s="526"/>
      <c r="J12" s="531">
        <f>経歴書!I12</f>
        <v>0</v>
      </c>
      <c r="K12" s="531"/>
      <c r="L12" s="531"/>
      <c r="M12" s="532"/>
      <c r="N12" s="527">
        <f>経歴書!M12</f>
        <v>0</v>
      </c>
      <c r="O12" s="528"/>
      <c r="P12" s="529">
        <f>経歴書!N12</f>
        <v>0</v>
      </c>
      <c r="Q12" s="529"/>
      <c r="R12" s="529"/>
      <c r="S12" s="528">
        <f>経歴書!O12</f>
        <v>0</v>
      </c>
      <c r="T12" s="528"/>
      <c r="U12" s="528"/>
      <c r="V12" s="528"/>
      <c r="W12" s="528"/>
      <c r="X12" s="530"/>
      <c r="Y12" s="217">
        <f>経歴書!T12</f>
        <v>0</v>
      </c>
      <c r="Z12" s="218">
        <f>経歴書!U12</f>
        <v>0</v>
      </c>
      <c r="AA12" s="219">
        <f>経歴書!V12</f>
        <v>0</v>
      </c>
      <c r="AB12" s="219">
        <f>経歴書!W12</f>
        <v>0</v>
      </c>
      <c r="AC12" s="220">
        <f>経歴書!X12</f>
        <v>0</v>
      </c>
      <c r="AD12" s="531">
        <f>経歴書!Y12</f>
        <v>0</v>
      </c>
      <c r="AE12" s="531"/>
      <c r="AF12" s="532"/>
      <c r="AG12" s="209"/>
      <c r="AH12" s="210">
        <f t="shared" si="0"/>
        <v>0</v>
      </c>
      <c r="AI12" s="211" t="str">
        <f t="shared" si="3"/>
        <v/>
      </c>
      <c r="AJ12" s="211" t="str">
        <f t="shared" si="4"/>
        <v/>
      </c>
      <c r="AK12" s="212" t="str">
        <f t="shared" si="5"/>
        <v/>
      </c>
      <c r="AL12" s="246">
        <f t="shared" si="6"/>
        <v>0.5</v>
      </c>
      <c r="AM12" s="213" t="str">
        <f t="shared" si="7"/>
        <v>0.5</v>
      </c>
      <c r="AN12" s="225" t="str">
        <f t="shared" si="8"/>
        <v/>
      </c>
      <c r="AO12" s="111">
        <f t="shared" si="9"/>
        <v>0</v>
      </c>
    </row>
    <row r="13" spans="1:41" ht="33.950000000000003" customHeight="1" x14ac:dyDescent="0.25">
      <c r="A13" s="2">
        <v>6</v>
      </c>
      <c r="B13" s="206">
        <f>経歴書!B13</f>
        <v>0</v>
      </c>
      <c r="C13" s="207" t="str">
        <f t="shared" si="1"/>
        <v/>
      </c>
      <c r="D13" s="208">
        <f>経歴書!D13</f>
        <v>0</v>
      </c>
      <c r="E13" s="206">
        <f>経歴書!E13</f>
        <v>0</v>
      </c>
      <c r="F13" s="207" t="str">
        <f t="shared" si="2"/>
        <v/>
      </c>
      <c r="G13" s="208">
        <f>経歴書!G13</f>
        <v>0</v>
      </c>
      <c r="H13" s="525">
        <f>経歴書!H13</f>
        <v>0</v>
      </c>
      <c r="I13" s="526"/>
      <c r="J13" s="531">
        <f>経歴書!I13</f>
        <v>0</v>
      </c>
      <c r="K13" s="531"/>
      <c r="L13" s="531"/>
      <c r="M13" s="532"/>
      <c r="N13" s="527">
        <f>経歴書!M13</f>
        <v>0</v>
      </c>
      <c r="O13" s="528"/>
      <c r="P13" s="529">
        <f>経歴書!N13</f>
        <v>0</v>
      </c>
      <c r="Q13" s="529"/>
      <c r="R13" s="529"/>
      <c r="S13" s="528">
        <f>経歴書!O13</f>
        <v>0</v>
      </c>
      <c r="T13" s="528"/>
      <c r="U13" s="528"/>
      <c r="V13" s="528"/>
      <c r="W13" s="528"/>
      <c r="X13" s="530"/>
      <c r="Y13" s="217">
        <f>経歴書!T13</f>
        <v>0</v>
      </c>
      <c r="Z13" s="218">
        <f>経歴書!U13</f>
        <v>0</v>
      </c>
      <c r="AA13" s="219">
        <f>経歴書!V13</f>
        <v>0</v>
      </c>
      <c r="AB13" s="219">
        <f>経歴書!W13</f>
        <v>0</v>
      </c>
      <c r="AC13" s="220">
        <f>経歴書!X13</f>
        <v>0</v>
      </c>
      <c r="AD13" s="531">
        <f>経歴書!Y13</f>
        <v>0</v>
      </c>
      <c r="AE13" s="531"/>
      <c r="AF13" s="532"/>
      <c r="AG13" s="209"/>
      <c r="AH13" s="210">
        <f t="shared" si="0"/>
        <v>0</v>
      </c>
      <c r="AI13" s="211" t="str">
        <f t="shared" si="3"/>
        <v/>
      </c>
      <c r="AJ13" s="211" t="str">
        <f t="shared" si="4"/>
        <v/>
      </c>
      <c r="AK13" s="212" t="str">
        <f t="shared" si="5"/>
        <v/>
      </c>
      <c r="AL13" s="246">
        <f t="shared" si="6"/>
        <v>0.5</v>
      </c>
      <c r="AM13" s="213" t="str">
        <f t="shared" si="7"/>
        <v>0.5</v>
      </c>
      <c r="AN13" s="225" t="str">
        <f t="shared" si="8"/>
        <v/>
      </c>
      <c r="AO13" s="111">
        <f t="shared" si="9"/>
        <v>0</v>
      </c>
    </row>
    <row r="14" spans="1:41" ht="33.950000000000003" customHeight="1" x14ac:dyDescent="0.25">
      <c r="A14" s="2">
        <v>7</v>
      </c>
      <c r="B14" s="206">
        <f>経歴書!B14</f>
        <v>0</v>
      </c>
      <c r="C14" s="207" t="str">
        <f t="shared" si="1"/>
        <v/>
      </c>
      <c r="D14" s="208">
        <f>経歴書!D14</f>
        <v>0</v>
      </c>
      <c r="E14" s="206">
        <f>経歴書!E14</f>
        <v>0</v>
      </c>
      <c r="F14" s="207" t="str">
        <f t="shared" si="2"/>
        <v/>
      </c>
      <c r="G14" s="208">
        <f>経歴書!G14</f>
        <v>0</v>
      </c>
      <c r="H14" s="525">
        <f>経歴書!H14</f>
        <v>0</v>
      </c>
      <c r="I14" s="526"/>
      <c r="J14" s="531">
        <f>経歴書!I14</f>
        <v>0</v>
      </c>
      <c r="K14" s="531"/>
      <c r="L14" s="531"/>
      <c r="M14" s="532"/>
      <c r="N14" s="527">
        <f>経歴書!M14</f>
        <v>0</v>
      </c>
      <c r="O14" s="528"/>
      <c r="P14" s="529">
        <f>経歴書!N14</f>
        <v>0</v>
      </c>
      <c r="Q14" s="529"/>
      <c r="R14" s="529"/>
      <c r="S14" s="528">
        <f>経歴書!O14</f>
        <v>0</v>
      </c>
      <c r="T14" s="528"/>
      <c r="U14" s="528"/>
      <c r="V14" s="528"/>
      <c r="W14" s="528"/>
      <c r="X14" s="530"/>
      <c r="Y14" s="217">
        <f>経歴書!T14</f>
        <v>0</v>
      </c>
      <c r="Z14" s="218">
        <f>経歴書!U14</f>
        <v>0</v>
      </c>
      <c r="AA14" s="219">
        <f>経歴書!V14</f>
        <v>0</v>
      </c>
      <c r="AB14" s="219">
        <f>経歴書!W14</f>
        <v>0</v>
      </c>
      <c r="AC14" s="220">
        <f>経歴書!X14</f>
        <v>0</v>
      </c>
      <c r="AD14" s="531">
        <f>経歴書!Y14</f>
        <v>0</v>
      </c>
      <c r="AE14" s="531"/>
      <c r="AF14" s="532"/>
      <c r="AG14" s="209"/>
      <c r="AH14" s="210">
        <f t="shared" si="0"/>
        <v>0</v>
      </c>
      <c r="AI14" s="211" t="str">
        <f t="shared" si="3"/>
        <v/>
      </c>
      <c r="AJ14" s="211" t="str">
        <f t="shared" si="4"/>
        <v/>
      </c>
      <c r="AK14" s="212" t="str">
        <f t="shared" si="5"/>
        <v/>
      </c>
      <c r="AL14" s="246">
        <f t="shared" si="6"/>
        <v>0.5</v>
      </c>
      <c r="AM14" s="213" t="str">
        <f t="shared" si="7"/>
        <v>0.5</v>
      </c>
      <c r="AN14" s="225" t="str">
        <f t="shared" si="8"/>
        <v/>
      </c>
      <c r="AO14" s="111">
        <f t="shared" si="9"/>
        <v>0</v>
      </c>
    </row>
    <row r="15" spans="1:41" ht="33.950000000000003" customHeight="1" x14ac:dyDescent="0.25">
      <c r="A15" s="2">
        <v>8</v>
      </c>
      <c r="B15" s="206">
        <f>経歴書!B15</f>
        <v>0</v>
      </c>
      <c r="C15" s="207" t="str">
        <f t="shared" si="1"/>
        <v/>
      </c>
      <c r="D15" s="208">
        <f>経歴書!D15</f>
        <v>0</v>
      </c>
      <c r="E15" s="206">
        <f>経歴書!E15</f>
        <v>0</v>
      </c>
      <c r="F15" s="207" t="str">
        <f t="shared" si="2"/>
        <v/>
      </c>
      <c r="G15" s="208">
        <f>経歴書!G15</f>
        <v>0</v>
      </c>
      <c r="H15" s="525">
        <f>経歴書!H15</f>
        <v>0</v>
      </c>
      <c r="I15" s="526"/>
      <c r="J15" s="531">
        <f>経歴書!I15</f>
        <v>0</v>
      </c>
      <c r="K15" s="531"/>
      <c r="L15" s="531"/>
      <c r="M15" s="532"/>
      <c r="N15" s="527">
        <f>経歴書!M15</f>
        <v>0</v>
      </c>
      <c r="O15" s="528"/>
      <c r="P15" s="529">
        <f>経歴書!N15</f>
        <v>0</v>
      </c>
      <c r="Q15" s="529"/>
      <c r="R15" s="529"/>
      <c r="S15" s="528">
        <f>経歴書!O15</f>
        <v>0</v>
      </c>
      <c r="T15" s="528"/>
      <c r="U15" s="528"/>
      <c r="V15" s="528"/>
      <c r="W15" s="528"/>
      <c r="X15" s="530"/>
      <c r="Y15" s="217">
        <f>経歴書!T15</f>
        <v>0</v>
      </c>
      <c r="Z15" s="218">
        <f>経歴書!U15</f>
        <v>0</v>
      </c>
      <c r="AA15" s="219">
        <f>経歴書!V15</f>
        <v>0</v>
      </c>
      <c r="AB15" s="219">
        <f>経歴書!W15</f>
        <v>0</v>
      </c>
      <c r="AC15" s="220">
        <f>経歴書!X15</f>
        <v>0</v>
      </c>
      <c r="AD15" s="531">
        <f>経歴書!Y15</f>
        <v>0</v>
      </c>
      <c r="AE15" s="531"/>
      <c r="AF15" s="532"/>
      <c r="AG15" s="209"/>
      <c r="AH15" s="210">
        <f t="shared" si="0"/>
        <v>0</v>
      </c>
      <c r="AI15" s="211" t="str">
        <f t="shared" si="3"/>
        <v/>
      </c>
      <c r="AJ15" s="211" t="str">
        <f t="shared" si="4"/>
        <v/>
      </c>
      <c r="AK15" s="212" t="str">
        <f t="shared" si="5"/>
        <v/>
      </c>
      <c r="AL15" s="246">
        <f t="shared" si="6"/>
        <v>0.5</v>
      </c>
      <c r="AM15" s="213" t="str">
        <f t="shared" si="7"/>
        <v>0.5</v>
      </c>
      <c r="AN15" s="225" t="str">
        <f t="shared" si="8"/>
        <v/>
      </c>
      <c r="AO15" s="111">
        <f t="shared" si="9"/>
        <v>0</v>
      </c>
    </row>
    <row r="16" spans="1:41" ht="33.950000000000003" customHeight="1" x14ac:dyDescent="0.25">
      <c r="A16" s="2">
        <v>9</v>
      </c>
      <c r="B16" s="206">
        <f>経歴書!B16</f>
        <v>0</v>
      </c>
      <c r="C16" s="207" t="str">
        <f t="shared" si="1"/>
        <v/>
      </c>
      <c r="D16" s="208">
        <f>経歴書!D16</f>
        <v>0</v>
      </c>
      <c r="E16" s="206">
        <f>経歴書!E16</f>
        <v>0</v>
      </c>
      <c r="F16" s="207" t="str">
        <f t="shared" si="2"/>
        <v/>
      </c>
      <c r="G16" s="208">
        <f>経歴書!G16</f>
        <v>0</v>
      </c>
      <c r="H16" s="525">
        <f>経歴書!H16</f>
        <v>0</v>
      </c>
      <c r="I16" s="526"/>
      <c r="J16" s="531">
        <f>経歴書!I16</f>
        <v>0</v>
      </c>
      <c r="K16" s="531"/>
      <c r="L16" s="531"/>
      <c r="M16" s="532"/>
      <c r="N16" s="527">
        <f>経歴書!M16</f>
        <v>0</v>
      </c>
      <c r="O16" s="528"/>
      <c r="P16" s="529">
        <f>経歴書!N16</f>
        <v>0</v>
      </c>
      <c r="Q16" s="529"/>
      <c r="R16" s="529"/>
      <c r="S16" s="528">
        <f>経歴書!O16</f>
        <v>0</v>
      </c>
      <c r="T16" s="528"/>
      <c r="U16" s="528"/>
      <c r="V16" s="528"/>
      <c r="W16" s="528"/>
      <c r="X16" s="530"/>
      <c r="Y16" s="217">
        <f>経歴書!T16</f>
        <v>0</v>
      </c>
      <c r="Z16" s="218">
        <f>経歴書!U16</f>
        <v>0</v>
      </c>
      <c r="AA16" s="219">
        <f>経歴書!V16</f>
        <v>0</v>
      </c>
      <c r="AB16" s="219">
        <f>経歴書!W16</f>
        <v>0</v>
      </c>
      <c r="AC16" s="220">
        <f>経歴書!X16</f>
        <v>0</v>
      </c>
      <c r="AD16" s="531">
        <f>経歴書!Y16</f>
        <v>0</v>
      </c>
      <c r="AE16" s="531"/>
      <c r="AF16" s="532"/>
      <c r="AG16" s="209"/>
      <c r="AH16" s="210">
        <f t="shared" si="0"/>
        <v>0</v>
      </c>
      <c r="AI16" s="211" t="str">
        <f t="shared" si="3"/>
        <v/>
      </c>
      <c r="AJ16" s="211" t="str">
        <f t="shared" si="4"/>
        <v/>
      </c>
      <c r="AK16" s="212" t="str">
        <f t="shared" si="5"/>
        <v/>
      </c>
      <c r="AL16" s="246">
        <f t="shared" si="6"/>
        <v>0.5</v>
      </c>
      <c r="AM16" s="213" t="str">
        <f t="shared" si="7"/>
        <v>0.5</v>
      </c>
      <c r="AN16" s="225" t="str">
        <f t="shared" si="8"/>
        <v/>
      </c>
      <c r="AO16" s="111">
        <f t="shared" si="9"/>
        <v>0</v>
      </c>
    </row>
    <row r="17" spans="1:41" ht="33.950000000000003" customHeight="1" x14ac:dyDescent="0.25">
      <c r="A17" s="2">
        <v>10</v>
      </c>
      <c r="B17" s="206">
        <f>経歴書!B17</f>
        <v>0</v>
      </c>
      <c r="C17" s="207" t="str">
        <f t="shared" si="1"/>
        <v/>
      </c>
      <c r="D17" s="208">
        <f>経歴書!D17</f>
        <v>0</v>
      </c>
      <c r="E17" s="206">
        <f>経歴書!E17</f>
        <v>0</v>
      </c>
      <c r="F17" s="207" t="str">
        <f t="shared" si="2"/>
        <v/>
      </c>
      <c r="G17" s="208">
        <f>経歴書!G17</f>
        <v>0</v>
      </c>
      <c r="H17" s="525">
        <f>経歴書!H17</f>
        <v>0</v>
      </c>
      <c r="I17" s="526"/>
      <c r="J17" s="531">
        <f>経歴書!I17</f>
        <v>0</v>
      </c>
      <c r="K17" s="531"/>
      <c r="L17" s="531"/>
      <c r="M17" s="532"/>
      <c r="N17" s="527">
        <f>経歴書!M17</f>
        <v>0</v>
      </c>
      <c r="O17" s="528"/>
      <c r="P17" s="529">
        <f>経歴書!N17</f>
        <v>0</v>
      </c>
      <c r="Q17" s="529"/>
      <c r="R17" s="529"/>
      <c r="S17" s="528">
        <f>経歴書!O17</f>
        <v>0</v>
      </c>
      <c r="T17" s="528"/>
      <c r="U17" s="528"/>
      <c r="V17" s="528"/>
      <c r="W17" s="528"/>
      <c r="X17" s="530"/>
      <c r="Y17" s="217">
        <f>経歴書!T17</f>
        <v>0</v>
      </c>
      <c r="Z17" s="218">
        <f>経歴書!U17</f>
        <v>0</v>
      </c>
      <c r="AA17" s="219">
        <f>経歴書!V17</f>
        <v>0</v>
      </c>
      <c r="AB17" s="219">
        <f>経歴書!W17</f>
        <v>0</v>
      </c>
      <c r="AC17" s="220">
        <f>経歴書!X17</f>
        <v>0</v>
      </c>
      <c r="AD17" s="531">
        <f>経歴書!Y17</f>
        <v>0</v>
      </c>
      <c r="AE17" s="531"/>
      <c r="AF17" s="532"/>
      <c r="AG17" s="209"/>
      <c r="AH17" s="210">
        <f t="shared" si="0"/>
        <v>0</v>
      </c>
      <c r="AI17" s="211" t="str">
        <f t="shared" si="3"/>
        <v/>
      </c>
      <c r="AJ17" s="211" t="str">
        <f t="shared" si="4"/>
        <v/>
      </c>
      <c r="AK17" s="212" t="str">
        <f t="shared" si="5"/>
        <v/>
      </c>
      <c r="AL17" s="246">
        <f t="shared" si="6"/>
        <v>0.5</v>
      </c>
      <c r="AM17" s="213" t="str">
        <f t="shared" si="7"/>
        <v>0.5</v>
      </c>
      <c r="AN17" s="225" t="str">
        <f t="shared" si="8"/>
        <v/>
      </c>
      <c r="AO17" s="111">
        <f t="shared" si="9"/>
        <v>0</v>
      </c>
    </row>
    <row r="18" spans="1:41" ht="33.950000000000003" customHeight="1" x14ac:dyDescent="0.25">
      <c r="A18" s="2">
        <v>11</v>
      </c>
      <c r="B18" s="206">
        <f>経歴書!B18</f>
        <v>0</v>
      </c>
      <c r="C18" s="207" t="str">
        <f t="shared" si="1"/>
        <v/>
      </c>
      <c r="D18" s="208">
        <f>経歴書!D18</f>
        <v>0</v>
      </c>
      <c r="E18" s="206">
        <f>経歴書!E18</f>
        <v>0</v>
      </c>
      <c r="F18" s="207" t="str">
        <f t="shared" si="2"/>
        <v/>
      </c>
      <c r="G18" s="208">
        <f>経歴書!G18</f>
        <v>0</v>
      </c>
      <c r="H18" s="525">
        <f>経歴書!H18</f>
        <v>0</v>
      </c>
      <c r="I18" s="526"/>
      <c r="J18" s="531">
        <f>経歴書!I18</f>
        <v>0</v>
      </c>
      <c r="K18" s="531"/>
      <c r="L18" s="531"/>
      <c r="M18" s="532"/>
      <c r="N18" s="527">
        <f>経歴書!M18</f>
        <v>0</v>
      </c>
      <c r="O18" s="528"/>
      <c r="P18" s="529">
        <f>経歴書!N18</f>
        <v>0</v>
      </c>
      <c r="Q18" s="529"/>
      <c r="R18" s="529"/>
      <c r="S18" s="528">
        <f>経歴書!O18</f>
        <v>0</v>
      </c>
      <c r="T18" s="528"/>
      <c r="U18" s="528"/>
      <c r="V18" s="528"/>
      <c r="W18" s="528"/>
      <c r="X18" s="530"/>
      <c r="Y18" s="217">
        <f>経歴書!T18</f>
        <v>0</v>
      </c>
      <c r="Z18" s="218">
        <f>経歴書!U18</f>
        <v>0</v>
      </c>
      <c r="AA18" s="219">
        <f>経歴書!V18</f>
        <v>0</v>
      </c>
      <c r="AB18" s="219">
        <f>経歴書!W18</f>
        <v>0</v>
      </c>
      <c r="AC18" s="220">
        <f>経歴書!X18</f>
        <v>0</v>
      </c>
      <c r="AD18" s="531">
        <f>経歴書!Y18</f>
        <v>0</v>
      </c>
      <c r="AE18" s="531"/>
      <c r="AF18" s="532"/>
      <c r="AG18" s="209"/>
      <c r="AH18" s="210">
        <f t="shared" si="0"/>
        <v>0</v>
      </c>
      <c r="AI18" s="211" t="str">
        <f t="shared" si="3"/>
        <v/>
      </c>
      <c r="AJ18" s="211" t="str">
        <f t="shared" si="4"/>
        <v/>
      </c>
      <c r="AK18" s="212" t="str">
        <f t="shared" si="5"/>
        <v/>
      </c>
      <c r="AL18" s="246">
        <f t="shared" si="6"/>
        <v>0.5</v>
      </c>
      <c r="AM18" s="213" t="str">
        <f t="shared" si="7"/>
        <v>0.5</v>
      </c>
      <c r="AN18" s="225" t="str">
        <f t="shared" si="8"/>
        <v/>
      </c>
      <c r="AO18" s="111">
        <f t="shared" si="9"/>
        <v>0</v>
      </c>
    </row>
    <row r="19" spans="1:41" ht="33.950000000000003" customHeight="1" x14ac:dyDescent="0.25">
      <c r="A19" s="2">
        <v>12</v>
      </c>
      <c r="B19" s="206">
        <f>経歴書!B19</f>
        <v>0</v>
      </c>
      <c r="C19" s="207" t="str">
        <f t="shared" si="1"/>
        <v/>
      </c>
      <c r="D19" s="208">
        <f>経歴書!D19</f>
        <v>0</v>
      </c>
      <c r="E19" s="206">
        <f>経歴書!E19</f>
        <v>0</v>
      </c>
      <c r="F19" s="207" t="str">
        <f t="shared" si="2"/>
        <v/>
      </c>
      <c r="G19" s="208">
        <f>経歴書!G19</f>
        <v>0</v>
      </c>
      <c r="H19" s="525">
        <f>経歴書!H19</f>
        <v>0</v>
      </c>
      <c r="I19" s="526"/>
      <c r="J19" s="531">
        <f>経歴書!I19</f>
        <v>0</v>
      </c>
      <c r="K19" s="531"/>
      <c r="L19" s="531"/>
      <c r="M19" s="532"/>
      <c r="N19" s="527">
        <f>経歴書!M19</f>
        <v>0</v>
      </c>
      <c r="O19" s="528"/>
      <c r="P19" s="529">
        <f>経歴書!N19</f>
        <v>0</v>
      </c>
      <c r="Q19" s="529"/>
      <c r="R19" s="529"/>
      <c r="S19" s="528">
        <f>経歴書!O19</f>
        <v>0</v>
      </c>
      <c r="T19" s="528"/>
      <c r="U19" s="528"/>
      <c r="V19" s="528"/>
      <c r="W19" s="528"/>
      <c r="X19" s="530"/>
      <c r="Y19" s="217">
        <f>経歴書!T19</f>
        <v>0</v>
      </c>
      <c r="Z19" s="218">
        <f>経歴書!U19</f>
        <v>0</v>
      </c>
      <c r="AA19" s="219">
        <f>経歴書!V19</f>
        <v>0</v>
      </c>
      <c r="AB19" s="219">
        <f>経歴書!W19</f>
        <v>0</v>
      </c>
      <c r="AC19" s="220">
        <f>経歴書!X19</f>
        <v>0</v>
      </c>
      <c r="AD19" s="531">
        <f>経歴書!Y19</f>
        <v>0</v>
      </c>
      <c r="AE19" s="531"/>
      <c r="AF19" s="532"/>
      <c r="AG19" s="209"/>
      <c r="AH19" s="210">
        <f t="shared" si="0"/>
        <v>0</v>
      </c>
      <c r="AI19" s="211" t="str">
        <f t="shared" si="3"/>
        <v/>
      </c>
      <c r="AJ19" s="211" t="str">
        <f t="shared" si="4"/>
        <v/>
      </c>
      <c r="AK19" s="212" t="str">
        <f t="shared" si="5"/>
        <v/>
      </c>
      <c r="AL19" s="246">
        <f t="shared" si="6"/>
        <v>0.5</v>
      </c>
      <c r="AM19" s="213" t="str">
        <f t="shared" si="7"/>
        <v>0.5</v>
      </c>
      <c r="AN19" s="225" t="str">
        <f t="shared" si="8"/>
        <v/>
      </c>
      <c r="AO19" s="111">
        <f t="shared" si="9"/>
        <v>0</v>
      </c>
    </row>
    <row r="20" spans="1:41" ht="33.950000000000003" customHeight="1" x14ac:dyDescent="0.25">
      <c r="A20" s="2">
        <v>13</v>
      </c>
      <c r="B20" s="206">
        <f>経歴書!B20</f>
        <v>0</v>
      </c>
      <c r="C20" s="207" t="str">
        <f t="shared" si="1"/>
        <v/>
      </c>
      <c r="D20" s="208">
        <f>経歴書!D20</f>
        <v>0</v>
      </c>
      <c r="E20" s="206">
        <f>経歴書!E20</f>
        <v>0</v>
      </c>
      <c r="F20" s="207" t="str">
        <f t="shared" si="2"/>
        <v/>
      </c>
      <c r="G20" s="208">
        <f>経歴書!G20</f>
        <v>0</v>
      </c>
      <c r="H20" s="525">
        <f>経歴書!H20</f>
        <v>0</v>
      </c>
      <c r="I20" s="526"/>
      <c r="J20" s="531">
        <f>経歴書!I20</f>
        <v>0</v>
      </c>
      <c r="K20" s="531"/>
      <c r="L20" s="531"/>
      <c r="M20" s="532"/>
      <c r="N20" s="527">
        <f>経歴書!M20</f>
        <v>0</v>
      </c>
      <c r="O20" s="528"/>
      <c r="P20" s="529">
        <f>経歴書!N20</f>
        <v>0</v>
      </c>
      <c r="Q20" s="529"/>
      <c r="R20" s="529"/>
      <c r="S20" s="528">
        <f>経歴書!O20</f>
        <v>0</v>
      </c>
      <c r="T20" s="528"/>
      <c r="U20" s="528"/>
      <c r="V20" s="528"/>
      <c r="W20" s="528"/>
      <c r="X20" s="530"/>
      <c r="Y20" s="217">
        <f>経歴書!T20</f>
        <v>0</v>
      </c>
      <c r="Z20" s="218">
        <f>経歴書!U20</f>
        <v>0</v>
      </c>
      <c r="AA20" s="219">
        <f>経歴書!V20</f>
        <v>0</v>
      </c>
      <c r="AB20" s="219">
        <f>経歴書!W20</f>
        <v>0</v>
      </c>
      <c r="AC20" s="220">
        <f>経歴書!X20</f>
        <v>0</v>
      </c>
      <c r="AD20" s="531">
        <f>経歴書!Y20</f>
        <v>0</v>
      </c>
      <c r="AE20" s="531"/>
      <c r="AF20" s="532"/>
      <c r="AG20" s="209"/>
      <c r="AH20" s="210">
        <f t="shared" si="0"/>
        <v>0</v>
      </c>
      <c r="AI20" s="211" t="str">
        <f t="shared" si="3"/>
        <v/>
      </c>
      <c r="AJ20" s="211" t="str">
        <f t="shared" si="4"/>
        <v/>
      </c>
      <c r="AK20" s="212" t="str">
        <f t="shared" si="5"/>
        <v/>
      </c>
      <c r="AL20" s="246">
        <f t="shared" si="6"/>
        <v>0.5</v>
      </c>
      <c r="AM20" s="213" t="str">
        <f t="shared" si="7"/>
        <v>0.5</v>
      </c>
      <c r="AN20" s="225" t="str">
        <f t="shared" si="8"/>
        <v/>
      </c>
      <c r="AO20" s="111">
        <f t="shared" si="9"/>
        <v>0</v>
      </c>
    </row>
    <row r="21" spans="1:41" ht="33.75" customHeight="1" x14ac:dyDescent="0.25">
      <c r="A21" s="2">
        <v>14</v>
      </c>
      <c r="B21" s="206">
        <f>経歴書!B21</f>
        <v>0</v>
      </c>
      <c r="C21" s="207" t="str">
        <f t="shared" si="1"/>
        <v/>
      </c>
      <c r="D21" s="208">
        <f>経歴書!D21</f>
        <v>0</v>
      </c>
      <c r="E21" s="206">
        <f>経歴書!E21</f>
        <v>0</v>
      </c>
      <c r="F21" s="207" t="str">
        <f t="shared" si="2"/>
        <v/>
      </c>
      <c r="G21" s="208">
        <f>経歴書!G21</f>
        <v>0</v>
      </c>
      <c r="H21" s="525">
        <f>経歴書!H21</f>
        <v>0</v>
      </c>
      <c r="I21" s="526"/>
      <c r="J21" s="531">
        <f>経歴書!I21</f>
        <v>0</v>
      </c>
      <c r="K21" s="531"/>
      <c r="L21" s="531"/>
      <c r="M21" s="532"/>
      <c r="N21" s="527">
        <f>経歴書!M21</f>
        <v>0</v>
      </c>
      <c r="O21" s="528"/>
      <c r="P21" s="529">
        <f>経歴書!N21</f>
        <v>0</v>
      </c>
      <c r="Q21" s="529"/>
      <c r="R21" s="529"/>
      <c r="S21" s="528">
        <f>経歴書!O21</f>
        <v>0</v>
      </c>
      <c r="T21" s="528"/>
      <c r="U21" s="528"/>
      <c r="V21" s="528"/>
      <c r="W21" s="528"/>
      <c r="X21" s="530"/>
      <c r="Y21" s="217">
        <f>経歴書!T21</f>
        <v>0</v>
      </c>
      <c r="Z21" s="218">
        <f>経歴書!U21</f>
        <v>0</v>
      </c>
      <c r="AA21" s="219">
        <f>経歴書!V21</f>
        <v>0</v>
      </c>
      <c r="AB21" s="219">
        <f>経歴書!W21</f>
        <v>0</v>
      </c>
      <c r="AC21" s="220">
        <f>経歴書!X21</f>
        <v>0</v>
      </c>
      <c r="AD21" s="531">
        <f>経歴書!Y21</f>
        <v>0</v>
      </c>
      <c r="AE21" s="531"/>
      <c r="AF21" s="532"/>
      <c r="AG21" s="209"/>
      <c r="AH21" s="210">
        <f t="shared" si="0"/>
        <v>0</v>
      </c>
      <c r="AI21" s="211" t="str">
        <f t="shared" si="3"/>
        <v/>
      </c>
      <c r="AJ21" s="211" t="str">
        <f t="shared" si="4"/>
        <v/>
      </c>
      <c r="AK21" s="212" t="str">
        <f t="shared" si="5"/>
        <v/>
      </c>
      <c r="AL21" s="246">
        <f t="shared" si="6"/>
        <v>0.5</v>
      </c>
      <c r="AM21" s="213" t="str">
        <f t="shared" si="7"/>
        <v>0.5</v>
      </c>
      <c r="AN21" s="225" t="str">
        <f t="shared" si="8"/>
        <v/>
      </c>
      <c r="AO21" s="111">
        <f t="shared" si="9"/>
        <v>0</v>
      </c>
    </row>
    <row r="22" spans="1:41" ht="33.950000000000003" customHeight="1" x14ac:dyDescent="0.25">
      <c r="A22" s="2">
        <v>15</v>
      </c>
      <c r="B22" s="206">
        <f>経歴書!B22</f>
        <v>0</v>
      </c>
      <c r="C22" s="207" t="str">
        <f t="shared" si="1"/>
        <v/>
      </c>
      <c r="D22" s="208">
        <f>経歴書!D22</f>
        <v>0</v>
      </c>
      <c r="E22" s="206">
        <f>経歴書!E22</f>
        <v>0</v>
      </c>
      <c r="F22" s="207" t="str">
        <f t="shared" si="2"/>
        <v/>
      </c>
      <c r="G22" s="208">
        <f>経歴書!G22</f>
        <v>0</v>
      </c>
      <c r="H22" s="525">
        <f>経歴書!H22</f>
        <v>0</v>
      </c>
      <c r="I22" s="526"/>
      <c r="J22" s="531">
        <f>経歴書!I22</f>
        <v>0</v>
      </c>
      <c r="K22" s="531"/>
      <c r="L22" s="531"/>
      <c r="M22" s="532"/>
      <c r="N22" s="527">
        <f>経歴書!M22</f>
        <v>0</v>
      </c>
      <c r="O22" s="528"/>
      <c r="P22" s="529">
        <f>経歴書!N22</f>
        <v>0</v>
      </c>
      <c r="Q22" s="529"/>
      <c r="R22" s="529"/>
      <c r="S22" s="528">
        <f>経歴書!O22</f>
        <v>0</v>
      </c>
      <c r="T22" s="528"/>
      <c r="U22" s="528"/>
      <c r="V22" s="528"/>
      <c r="W22" s="528"/>
      <c r="X22" s="530"/>
      <c r="Y22" s="217">
        <f>経歴書!T22</f>
        <v>0</v>
      </c>
      <c r="Z22" s="218">
        <f>経歴書!U22</f>
        <v>0</v>
      </c>
      <c r="AA22" s="219">
        <f>経歴書!V22</f>
        <v>0</v>
      </c>
      <c r="AB22" s="219">
        <f>経歴書!W22</f>
        <v>0</v>
      </c>
      <c r="AC22" s="220">
        <f>経歴書!X22</f>
        <v>0</v>
      </c>
      <c r="AD22" s="531">
        <f>経歴書!Y22</f>
        <v>0</v>
      </c>
      <c r="AE22" s="531"/>
      <c r="AF22" s="532"/>
      <c r="AG22" s="209"/>
      <c r="AH22" s="210">
        <f t="shared" si="0"/>
        <v>0</v>
      </c>
      <c r="AI22" s="211" t="str">
        <f t="shared" si="3"/>
        <v/>
      </c>
      <c r="AJ22" s="211" t="str">
        <f t="shared" si="4"/>
        <v/>
      </c>
      <c r="AK22" s="212" t="str">
        <f t="shared" si="5"/>
        <v/>
      </c>
      <c r="AL22" s="246">
        <f t="shared" si="6"/>
        <v>0.5</v>
      </c>
      <c r="AM22" s="213" t="str">
        <f t="shared" si="7"/>
        <v>0.5</v>
      </c>
      <c r="AN22" s="225" t="str">
        <f t="shared" si="8"/>
        <v/>
      </c>
      <c r="AO22" s="111">
        <f t="shared" si="9"/>
        <v>0</v>
      </c>
    </row>
    <row r="23" spans="1:41" ht="33.75" customHeight="1" x14ac:dyDescent="0.25">
      <c r="A23" s="2">
        <v>16</v>
      </c>
      <c r="B23" s="206">
        <f>経歴書!B23</f>
        <v>0</v>
      </c>
      <c r="C23" s="207" t="str">
        <f t="shared" si="1"/>
        <v/>
      </c>
      <c r="D23" s="208">
        <f>経歴書!D23</f>
        <v>0</v>
      </c>
      <c r="E23" s="206">
        <f>経歴書!E23</f>
        <v>0</v>
      </c>
      <c r="F23" s="207" t="str">
        <f t="shared" si="2"/>
        <v/>
      </c>
      <c r="G23" s="208">
        <f>経歴書!G23</f>
        <v>0</v>
      </c>
      <c r="H23" s="525">
        <f>経歴書!H23</f>
        <v>0</v>
      </c>
      <c r="I23" s="526"/>
      <c r="J23" s="531">
        <f>経歴書!I23</f>
        <v>0</v>
      </c>
      <c r="K23" s="531"/>
      <c r="L23" s="531"/>
      <c r="M23" s="532"/>
      <c r="N23" s="527">
        <f>経歴書!M23</f>
        <v>0</v>
      </c>
      <c r="O23" s="528"/>
      <c r="P23" s="529">
        <f>経歴書!N23</f>
        <v>0</v>
      </c>
      <c r="Q23" s="529"/>
      <c r="R23" s="529"/>
      <c r="S23" s="528">
        <f>経歴書!O23</f>
        <v>0</v>
      </c>
      <c r="T23" s="528"/>
      <c r="U23" s="528"/>
      <c r="V23" s="528"/>
      <c r="W23" s="528"/>
      <c r="X23" s="530"/>
      <c r="Y23" s="217">
        <f>経歴書!T23</f>
        <v>0</v>
      </c>
      <c r="Z23" s="218">
        <f>経歴書!U23</f>
        <v>0</v>
      </c>
      <c r="AA23" s="219">
        <f>経歴書!V23</f>
        <v>0</v>
      </c>
      <c r="AB23" s="219">
        <f>経歴書!W23</f>
        <v>0</v>
      </c>
      <c r="AC23" s="220">
        <f>経歴書!X23</f>
        <v>0</v>
      </c>
      <c r="AD23" s="531">
        <f>経歴書!Y23</f>
        <v>0</v>
      </c>
      <c r="AE23" s="531"/>
      <c r="AF23" s="532"/>
      <c r="AG23" s="209"/>
      <c r="AH23" s="210">
        <f t="shared" si="0"/>
        <v>0</v>
      </c>
      <c r="AI23" s="211" t="str">
        <f t="shared" si="3"/>
        <v/>
      </c>
      <c r="AJ23" s="211" t="str">
        <f t="shared" si="4"/>
        <v/>
      </c>
      <c r="AK23" s="212" t="str">
        <f t="shared" si="5"/>
        <v/>
      </c>
      <c r="AL23" s="246">
        <f t="shared" si="6"/>
        <v>0.5</v>
      </c>
      <c r="AM23" s="213" t="str">
        <f t="shared" si="7"/>
        <v>0.5</v>
      </c>
      <c r="AN23" s="225" t="str">
        <f t="shared" si="8"/>
        <v/>
      </c>
      <c r="AO23" s="111">
        <f t="shared" si="9"/>
        <v>0</v>
      </c>
    </row>
    <row r="24" spans="1:41" ht="33.75" customHeight="1" x14ac:dyDescent="0.25">
      <c r="A24" s="2">
        <v>17</v>
      </c>
      <c r="B24" s="206">
        <f>経歴書!B24</f>
        <v>0</v>
      </c>
      <c r="C24" s="207" t="str">
        <f t="shared" si="1"/>
        <v/>
      </c>
      <c r="D24" s="208">
        <f>経歴書!D24</f>
        <v>0</v>
      </c>
      <c r="E24" s="206">
        <f>経歴書!E24</f>
        <v>0</v>
      </c>
      <c r="F24" s="207" t="str">
        <f t="shared" si="2"/>
        <v/>
      </c>
      <c r="G24" s="208">
        <f>経歴書!G24</f>
        <v>0</v>
      </c>
      <c r="H24" s="525">
        <f>経歴書!H24</f>
        <v>0</v>
      </c>
      <c r="I24" s="526"/>
      <c r="J24" s="531">
        <f>経歴書!I24</f>
        <v>0</v>
      </c>
      <c r="K24" s="531"/>
      <c r="L24" s="531"/>
      <c r="M24" s="532"/>
      <c r="N24" s="527">
        <f>経歴書!M24</f>
        <v>0</v>
      </c>
      <c r="O24" s="528"/>
      <c r="P24" s="529">
        <f>経歴書!N24</f>
        <v>0</v>
      </c>
      <c r="Q24" s="529"/>
      <c r="R24" s="529"/>
      <c r="S24" s="528">
        <f>経歴書!O24</f>
        <v>0</v>
      </c>
      <c r="T24" s="528"/>
      <c r="U24" s="528"/>
      <c r="V24" s="528"/>
      <c r="W24" s="528"/>
      <c r="X24" s="530"/>
      <c r="Y24" s="217">
        <f>経歴書!T24</f>
        <v>0</v>
      </c>
      <c r="Z24" s="218">
        <f>経歴書!U24</f>
        <v>0</v>
      </c>
      <c r="AA24" s="219">
        <f>経歴書!V24</f>
        <v>0</v>
      </c>
      <c r="AB24" s="219">
        <f>経歴書!W24</f>
        <v>0</v>
      </c>
      <c r="AC24" s="220">
        <f>経歴書!X24</f>
        <v>0</v>
      </c>
      <c r="AD24" s="531">
        <f>経歴書!Y24</f>
        <v>0</v>
      </c>
      <c r="AE24" s="531"/>
      <c r="AF24" s="532"/>
      <c r="AG24" s="209"/>
      <c r="AH24" s="210">
        <f t="shared" si="0"/>
        <v>0</v>
      </c>
      <c r="AI24" s="211" t="str">
        <f t="shared" si="3"/>
        <v/>
      </c>
      <c r="AJ24" s="211" t="str">
        <f t="shared" si="4"/>
        <v/>
      </c>
      <c r="AK24" s="212" t="str">
        <f t="shared" si="5"/>
        <v/>
      </c>
      <c r="AL24" s="246">
        <f t="shared" si="6"/>
        <v>0.5</v>
      </c>
      <c r="AM24" s="213" t="str">
        <f t="shared" si="7"/>
        <v>0.5</v>
      </c>
      <c r="AN24" s="225" t="str">
        <f t="shared" si="8"/>
        <v/>
      </c>
      <c r="AO24" s="111">
        <f t="shared" si="9"/>
        <v>0</v>
      </c>
    </row>
    <row r="25" spans="1:41" ht="33.75" customHeight="1" x14ac:dyDescent="0.25">
      <c r="A25" s="2">
        <v>18</v>
      </c>
      <c r="B25" s="206">
        <f>経歴書!B25</f>
        <v>0</v>
      </c>
      <c r="C25" s="207" t="str">
        <f t="shared" si="1"/>
        <v/>
      </c>
      <c r="D25" s="208">
        <f>経歴書!D25</f>
        <v>0</v>
      </c>
      <c r="E25" s="206">
        <f>経歴書!E25</f>
        <v>0</v>
      </c>
      <c r="F25" s="207" t="str">
        <f t="shared" si="2"/>
        <v/>
      </c>
      <c r="G25" s="208">
        <f>経歴書!G25</f>
        <v>0</v>
      </c>
      <c r="H25" s="525">
        <f>経歴書!H25</f>
        <v>0</v>
      </c>
      <c r="I25" s="526"/>
      <c r="J25" s="531">
        <f>経歴書!I25</f>
        <v>0</v>
      </c>
      <c r="K25" s="531"/>
      <c r="L25" s="531"/>
      <c r="M25" s="532"/>
      <c r="N25" s="527">
        <f>経歴書!M25</f>
        <v>0</v>
      </c>
      <c r="O25" s="528"/>
      <c r="P25" s="529">
        <f>経歴書!N25</f>
        <v>0</v>
      </c>
      <c r="Q25" s="529"/>
      <c r="R25" s="529"/>
      <c r="S25" s="528">
        <f>経歴書!O25</f>
        <v>0</v>
      </c>
      <c r="T25" s="528"/>
      <c r="U25" s="528"/>
      <c r="V25" s="528"/>
      <c r="W25" s="528"/>
      <c r="X25" s="530"/>
      <c r="Y25" s="217">
        <f>経歴書!T25</f>
        <v>0</v>
      </c>
      <c r="Z25" s="218">
        <f>経歴書!U25</f>
        <v>0</v>
      </c>
      <c r="AA25" s="219">
        <f>経歴書!V25</f>
        <v>0</v>
      </c>
      <c r="AB25" s="219">
        <f>経歴書!W25</f>
        <v>0</v>
      </c>
      <c r="AC25" s="220">
        <f>経歴書!X25</f>
        <v>0</v>
      </c>
      <c r="AD25" s="531">
        <f>経歴書!Y25</f>
        <v>0</v>
      </c>
      <c r="AE25" s="531"/>
      <c r="AF25" s="532"/>
      <c r="AG25" s="209"/>
      <c r="AH25" s="210">
        <f t="shared" si="0"/>
        <v>0</v>
      </c>
      <c r="AI25" s="211" t="str">
        <f t="shared" si="3"/>
        <v/>
      </c>
      <c r="AJ25" s="211" t="str">
        <f t="shared" si="4"/>
        <v/>
      </c>
      <c r="AK25" s="212" t="str">
        <f t="shared" si="5"/>
        <v/>
      </c>
      <c r="AL25" s="246">
        <f t="shared" si="6"/>
        <v>0.5</v>
      </c>
      <c r="AM25" s="213" t="str">
        <f t="shared" si="7"/>
        <v>0.5</v>
      </c>
      <c r="AN25" s="225" t="str">
        <f t="shared" si="8"/>
        <v/>
      </c>
      <c r="AO25" s="111">
        <f t="shared" si="9"/>
        <v>0</v>
      </c>
    </row>
    <row r="26" spans="1:41" ht="33.75" customHeight="1" x14ac:dyDescent="0.25">
      <c r="A26" s="2">
        <v>19</v>
      </c>
      <c r="B26" s="206">
        <f>経歴書!B26</f>
        <v>0</v>
      </c>
      <c r="C26" s="207" t="str">
        <f t="shared" si="1"/>
        <v/>
      </c>
      <c r="D26" s="208">
        <f>経歴書!D26</f>
        <v>0</v>
      </c>
      <c r="E26" s="206">
        <f>経歴書!E26</f>
        <v>0</v>
      </c>
      <c r="F26" s="207" t="str">
        <f t="shared" si="2"/>
        <v/>
      </c>
      <c r="G26" s="208">
        <f>経歴書!G26</f>
        <v>0</v>
      </c>
      <c r="H26" s="525">
        <f>経歴書!H26</f>
        <v>0</v>
      </c>
      <c r="I26" s="526"/>
      <c r="J26" s="531">
        <f>経歴書!I26</f>
        <v>0</v>
      </c>
      <c r="K26" s="531"/>
      <c r="L26" s="531"/>
      <c r="M26" s="532"/>
      <c r="N26" s="527">
        <f>経歴書!M26</f>
        <v>0</v>
      </c>
      <c r="O26" s="528"/>
      <c r="P26" s="529">
        <f>経歴書!N26</f>
        <v>0</v>
      </c>
      <c r="Q26" s="529"/>
      <c r="R26" s="529"/>
      <c r="S26" s="528">
        <f>経歴書!O26</f>
        <v>0</v>
      </c>
      <c r="T26" s="528"/>
      <c r="U26" s="528"/>
      <c r="V26" s="528"/>
      <c r="W26" s="528"/>
      <c r="X26" s="530"/>
      <c r="Y26" s="217">
        <f>経歴書!T26</f>
        <v>0</v>
      </c>
      <c r="Z26" s="218">
        <f>経歴書!U26</f>
        <v>0</v>
      </c>
      <c r="AA26" s="219">
        <f>経歴書!V26</f>
        <v>0</v>
      </c>
      <c r="AB26" s="219">
        <f>経歴書!W26</f>
        <v>0</v>
      </c>
      <c r="AC26" s="220">
        <f>経歴書!X26</f>
        <v>0</v>
      </c>
      <c r="AD26" s="531">
        <f>経歴書!Y26</f>
        <v>0</v>
      </c>
      <c r="AE26" s="531"/>
      <c r="AF26" s="532"/>
      <c r="AG26" s="209"/>
      <c r="AH26" s="210">
        <f t="shared" si="0"/>
        <v>0</v>
      </c>
      <c r="AI26" s="211" t="str">
        <f t="shared" si="3"/>
        <v/>
      </c>
      <c r="AJ26" s="211" t="str">
        <f t="shared" si="4"/>
        <v/>
      </c>
      <c r="AK26" s="212" t="str">
        <f t="shared" si="5"/>
        <v/>
      </c>
      <c r="AL26" s="246">
        <f t="shared" si="6"/>
        <v>0.5</v>
      </c>
      <c r="AM26" s="213" t="str">
        <f t="shared" si="7"/>
        <v>0.5</v>
      </c>
      <c r="AN26" s="225" t="str">
        <f t="shared" si="8"/>
        <v/>
      </c>
      <c r="AO26" s="111">
        <f t="shared" si="9"/>
        <v>0</v>
      </c>
    </row>
    <row r="27" spans="1:41" ht="33.75" customHeight="1" thickBot="1" x14ac:dyDescent="0.3">
      <c r="A27" s="2">
        <v>20</v>
      </c>
      <c r="B27" s="206">
        <f>経歴書!B27</f>
        <v>0</v>
      </c>
      <c r="C27" s="207" t="str">
        <f t="shared" si="1"/>
        <v/>
      </c>
      <c r="D27" s="208">
        <f>経歴書!D27</f>
        <v>0</v>
      </c>
      <c r="E27" s="206">
        <f>経歴書!E27</f>
        <v>0</v>
      </c>
      <c r="F27" s="207" t="str">
        <f t="shared" si="2"/>
        <v/>
      </c>
      <c r="G27" s="208">
        <f>経歴書!G27</f>
        <v>0</v>
      </c>
      <c r="H27" s="525">
        <f>経歴書!H27</f>
        <v>0</v>
      </c>
      <c r="I27" s="526"/>
      <c r="J27" s="531">
        <f>経歴書!I27</f>
        <v>0</v>
      </c>
      <c r="K27" s="531"/>
      <c r="L27" s="531"/>
      <c r="M27" s="532"/>
      <c r="N27" s="527">
        <f>経歴書!M27</f>
        <v>0</v>
      </c>
      <c r="O27" s="528"/>
      <c r="P27" s="529">
        <f>経歴書!N27</f>
        <v>0</v>
      </c>
      <c r="Q27" s="529"/>
      <c r="R27" s="529"/>
      <c r="S27" s="528">
        <f>経歴書!O27</f>
        <v>0</v>
      </c>
      <c r="T27" s="528"/>
      <c r="U27" s="528"/>
      <c r="V27" s="528"/>
      <c r="W27" s="528"/>
      <c r="X27" s="530"/>
      <c r="Y27" s="217">
        <f>経歴書!T27</f>
        <v>0</v>
      </c>
      <c r="Z27" s="218">
        <f>経歴書!U27</f>
        <v>0</v>
      </c>
      <c r="AA27" s="219">
        <f>経歴書!V27</f>
        <v>0</v>
      </c>
      <c r="AB27" s="219">
        <f>経歴書!W27</f>
        <v>0</v>
      </c>
      <c r="AC27" s="220">
        <f>経歴書!X27</f>
        <v>0</v>
      </c>
      <c r="AD27" s="531">
        <f>経歴書!Y27</f>
        <v>0</v>
      </c>
      <c r="AE27" s="531"/>
      <c r="AF27" s="532"/>
      <c r="AG27" s="209"/>
      <c r="AH27" s="210">
        <f t="shared" si="0"/>
        <v>0</v>
      </c>
      <c r="AI27" s="211" t="str">
        <f t="shared" si="3"/>
        <v/>
      </c>
      <c r="AJ27" s="211" t="str">
        <f t="shared" si="4"/>
        <v/>
      </c>
      <c r="AK27" s="212" t="str">
        <f t="shared" si="5"/>
        <v/>
      </c>
      <c r="AL27" s="246">
        <f t="shared" si="6"/>
        <v>0.5</v>
      </c>
      <c r="AM27" s="213" t="str">
        <f t="shared" si="7"/>
        <v>0.5</v>
      </c>
      <c r="AN27" s="225" t="str">
        <f t="shared" si="8"/>
        <v/>
      </c>
      <c r="AO27" s="111">
        <f t="shared" si="9"/>
        <v>0</v>
      </c>
    </row>
    <row r="28" spans="1:41" ht="33.75" hidden="1" customHeight="1" x14ac:dyDescent="0.25">
      <c r="A28" s="2">
        <v>21</v>
      </c>
      <c r="B28" s="206">
        <f>経歴書!B28</f>
        <v>0</v>
      </c>
      <c r="C28" s="207" t="str">
        <f t="shared" si="1"/>
        <v/>
      </c>
      <c r="D28" s="208">
        <f>経歴書!D28</f>
        <v>0</v>
      </c>
      <c r="E28" s="206">
        <f>経歴書!E28</f>
        <v>0</v>
      </c>
      <c r="F28" s="207" t="str">
        <f t="shared" si="2"/>
        <v/>
      </c>
      <c r="G28" s="208">
        <f>経歴書!G28</f>
        <v>0</v>
      </c>
      <c r="H28" s="525">
        <f>経歴書!H28</f>
        <v>0</v>
      </c>
      <c r="I28" s="526"/>
      <c r="J28" s="531">
        <f>経歴書!I28</f>
        <v>0</v>
      </c>
      <c r="K28" s="531"/>
      <c r="L28" s="531"/>
      <c r="M28" s="532"/>
      <c r="N28" s="527">
        <f>経歴書!M28</f>
        <v>0</v>
      </c>
      <c r="O28" s="528"/>
      <c r="P28" s="529">
        <f>経歴書!N28</f>
        <v>0</v>
      </c>
      <c r="Q28" s="529"/>
      <c r="R28" s="529"/>
      <c r="S28" s="528">
        <f>経歴書!O28</f>
        <v>0</v>
      </c>
      <c r="T28" s="528"/>
      <c r="U28" s="528"/>
      <c r="V28" s="528"/>
      <c r="W28" s="528"/>
      <c r="X28" s="530"/>
      <c r="Y28" s="217">
        <f>経歴書!T28</f>
        <v>0</v>
      </c>
      <c r="Z28" s="218">
        <f>経歴書!U28</f>
        <v>0</v>
      </c>
      <c r="AA28" s="219">
        <f>経歴書!V28</f>
        <v>0</v>
      </c>
      <c r="AB28" s="219">
        <f>経歴書!W28</f>
        <v>0</v>
      </c>
      <c r="AC28" s="220">
        <f>経歴書!X28</f>
        <v>0</v>
      </c>
      <c r="AD28" s="531">
        <f>経歴書!Y28</f>
        <v>0</v>
      </c>
      <c r="AE28" s="531"/>
      <c r="AF28" s="532"/>
      <c r="AG28" s="209"/>
      <c r="AH28" s="210">
        <f t="shared" si="0"/>
        <v>0</v>
      </c>
      <c r="AI28" s="211" t="str">
        <f t="shared" si="3"/>
        <v/>
      </c>
      <c r="AJ28" s="211" t="str">
        <f t="shared" si="4"/>
        <v/>
      </c>
      <c r="AK28" s="212" t="str">
        <f t="shared" si="5"/>
        <v/>
      </c>
      <c r="AL28" s="246">
        <f t="shared" si="6"/>
        <v>0.5</v>
      </c>
      <c r="AM28" s="213" t="str">
        <f t="shared" si="7"/>
        <v>0.5</v>
      </c>
      <c r="AN28" s="225" t="str">
        <f t="shared" si="8"/>
        <v/>
      </c>
      <c r="AO28" s="111">
        <f t="shared" si="9"/>
        <v>0</v>
      </c>
    </row>
    <row r="29" spans="1:41" ht="33.75" hidden="1" customHeight="1" x14ac:dyDescent="0.25">
      <c r="A29" s="2">
        <v>22</v>
      </c>
      <c r="B29" s="206">
        <f>経歴書!B29</f>
        <v>0</v>
      </c>
      <c r="C29" s="207" t="str">
        <f t="shared" si="1"/>
        <v/>
      </c>
      <c r="D29" s="208">
        <f>経歴書!D29</f>
        <v>0</v>
      </c>
      <c r="E29" s="206">
        <f>経歴書!E29</f>
        <v>0</v>
      </c>
      <c r="F29" s="207" t="str">
        <f t="shared" si="2"/>
        <v/>
      </c>
      <c r="G29" s="208">
        <f>経歴書!G29</f>
        <v>0</v>
      </c>
      <c r="H29" s="525">
        <f>経歴書!H29</f>
        <v>0</v>
      </c>
      <c r="I29" s="526"/>
      <c r="J29" s="531">
        <f>経歴書!I29</f>
        <v>0</v>
      </c>
      <c r="K29" s="531"/>
      <c r="L29" s="531"/>
      <c r="M29" s="532"/>
      <c r="N29" s="527">
        <f>経歴書!M29</f>
        <v>0</v>
      </c>
      <c r="O29" s="528"/>
      <c r="P29" s="529">
        <f>経歴書!N29</f>
        <v>0</v>
      </c>
      <c r="Q29" s="529"/>
      <c r="R29" s="529"/>
      <c r="S29" s="528">
        <f>経歴書!O29</f>
        <v>0</v>
      </c>
      <c r="T29" s="528"/>
      <c r="U29" s="528"/>
      <c r="V29" s="528"/>
      <c r="W29" s="528"/>
      <c r="X29" s="530"/>
      <c r="Y29" s="217">
        <f>経歴書!T29</f>
        <v>0</v>
      </c>
      <c r="Z29" s="218">
        <f>経歴書!U29</f>
        <v>0</v>
      </c>
      <c r="AA29" s="219">
        <f>経歴書!V29</f>
        <v>0</v>
      </c>
      <c r="AB29" s="219">
        <f>経歴書!W29</f>
        <v>0</v>
      </c>
      <c r="AC29" s="220">
        <f>経歴書!X29</f>
        <v>0</v>
      </c>
      <c r="AD29" s="531">
        <f>経歴書!Y29</f>
        <v>0</v>
      </c>
      <c r="AE29" s="531"/>
      <c r="AF29" s="532"/>
      <c r="AG29" s="209"/>
      <c r="AH29" s="210">
        <f t="shared" si="0"/>
        <v>0</v>
      </c>
      <c r="AI29" s="211" t="str">
        <f t="shared" si="3"/>
        <v/>
      </c>
      <c r="AJ29" s="211" t="str">
        <f t="shared" si="4"/>
        <v/>
      </c>
      <c r="AK29" s="212" t="str">
        <f t="shared" si="5"/>
        <v/>
      </c>
      <c r="AL29" s="246">
        <f t="shared" si="6"/>
        <v>0.5</v>
      </c>
      <c r="AM29" s="213" t="str">
        <f t="shared" si="7"/>
        <v>0.5</v>
      </c>
      <c r="AN29" s="225" t="str">
        <f t="shared" si="8"/>
        <v/>
      </c>
      <c r="AO29" s="111">
        <f t="shared" si="9"/>
        <v>0</v>
      </c>
    </row>
    <row r="30" spans="1:41" ht="33.75" hidden="1" customHeight="1" x14ac:dyDescent="0.25">
      <c r="A30" s="2">
        <v>23</v>
      </c>
      <c r="B30" s="206">
        <f>経歴書!B30</f>
        <v>0</v>
      </c>
      <c r="C30" s="207" t="str">
        <f t="shared" si="1"/>
        <v/>
      </c>
      <c r="D30" s="208">
        <f>経歴書!D30</f>
        <v>0</v>
      </c>
      <c r="E30" s="206">
        <f>経歴書!E30</f>
        <v>0</v>
      </c>
      <c r="F30" s="207" t="str">
        <f t="shared" si="2"/>
        <v/>
      </c>
      <c r="G30" s="208">
        <f>経歴書!G30</f>
        <v>0</v>
      </c>
      <c r="H30" s="525">
        <f>経歴書!H30</f>
        <v>0</v>
      </c>
      <c r="I30" s="526"/>
      <c r="J30" s="531">
        <f>経歴書!I30</f>
        <v>0</v>
      </c>
      <c r="K30" s="531"/>
      <c r="L30" s="531"/>
      <c r="M30" s="532"/>
      <c r="N30" s="527">
        <f>経歴書!M30</f>
        <v>0</v>
      </c>
      <c r="O30" s="528"/>
      <c r="P30" s="529">
        <f>経歴書!N30</f>
        <v>0</v>
      </c>
      <c r="Q30" s="529"/>
      <c r="R30" s="529"/>
      <c r="S30" s="528">
        <f>経歴書!O30</f>
        <v>0</v>
      </c>
      <c r="T30" s="528"/>
      <c r="U30" s="528"/>
      <c r="V30" s="528"/>
      <c r="W30" s="528"/>
      <c r="X30" s="530"/>
      <c r="Y30" s="217">
        <f>経歴書!T30</f>
        <v>0</v>
      </c>
      <c r="Z30" s="218">
        <f>経歴書!U30</f>
        <v>0</v>
      </c>
      <c r="AA30" s="219">
        <f>経歴書!V30</f>
        <v>0</v>
      </c>
      <c r="AB30" s="219">
        <f>経歴書!W30</f>
        <v>0</v>
      </c>
      <c r="AC30" s="220">
        <f>経歴書!X30</f>
        <v>0</v>
      </c>
      <c r="AD30" s="531">
        <f>経歴書!Y30</f>
        <v>0</v>
      </c>
      <c r="AE30" s="531"/>
      <c r="AF30" s="532"/>
      <c r="AG30" s="209"/>
      <c r="AH30" s="210">
        <f t="shared" si="0"/>
        <v>0</v>
      </c>
      <c r="AI30" s="211" t="str">
        <f t="shared" si="3"/>
        <v/>
      </c>
      <c r="AJ30" s="211" t="str">
        <f t="shared" si="4"/>
        <v/>
      </c>
      <c r="AK30" s="212" t="str">
        <f t="shared" si="5"/>
        <v/>
      </c>
      <c r="AL30" s="246">
        <f t="shared" si="6"/>
        <v>0.5</v>
      </c>
      <c r="AM30" s="213" t="str">
        <f t="shared" si="7"/>
        <v>0.5</v>
      </c>
      <c r="AN30" s="225" t="str">
        <f t="shared" si="8"/>
        <v/>
      </c>
      <c r="AO30" s="111">
        <f t="shared" si="9"/>
        <v>0</v>
      </c>
    </row>
    <row r="31" spans="1:41" ht="33.75" hidden="1" customHeight="1" x14ac:dyDescent="0.25">
      <c r="A31" s="2">
        <v>24</v>
      </c>
      <c r="B31" s="206">
        <f>経歴書!B31</f>
        <v>0</v>
      </c>
      <c r="C31" s="207" t="str">
        <f t="shared" si="1"/>
        <v/>
      </c>
      <c r="D31" s="208">
        <f>経歴書!D31</f>
        <v>0</v>
      </c>
      <c r="E31" s="206">
        <f>経歴書!E31</f>
        <v>0</v>
      </c>
      <c r="F31" s="207" t="str">
        <f t="shared" si="2"/>
        <v/>
      </c>
      <c r="G31" s="208">
        <f>経歴書!G31</f>
        <v>0</v>
      </c>
      <c r="H31" s="525">
        <f>経歴書!H31</f>
        <v>0</v>
      </c>
      <c r="I31" s="526"/>
      <c r="J31" s="531">
        <f>経歴書!I31</f>
        <v>0</v>
      </c>
      <c r="K31" s="531"/>
      <c r="L31" s="531"/>
      <c r="M31" s="532"/>
      <c r="N31" s="527">
        <f>経歴書!M31</f>
        <v>0</v>
      </c>
      <c r="O31" s="528"/>
      <c r="P31" s="529">
        <f>経歴書!N31</f>
        <v>0</v>
      </c>
      <c r="Q31" s="529"/>
      <c r="R31" s="529"/>
      <c r="S31" s="528">
        <f>経歴書!O31</f>
        <v>0</v>
      </c>
      <c r="T31" s="528"/>
      <c r="U31" s="528"/>
      <c r="V31" s="528"/>
      <c r="W31" s="528"/>
      <c r="X31" s="530"/>
      <c r="Y31" s="217">
        <f>経歴書!T31</f>
        <v>0</v>
      </c>
      <c r="Z31" s="218">
        <f>経歴書!U31</f>
        <v>0</v>
      </c>
      <c r="AA31" s="219">
        <f>経歴書!V31</f>
        <v>0</v>
      </c>
      <c r="AB31" s="219">
        <f>経歴書!W31</f>
        <v>0</v>
      </c>
      <c r="AC31" s="220">
        <f>経歴書!X31</f>
        <v>0</v>
      </c>
      <c r="AD31" s="531">
        <f>経歴書!Y31</f>
        <v>0</v>
      </c>
      <c r="AE31" s="531"/>
      <c r="AF31" s="532"/>
      <c r="AG31" s="209"/>
      <c r="AH31" s="210">
        <f t="shared" si="0"/>
        <v>0</v>
      </c>
      <c r="AI31" s="211" t="str">
        <f t="shared" si="3"/>
        <v/>
      </c>
      <c r="AJ31" s="211" t="str">
        <f t="shared" si="4"/>
        <v/>
      </c>
      <c r="AK31" s="212" t="str">
        <f t="shared" si="5"/>
        <v/>
      </c>
      <c r="AL31" s="246">
        <f t="shared" si="6"/>
        <v>0.5</v>
      </c>
      <c r="AM31" s="213" t="str">
        <f t="shared" si="7"/>
        <v>0.5</v>
      </c>
      <c r="AN31" s="225" t="str">
        <f t="shared" si="8"/>
        <v/>
      </c>
      <c r="AO31" s="111">
        <f t="shared" si="9"/>
        <v>0</v>
      </c>
    </row>
    <row r="32" spans="1:41" ht="33.75" hidden="1" customHeight="1" x14ac:dyDescent="0.25">
      <c r="A32" s="2">
        <v>25</v>
      </c>
      <c r="B32" s="206">
        <f>経歴書!B32</f>
        <v>0</v>
      </c>
      <c r="C32" s="207" t="str">
        <f t="shared" si="1"/>
        <v/>
      </c>
      <c r="D32" s="208">
        <f>経歴書!D32</f>
        <v>0</v>
      </c>
      <c r="E32" s="206">
        <f>経歴書!E32</f>
        <v>0</v>
      </c>
      <c r="F32" s="207" t="str">
        <f t="shared" si="2"/>
        <v/>
      </c>
      <c r="G32" s="208">
        <f>経歴書!G32</f>
        <v>0</v>
      </c>
      <c r="H32" s="525">
        <f>経歴書!H32</f>
        <v>0</v>
      </c>
      <c r="I32" s="526"/>
      <c r="J32" s="531">
        <f>経歴書!I32</f>
        <v>0</v>
      </c>
      <c r="K32" s="531"/>
      <c r="L32" s="531"/>
      <c r="M32" s="532"/>
      <c r="N32" s="527">
        <f>経歴書!M32</f>
        <v>0</v>
      </c>
      <c r="O32" s="528"/>
      <c r="P32" s="529">
        <f>経歴書!N32</f>
        <v>0</v>
      </c>
      <c r="Q32" s="529"/>
      <c r="R32" s="529"/>
      <c r="S32" s="528">
        <f>経歴書!O32</f>
        <v>0</v>
      </c>
      <c r="T32" s="528"/>
      <c r="U32" s="528"/>
      <c r="V32" s="528"/>
      <c r="W32" s="528"/>
      <c r="X32" s="530"/>
      <c r="Y32" s="217">
        <f>経歴書!T32</f>
        <v>0</v>
      </c>
      <c r="Z32" s="218">
        <f>経歴書!U32</f>
        <v>0</v>
      </c>
      <c r="AA32" s="219">
        <f>経歴書!V32</f>
        <v>0</v>
      </c>
      <c r="AB32" s="219">
        <f>経歴書!W32</f>
        <v>0</v>
      </c>
      <c r="AC32" s="220">
        <f>経歴書!X32</f>
        <v>0</v>
      </c>
      <c r="AD32" s="531">
        <f>経歴書!Y32</f>
        <v>0</v>
      </c>
      <c r="AE32" s="531"/>
      <c r="AF32" s="532"/>
      <c r="AG32" s="209"/>
      <c r="AH32" s="210">
        <f t="shared" si="0"/>
        <v>0</v>
      </c>
      <c r="AI32" s="211" t="str">
        <f t="shared" si="3"/>
        <v/>
      </c>
      <c r="AJ32" s="211" t="str">
        <f t="shared" si="4"/>
        <v/>
      </c>
      <c r="AK32" s="212" t="str">
        <f t="shared" si="5"/>
        <v/>
      </c>
      <c r="AL32" s="246">
        <f t="shared" si="6"/>
        <v>0.5</v>
      </c>
      <c r="AM32" s="213" t="str">
        <f t="shared" si="7"/>
        <v>0.5</v>
      </c>
      <c r="AN32" s="225" t="str">
        <f t="shared" si="8"/>
        <v/>
      </c>
      <c r="AO32" s="111">
        <f t="shared" si="9"/>
        <v>0</v>
      </c>
    </row>
    <row r="33" spans="1:41" ht="33.75" hidden="1" customHeight="1" x14ac:dyDescent="0.25">
      <c r="A33" s="2">
        <v>26</v>
      </c>
      <c r="B33" s="206">
        <f>経歴書!B33</f>
        <v>0</v>
      </c>
      <c r="C33" s="207" t="str">
        <f t="shared" si="1"/>
        <v/>
      </c>
      <c r="D33" s="208">
        <f>経歴書!D33</f>
        <v>0</v>
      </c>
      <c r="E33" s="206">
        <f>経歴書!E33</f>
        <v>0</v>
      </c>
      <c r="F33" s="207" t="str">
        <f t="shared" si="2"/>
        <v/>
      </c>
      <c r="G33" s="208">
        <f>経歴書!G33</f>
        <v>0</v>
      </c>
      <c r="H33" s="525">
        <f>経歴書!H33</f>
        <v>0</v>
      </c>
      <c r="I33" s="526"/>
      <c r="J33" s="531">
        <f>経歴書!I33</f>
        <v>0</v>
      </c>
      <c r="K33" s="531"/>
      <c r="L33" s="531"/>
      <c r="M33" s="532"/>
      <c r="N33" s="527">
        <f>経歴書!M33</f>
        <v>0</v>
      </c>
      <c r="O33" s="528"/>
      <c r="P33" s="529">
        <f>経歴書!N33</f>
        <v>0</v>
      </c>
      <c r="Q33" s="529"/>
      <c r="R33" s="529"/>
      <c r="S33" s="528">
        <f>経歴書!O33</f>
        <v>0</v>
      </c>
      <c r="T33" s="528"/>
      <c r="U33" s="528"/>
      <c r="V33" s="528"/>
      <c r="W33" s="528"/>
      <c r="X33" s="530"/>
      <c r="Y33" s="217">
        <f>経歴書!T33</f>
        <v>0</v>
      </c>
      <c r="Z33" s="218">
        <f>経歴書!U33</f>
        <v>0</v>
      </c>
      <c r="AA33" s="219">
        <f>経歴書!V33</f>
        <v>0</v>
      </c>
      <c r="AB33" s="219">
        <f>経歴書!W33</f>
        <v>0</v>
      </c>
      <c r="AC33" s="220">
        <f>経歴書!X33</f>
        <v>0</v>
      </c>
      <c r="AD33" s="531">
        <f>経歴書!Y33</f>
        <v>0</v>
      </c>
      <c r="AE33" s="531"/>
      <c r="AF33" s="532"/>
      <c r="AG33" s="209"/>
      <c r="AH33" s="210">
        <f t="shared" si="0"/>
        <v>0</v>
      </c>
      <c r="AI33" s="211" t="str">
        <f t="shared" si="3"/>
        <v/>
      </c>
      <c r="AJ33" s="211" t="str">
        <f t="shared" si="4"/>
        <v/>
      </c>
      <c r="AK33" s="212" t="str">
        <f t="shared" si="5"/>
        <v/>
      </c>
      <c r="AL33" s="246">
        <f t="shared" si="6"/>
        <v>0.5</v>
      </c>
      <c r="AM33" s="213" t="str">
        <f t="shared" si="7"/>
        <v>0.5</v>
      </c>
      <c r="AN33" s="225" t="str">
        <f t="shared" si="8"/>
        <v/>
      </c>
      <c r="AO33" s="111">
        <f t="shared" si="9"/>
        <v>0</v>
      </c>
    </row>
    <row r="34" spans="1:41" ht="33.75" hidden="1" customHeight="1" x14ac:dyDescent="0.25">
      <c r="A34" s="2">
        <v>27</v>
      </c>
      <c r="B34" s="206">
        <f>経歴書!B34</f>
        <v>0</v>
      </c>
      <c r="C34" s="207" t="str">
        <f t="shared" si="1"/>
        <v/>
      </c>
      <c r="D34" s="208">
        <f>経歴書!D34</f>
        <v>0</v>
      </c>
      <c r="E34" s="206">
        <f>経歴書!E34</f>
        <v>0</v>
      </c>
      <c r="F34" s="207" t="str">
        <f t="shared" si="2"/>
        <v/>
      </c>
      <c r="G34" s="208">
        <f>経歴書!G34</f>
        <v>0</v>
      </c>
      <c r="H34" s="525">
        <f>経歴書!H34</f>
        <v>0</v>
      </c>
      <c r="I34" s="526"/>
      <c r="J34" s="531">
        <f>経歴書!I34</f>
        <v>0</v>
      </c>
      <c r="K34" s="531"/>
      <c r="L34" s="531"/>
      <c r="M34" s="532"/>
      <c r="N34" s="527">
        <f>経歴書!M34</f>
        <v>0</v>
      </c>
      <c r="O34" s="528"/>
      <c r="P34" s="529">
        <f>経歴書!N34</f>
        <v>0</v>
      </c>
      <c r="Q34" s="529"/>
      <c r="R34" s="529"/>
      <c r="S34" s="528">
        <f>経歴書!O34</f>
        <v>0</v>
      </c>
      <c r="T34" s="528"/>
      <c r="U34" s="528"/>
      <c r="V34" s="528"/>
      <c r="W34" s="528"/>
      <c r="X34" s="530"/>
      <c r="Y34" s="217">
        <f>経歴書!T34</f>
        <v>0</v>
      </c>
      <c r="Z34" s="218">
        <f>経歴書!U34</f>
        <v>0</v>
      </c>
      <c r="AA34" s="219">
        <f>経歴書!V34</f>
        <v>0</v>
      </c>
      <c r="AB34" s="219">
        <f>経歴書!W34</f>
        <v>0</v>
      </c>
      <c r="AC34" s="220">
        <f>経歴書!X34</f>
        <v>0</v>
      </c>
      <c r="AD34" s="531">
        <f>経歴書!Y34</f>
        <v>0</v>
      </c>
      <c r="AE34" s="531"/>
      <c r="AF34" s="532"/>
      <c r="AG34" s="209"/>
      <c r="AH34" s="210">
        <f t="shared" si="0"/>
        <v>0</v>
      </c>
      <c r="AI34" s="211" t="str">
        <f t="shared" si="3"/>
        <v/>
      </c>
      <c r="AJ34" s="211" t="str">
        <f t="shared" si="4"/>
        <v/>
      </c>
      <c r="AK34" s="212" t="str">
        <f t="shared" si="5"/>
        <v/>
      </c>
      <c r="AL34" s="246">
        <f t="shared" si="6"/>
        <v>0.5</v>
      </c>
      <c r="AM34" s="213" t="str">
        <f t="shared" si="7"/>
        <v>0.5</v>
      </c>
      <c r="AN34" s="225" t="str">
        <f t="shared" si="8"/>
        <v/>
      </c>
      <c r="AO34" s="111">
        <f t="shared" si="9"/>
        <v>0</v>
      </c>
    </row>
    <row r="35" spans="1:41" ht="33.75" hidden="1" customHeight="1" x14ac:dyDescent="0.25">
      <c r="A35" s="2">
        <v>28</v>
      </c>
      <c r="B35" s="206">
        <f>経歴書!B35</f>
        <v>0</v>
      </c>
      <c r="C35" s="207" t="str">
        <f t="shared" si="1"/>
        <v/>
      </c>
      <c r="D35" s="208">
        <f>経歴書!D35</f>
        <v>0</v>
      </c>
      <c r="E35" s="206">
        <f>経歴書!E35</f>
        <v>0</v>
      </c>
      <c r="F35" s="207" t="str">
        <f t="shared" si="2"/>
        <v/>
      </c>
      <c r="G35" s="208">
        <f>経歴書!G35</f>
        <v>0</v>
      </c>
      <c r="H35" s="525">
        <f>経歴書!H35</f>
        <v>0</v>
      </c>
      <c r="I35" s="526"/>
      <c r="J35" s="531">
        <f>経歴書!I35</f>
        <v>0</v>
      </c>
      <c r="K35" s="531"/>
      <c r="L35" s="531"/>
      <c r="M35" s="532"/>
      <c r="N35" s="527">
        <f>経歴書!M35</f>
        <v>0</v>
      </c>
      <c r="O35" s="528"/>
      <c r="P35" s="529">
        <f>経歴書!N35</f>
        <v>0</v>
      </c>
      <c r="Q35" s="529"/>
      <c r="R35" s="529"/>
      <c r="S35" s="528">
        <f>経歴書!O35</f>
        <v>0</v>
      </c>
      <c r="T35" s="528"/>
      <c r="U35" s="528"/>
      <c r="V35" s="528"/>
      <c r="W35" s="528"/>
      <c r="X35" s="530"/>
      <c r="Y35" s="217">
        <f>経歴書!T35</f>
        <v>0</v>
      </c>
      <c r="Z35" s="218">
        <f>経歴書!U35</f>
        <v>0</v>
      </c>
      <c r="AA35" s="219">
        <f>経歴書!V35</f>
        <v>0</v>
      </c>
      <c r="AB35" s="219">
        <f>経歴書!W35</f>
        <v>0</v>
      </c>
      <c r="AC35" s="220">
        <f>経歴書!X35</f>
        <v>0</v>
      </c>
      <c r="AD35" s="531">
        <f>経歴書!Y35</f>
        <v>0</v>
      </c>
      <c r="AE35" s="531"/>
      <c r="AF35" s="532"/>
      <c r="AG35" s="209"/>
      <c r="AH35" s="210">
        <f t="shared" si="0"/>
        <v>0</v>
      </c>
      <c r="AI35" s="211" t="str">
        <f t="shared" si="3"/>
        <v/>
      </c>
      <c r="AJ35" s="211" t="str">
        <f t="shared" si="4"/>
        <v/>
      </c>
      <c r="AK35" s="212" t="str">
        <f t="shared" si="5"/>
        <v/>
      </c>
      <c r="AL35" s="246">
        <f t="shared" si="6"/>
        <v>0.5</v>
      </c>
      <c r="AM35" s="213" t="str">
        <f t="shared" si="7"/>
        <v>0.5</v>
      </c>
      <c r="AN35" s="225" t="str">
        <f t="shared" si="8"/>
        <v/>
      </c>
      <c r="AO35" s="111">
        <f t="shared" si="9"/>
        <v>0</v>
      </c>
    </row>
    <row r="36" spans="1:41" ht="33.75" hidden="1" customHeight="1" x14ac:dyDescent="0.25">
      <c r="A36" s="2">
        <v>29</v>
      </c>
      <c r="B36" s="206">
        <f>経歴書!B36</f>
        <v>0</v>
      </c>
      <c r="C36" s="207" t="str">
        <f t="shared" si="1"/>
        <v/>
      </c>
      <c r="D36" s="208">
        <f>経歴書!D36</f>
        <v>0</v>
      </c>
      <c r="E36" s="206">
        <f>経歴書!E36</f>
        <v>0</v>
      </c>
      <c r="F36" s="207" t="str">
        <f t="shared" si="2"/>
        <v/>
      </c>
      <c r="G36" s="208">
        <f>経歴書!G36</f>
        <v>0</v>
      </c>
      <c r="H36" s="525">
        <f>経歴書!H36</f>
        <v>0</v>
      </c>
      <c r="I36" s="526"/>
      <c r="J36" s="531">
        <f>経歴書!I36</f>
        <v>0</v>
      </c>
      <c r="K36" s="531"/>
      <c r="L36" s="531"/>
      <c r="M36" s="532"/>
      <c r="N36" s="527">
        <f>経歴書!M36</f>
        <v>0</v>
      </c>
      <c r="O36" s="528"/>
      <c r="P36" s="529">
        <f>経歴書!N36</f>
        <v>0</v>
      </c>
      <c r="Q36" s="529"/>
      <c r="R36" s="529"/>
      <c r="S36" s="528">
        <f>経歴書!O36</f>
        <v>0</v>
      </c>
      <c r="T36" s="528"/>
      <c r="U36" s="528"/>
      <c r="V36" s="528"/>
      <c r="W36" s="528"/>
      <c r="X36" s="530"/>
      <c r="Y36" s="217">
        <f>経歴書!T36</f>
        <v>0</v>
      </c>
      <c r="Z36" s="218">
        <f>経歴書!U36</f>
        <v>0</v>
      </c>
      <c r="AA36" s="219">
        <f>経歴書!V36</f>
        <v>0</v>
      </c>
      <c r="AB36" s="219">
        <f>経歴書!W36</f>
        <v>0</v>
      </c>
      <c r="AC36" s="220">
        <f>経歴書!X36</f>
        <v>0</v>
      </c>
      <c r="AD36" s="531">
        <f>経歴書!Y36</f>
        <v>0</v>
      </c>
      <c r="AE36" s="531"/>
      <c r="AF36" s="532"/>
      <c r="AG36" s="209"/>
      <c r="AH36" s="210">
        <f t="shared" si="0"/>
        <v>0</v>
      </c>
      <c r="AI36" s="211" t="str">
        <f t="shared" si="3"/>
        <v/>
      </c>
      <c r="AJ36" s="211" t="str">
        <f t="shared" si="4"/>
        <v/>
      </c>
      <c r="AK36" s="212" t="str">
        <f t="shared" si="5"/>
        <v/>
      </c>
      <c r="AL36" s="246">
        <f t="shared" si="6"/>
        <v>0.5</v>
      </c>
      <c r="AM36" s="213" t="str">
        <f t="shared" si="7"/>
        <v>0.5</v>
      </c>
      <c r="AN36" s="225" t="str">
        <f t="shared" si="8"/>
        <v/>
      </c>
      <c r="AO36" s="111">
        <f t="shared" si="9"/>
        <v>0</v>
      </c>
    </row>
    <row r="37" spans="1:41" ht="33.75" hidden="1" customHeight="1" x14ac:dyDescent="0.25">
      <c r="A37" s="2">
        <v>30</v>
      </c>
      <c r="B37" s="206">
        <f>経歴書!B37</f>
        <v>0</v>
      </c>
      <c r="C37" s="207" t="str">
        <f t="shared" si="1"/>
        <v/>
      </c>
      <c r="D37" s="208">
        <f>経歴書!D37</f>
        <v>0</v>
      </c>
      <c r="E37" s="206">
        <f>経歴書!E37</f>
        <v>0</v>
      </c>
      <c r="F37" s="207" t="str">
        <f t="shared" si="2"/>
        <v/>
      </c>
      <c r="G37" s="208">
        <f>経歴書!G37</f>
        <v>0</v>
      </c>
      <c r="H37" s="525">
        <f>経歴書!H37</f>
        <v>0</v>
      </c>
      <c r="I37" s="526"/>
      <c r="J37" s="531">
        <f>経歴書!I37</f>
        <v>0</v>
      </c>
      <c r="K37" s="531"/>
      <c r="L37" s="531"/>
      <c r="M37" s="532"/>
      <c r="N37" s="527">
        <f>経歴書!M37</f>
        <v>0</v>
      </c>
      <c r="O37" s="528"/>
      <c r="P37" s="529">
        <f>経歴書!N37</f>
        <v>0</v>
      </c>
      <c r="Q37" s="529"/>
      <c r="R37" s="529"/>
      <c r="S37" s="528">
        <f>経歴書!O37</f>
        <v>0</v>
      </c>
      <c r="T37" s="528"/>
      <c r="U37" s="528"/>
      <c r="V37" s="528"/>
      <c r="W37" s="528"/>
      <c r="X37" s="530"/>
      <c r="Y37" s="217">
        <f>経歴書!T37</f>
        <v>0</v>
      </c>
      <c r="Z37" s="218">
        <f>経歴書!U37</f>
        <v>0</v>
      </c>
      <c r="AA37" s="219">
        <f>経歴書!V37</f>
        <v>0</v>
      </c>
      <c r="AB37" s="219">
        <f>経歴書!W37</f>
        <v>0</v>
      </c>
      <c r="AC37" s="220">
        <f>経歴書!X37</f>
        <v>0</v>
      </c>
      <c r="AD37" s="531">
        <f>経歴書!Y37</f>
        <v>0</v>
      </c>
      <c r="AE37" s="531"/>
      <c r="AF37" s="532"/>
      <c r="AG37" s="209"/>
      <c r="AH37" s="210">
        <f t="shared" si="0"/>
        <v>0</v>
      </c>
      <c r="AI37" s="211" t="str">
        <f t="shared" si="3"/>
        <v/>
      </c>
      <c r="AJ37" s="211" t="str">
        <f t="shared" si="4"/>
        <v/>
      </c>
      <c r="AK37" s="212" t="str">
        <f t="shared" si="5"/>
        <v/>
      </c>
      <c r="AL37" s="246">
        <f t="shared" si="6"/>
        <v>0.5</v>
      </c>
      <c r="AM37" s="213" t="str">
        <f t="shared" si="7"/>
        <v>0.5</v>
      </c>
      <c r="AN37" s="225" t="str">
        <f t="shared" si="8"/>
        <v/>
      </c>
      <c r="AO37" s="111">
        <f t="shared" si="9"/>
        <v>0</v>
      </c>
    </row>
    <row r="38" spans="1:41" ht="33.75" hidden="1" customHeight="1" x14ac:dyDescent="0.25">
      <c r="A38" s="2">
        <v>31</v>
      </c>
      <c r="B38" s="206">
        <f>経歴書!B38</f>
        <v>0</v>
      </c>
      <c r="C38" s="207" t="str">
        <f t="shared" si="1"/>
        <v/>
      </c>
      <c r="D38" s="208">
        <f>経歴書!D38</f>
        <v>0</v>
      </c>
      <c r="E38" s="206">
        <f>経歴書!E38</f>
        <v>0</v>
      </c>
      <c r="F38" s="207" t="str">
        <f t="shared" si="2"/>
        <v/>
      </c>
      <c r="G38" s="208">
        <f>経歴書!G38</f>
        <v>0</v>
      </c>
      <c r="H38" s="525">
        <f>経歴書!H38</f>
        <v>0</v>
      </c>
      <c r="I38" s="526"/>
      <c r="J38" s="531">
        <f>経歴書!I38</f>
        <v>0</v>
      </c>
      <c r="K38" s="531"/>
      <c r="L38" s="531"/>
      <c r="M38" s="532"/>
      <c r="N38" s="527">
        <f>経歴書!M38</f>
        <v>0</v>
      </c>
      <c r="O38" s="528"/>
      <c r="P38" s="529">
        <f>経歴書!N38</f>
        <v>0</v>
      </c>
      <c r="Q38" s="529"/>
      <c r="R38" s="529"/>
      <c r="S38" s="528">
        <f>経歴書!O38</f>
        <v>0</v>
      </c>
      <c r="T38" s="528"/>
      <c r="U38" s="528"/>
      <c r="V38" s="528"/>
      <c r="W38" s="528"/>
      <c r="X38" s="530"/>
      <c r="Y38" s="217">
        <f>経歴書!T38</f>
        <v>0</v>
      </c>
      <c r="Z38" s="218">
        <f>経歴書!U38</f>
        <v>0</v>
      </c>
      <c r="AA38" s="219">
        <f>経歴書!V38</f>
        <v>0</v>
      </c>
      <c r="AB38" s="219">
        <f>経歴書!W38</f>
        <v>0</v>
      </c>
      <c r="AC38" s="220">
        <f>経歴書!X38</f>
        <v>0</v>
      </c>
      <c r="AD38" s="531">
        <f>経歴書!Y38</f>
        <v>0</v>
      </c>
      <c r="AE38" s="531"/>
      <c r="AF38" s="532"/>
      <c r="AG38" s="209"/>
      <c r="AH38" s="210">
        <f t="shared" si="0"/>
        <v>0</v>
      </c>
      <c r="AI38" s="211" t="str">
        <f t="shared" si="3"/>
        <v/>
      </c>
      <c r="AJ38" s="211" t="str">
        <f t="shared" si="4"/>
        <v/>
      </c>
      <c r="AK38" s="212" t="str">
        <f t="shared" si="5"/>
        <v/>
      </c>
      <c r="AL38" s="246">
        <f t="shared" si="6"/>
        <v>0.5</v>
      </c>
      <c r="AM38" s="213" t="str">
        <f t="shared" si="7"/>
        <v>0.5</v>
      </c>
      <c r="AN38" s="225" t="str">
        <f t="shared" si="8"/>
        <v/>
      </c>
      <c r="AO38" s="111">
        <f t="shared" si="9"/>
        <v>0</v>
      </c>
    </row>
    <row r="39" spans="1:41" ht="33.75" hidden="1" customHeight="1" x14ac:dyDescent="0.25">
      <c r="A39" s="2">
        <v>32</v>
      </c>
      <c r="B39" s="206">
        <f>経歴書!B39</f>
        <v>0</v>
      </c>
      <c r="C39" s="207" t="str">
        <f t="shared" si="1"/>
        <v/>
      </c>
      <c r="D39" s="208">
        <f>経歴書!D39</f>
        <v>0</v>
      </c>
      <c r="E39" s="206">
        <f>経歴書!E39</f>
        <v>0</v>
      </c>
      <c r="F39" s="207" t="str">
        <f t="shared" si="2"/>
        <v/>
      </c>
      <c r="G39" s="208">
        <f>経歴書!G39</f>
        <v>0</v>
      </c>
      <c r="H39" s="525">
        <f>経歴書!H39</f>
        <v>0</v>
      </c>
      <c r="I39" s="526"/>
      <c r="J39" s="531">
        <f>経歴書!I39</f>
        <v>0</v>
      </c>
      <c r="K39" s="531"/>
      <c r="L39" s="531"/>
      <c r="M39" s="532"/>
      <c r="N39" s="527">
        <f>経歴書!M39</f>
        <v>0</v>
      </c>
      <c r="O39" s="528"/>
      <c r="P39" s="529">
        <f>経歴書!N39</f>
        <v>0</v>
      </c>
      <c r="Q39" s="529"/>
      <c r="R39" s="529"/>
      <c r="S39" s="528">
        <f>経歴書!O39</f>
        <v>0</v>
      </c>
      <c r="T39" s="528"/>
      <c r="U39" s="528"/>
      <c r="V39" s="528"/>
      <c r="W39" s="528"/>
      <c r="X39" s="530"/>
      <c r="Y39" s="217">
        <f>経歴書!T39</f>
        <v>0</v>
      </c>
      <c r="Z39" s="218">
        <f>経歴書!U39</f>
        <v>0</v>
      </c>
      <c r="AA39" s="219">
        <f>経歴書!V39</f>
        <v>0</v>
      </c>
      <c r="AB39" s="219">
        <f>経歴書!W39</f>
        <v>0</v>
      </c>
      <c r="AC39" s="220">
        <f>経歴書!X39</f>
        <v>0</v>
      </c>
      <c r="AD39" s="531">
        <f>経歴書!Y39</f>
        <v>0</v>
      </c>
      <c r="AE39" s="531"/>
      <c r="AF39" s="532"/>
      <c r="AG39" s="209"/>
      <c r="AH39" s="210">
        <f t="shared" si="0"/>
        <v>0</v>
      </c>
      <c r="AI39" s="211" t="str">
        <f t="shared" si="3"/>
        <v/>
      </c>
      <c r="AJ39" s="211" t="str">
        <f t="shared" si="4"/>
        <v/>
      </c>
      <c r="AK39" s="212" t="str">
        <f t="shared" si="5"/>
        <v/>
      </c>
      <c r="AL39" s="246">
        <f t="shared" si="6"/>
        <v>0.5</v>
      </c>
      <c r="AM39" s="213" t="str">
        <f t="shared" si="7"/>
        <v>0.5</v>
      </c>
      <c r="AN39" s="225" t="str">
        <f t="shared" si="8"/>
        <v/>
      </c>
      <c r="AO39" s="111">
        <f t="shared" si="9"/>
        <v>0</v>
      </c>
    </row>
    <row r="40" spans="1:41" ht="33.75" hidden="1" customHeight="1" x14ac:dyDescent="0.25">
      <c r="A40" s="2">
        <v>33</v>
      </c>
      <c r="B40" s="206">
        <f>経歴書!B40</f>
        <v>0</v>
      </c>
      <c r="C40" s="207" t="str">
        <f t="shared" si="1"/>
        <v/>
      </c>
      <c r="D40" s="208">
        <f>経歴書!D40</f>
        <v>0</v>
      </c>
      <c r="E40" s="206">
        <f>経歴書!E40</f>
        <v>0</v>
      </c>
      <c r="F40" s="207" t="str">
        <f t="shared" si="2"/>
        <v/>
      </c>
      <c r="G40" s="208">
        <f>経歴書!G40</f>
        <v>0</v>
      </c>
      <c r="H40" s="525">
        <f>経歴書!H40</f>
        <v>0</v>
      </c>
      <c r="I40" s="526"/>
      <c r="J40" s="531">
        <f>経歴書!I40</f>
        <v>0</v>
      </c>
      <c r="K40" s="531"/>
      <c r="L40" s="531"/>
      <c r="M40" s="532"/>
      <c r="N40" s="527">
        <f>経歴書!M40</f>
        <v>0</v>
      </c>
      <c r="O40" s="528"/>
      <c r="P40" s="529">
        <f>経歴書!N40</f>
        <v>0</v>
      </c>
      <c r="Q40" s="529"/>
      <c r="R40" s="529"/>
      <c r="S40" s="528">
        <f>経歴書!O40</f>
        <v>0</v>
      </c>
      <c r="T40" s="528"/>
      <c r="U40" s="528"/>
      <c r="V40" s="528"/>
      <c r="W40" s="528"/>
      <c r="X40" s="530"/>
      <c r="Y40" s="217">
        <f>経歴書!T40</f>
        <v>0</v>
      </c>
      <c r="Z40" s="218">
        <f>経歴書!U40</f>
        <v>0</v>
      </c>
      <c r="AA40" s="219">
        <f>経歴書!V40</f>
        <v>0</v>
      </c>
      <c r="AB40" s="219">
        <f>経歴書!W40</f>
        <v>0</v>
      </c>
      <c r="AC40" s="220">
        <f>経歴書!X40</f>
        <v>0</v>
      </c>
      <c r="AD40" s="531">
        <f>経歴書!Y40</f>
        <v>0</v>
      </c>
      <c r="AE40" s="531"/>
      <c r="AF40" s="532"/>
      <c r="AG40" s="209"/>
      <c r="AH40" s="210">
        <f t="shared" si="0"/>
        <v>0</v>
      </c>
      <c r="AI40" s="211" t="str">
        <f t="shared" si="3"/>
        <v/>
      </c>
      <c r="AJ40" s="211" t="str">
        <f t="shared" si="4"/>
        <v/>
      </c>
      <c r="AK40" s="212" t="str">
        <f t="shared" si="5"/>
        <v/>
      </c>
      <c r="AL40" s="246">
        <f t="shared" si="6"/>
        <v>0.5</v>
      </c>
      <c r="AM40" s="213" t="str">
        <f t="shared" si="7"/>
        <v>0.5</v>
      </c>
      <c r="AN40" s="225" t="str">
        <f t="shared" si="8"/>
        <v/>
      </c>
      <c r="AO40" s="111">
        <f t="shared" si="9"/>
        <v>0</v>
      </c>
    </row>
    <row r="41" spans="1:41" ht="33.75" hidden="1" customHeight="1" x14ac:dyDescent="0.25">
      <c r="A41" s="2">
        <v>34</v>
      </c>
      <c r="B41" s="206">
        <f>経歴書!B41</f>
        <v>0</v>
      </c>
      <c r="C41" s="207" t="str">
        <f t="shared" si="1"/>
        <v/>
      </c>
      <c r="D41" s="208">
        <f>経歴書!D41</f>
        <v>0</v>
      </c>
      <c r="E41" s="206">
        <f>経歴書!E41</f>
        <v>0</v>
      </c>
      <c r="F41" s="207" t="str">
        <f t="shared" si="2"/>
        <v/>
      </c>
      <c r="G41" s="208">
        <f>経歴書!G41</f>
        <v>0</v>
      </c>
      <c r="H41" s="525">
        <f>経歴書!H41</f>
        <v>0</v>
      </c>
      <c r="I41" s="526"/>
      <c r="J41" s="531">
        <f>経歴書!I41</f>
        <v>0</v>
      </c>
      <c r="K41" s="531"/>
      <c r="L41" s="531"/>
      <c r="M41" s="532"/>
      <c r="N41" s="527">
        <f>経歴書!M41</f>
        <v>0</v>
      </c>
      <c r="O41" s="528"/>
      <c r="P41" s="529">
        <f>経歴書!N41</f>
        <v>0</v>
      </c>
      <c r="Q41" s="529"/>
      <c r="R41" s="529"/>
      <c r="S41" s="528">
        <f>経歴書!O41</f>
        <v>0</v>
      </c>
      <c r="T41" s="528"/>
      <c r="U41" s="528"/>
      <c r="V41" s="528"/>
      <c r="W41" s="528"/>
      <c r="X41" s="530"/>
      <c r="Y41" s="217">
        <f>経歴書!T41</f>
        <v>0</v>
      </c>
      <c r="Z41" s="218">
        <f>経歴書!U41</f>
        <v>0</v>
      </c>
      <c r="AA41" s="219">
        <f>経歴書!V41</f>
        <v>0</v>
      </c>
      <c r="AB41" s="219">
        <f>経歴書!W41</f>
        <v>0</v>
      </c>
      <c r="AC41" s="220">
        <f>経歴書!X41</f>
        <v>0</v>
      </c>
      <c r="AD41" s="531">
        <f>経歴書!Y41</f>
        <v>0</v>
      </c>
      <c r="AE41" s="531"/>
      <c r="AF41" s="532"/>
      <c r="AG41" s="209"/>
      <c r="AH41" s="210">
        <f t="shared" si="0"/>
        <v>0</v>
      </c>
      <c r="AI41" s="211" t="str">
        <f t="shared" si="3"/>
        <v/>
      </c>
      <c r="AJ41" s="211" t="str">
        <f t="shared" si="4"/>
        <v/>
      </c>
      <c r="AK41" s="212" t="str">
        <f t="shared" si="5"/>
        <v/>
      </c>
      <c r="AL41" s="246">
        <f t="shared" si="6"/>
        <v>0.5</v>
      </c>
      <c r="AM41" s="213" t="str">
        <f t="shared" si="7"/>
        <v>0.5</v>
      </c>
      <c r="AN41" s="225" t="str">
        <f t="shared" si="8"/>
        <v/>
      </c>
      <c r="AO41" s="111">
        <f t="shared" si="9"/>
        <v>0</v>
      </c>
    </row>
    <row r="42" spans="1:41" ht="33.75" hidden="1" customHeight="1" x14ac:dyDescent="0.25">
      <c r="A42" s="2">
        <v>35</v>
      </c>
      <c r="B42" s="206">
        <f>経歴書!B42</f>
        <v>0</v>
      </c>
      <c r="C42" s="207" t="str">
        <f t="shared" si="1"/>
        <v/>
      </c>
      <c r="D42" s="208">
        <f>経歴書!D42</f>
        <v>0</v>
      </c>
      <c r="E42" s="206">
        <f>経歴書!E42</f>
        <v>0</v>
      </c>
      <c r="F42" s="207" t="str">
        <f t="shared" si="2"/>
        <v/>
      </c>
      <c r="G42" s="208">
        <f>経歴書!G42</f>
        <v>0</v>
      </c>
      <c r="H42" s="525">
        <f>経歴書!H42</f>
        <v>0</v>
      </c>
      <c r="I42" s="526"/>
      <c r="J42" s="531">
        <f>経歴書!I42</f>
        <v>0</v>
      </c>
      <c r="K42" s="531"/>
      <c r="L42" s="531"/>
      <c r="M42" s="532"/>
      <c r="N42" s="527">
        <f>経歴書!M42</f>
        <v>0</v>
      </c>
      <c r="O42" s="528"/>
      <c r="P42" s="529">
        <f>経歴書!N42</f>
        <v>0</v>
      </c>
      <c r="Q42" s="529"/>
      <c r="R42" s="529"/>
      <c r="S42" s="528">
        <f>経歴書!O42</f>
        <v>0</v>
      </c>
      <c r="T42" s="528"/>
      <c r="U42" s="528"/>
      <c r="V42" s="528"/>
      <c r="W42" s="528"/>
      <c r="X42" s="530"/>
      <c r="Y42" s="217">
        <f>経歴書!T42</f>
        <v>0</v>
      </c>
      <c r="Z42" s="218">
        <f>経歴書!U42</f>
        <v>0</v>
      </c>
      <c r="AA42" s="219">
        <f>経歴書!V42</f>
        <v>0</v>
      </c>
      <c r="AB42" s="219">
        <f>経歴書!W42</f>
        <v>0</v>
      </c>
      <c r="AC42" s="220">
        <f>経歴書!X42</f>
        <v>0</v>
      </c>
      <c r="AD42" s="531">
        <f>経歴書!Y42</f>
        <v>0</v>
      </c>
      <c r="AE42" s="531"/>
      <c r="AF42" s="532"/>
      <c r="AG42" s="209"/>
      <c r="AH42" s="210">
        <f t="shared" si="0"/>
        <v>0</v>
      </c>
      <c r="AI42" s="211" t="str">
        <f t="shared" si="3"/>
        <v/>
      </c>
      <c r="AJ42" s="211" t="str">
        <f t="shared" si="4"/>
        <v/>
      </c>
      <c r="AK42" s="212" t="str">
        <f t="shared" si="5"/>
        <v/>
      </c>
      <c r="AL42" s="246">
        <f t="shared" si="6"/>
        <v>0.5</v>
      </c>
      <c r="AM42" s="213" t="str">
        <f t="shared" si="7"/>
        <v>0.5</v>
      </c>
      <c r="AN42" s="225" t="str">
        <f t="shared" si="8"/>
        <v/>
      </c>
      <c r="AO42" s="111">
        <f t="shared" si="9"/>
        <v>0</v>
      </c>
    </row>
    <row r="43" spans="1:41" ht="33.75" hidden="1" customHeight="1" x14ac:dyDescent="0.25">
      <c r="A43" s="2">
        <v>36</v>
      </c>
      <c r="B43" s="206">
        <f>経歴書!B43</f>
        <v>0</v>
      </c>
      <c r="C43" s="207" t="str">
        <f t="shared" si="1"/>
        <v/>
      </c>
      <c r="D43" s="208">
        <f>経歴書!D43</f>
        <v>0</v>
      </c>
      <c r="E43" s="206">
        <f>経歴書!E43</f>
        <v>0</v>
      </c>
      <c r="F43" s="207" t="str">
        <f t="shared" si="2"/>
        <v/>
      </c>
      <c r="G43" s="208">
        <f>経歴書!G43</f>
        <v>0</v>
      </c>
      <c r="H43" s="525">
        <f>経歴書!H43</f>
        <v>0</v>
      </c>
      <c r="I43" s="526"/>
      <c r="J43" s="531">
        <f>経歴書!I43</f>
        <v>0</v>
      </c>
      <c r="K43" s="531"/>
      <c r="L43" s="531"/>
      <c r="M43" s="532"/>
      <c r="N43" s="527">
        <f>経歴書!M43</f>
        <v>0</v>
      </c>
      <c r="O43" s="528"/>
      <c r="P43" s="529">
        <f>経歴書!N43</f>
        <v>0</v>
      </c>
      <c r="Q43" s="529"/>
      <c r="R43" s="529"/>
      <c r="S43" s="528">
        <f>経歴書!O43</f>
        <v>0</v>
      </c>
      <c r="T43" s="528"/>
      <c r="U43" s="528"/>
      <c r="V43" s="528"/>
      <c r="W43" s="528"/>
      <c r="X43" s="530"/>
      <c r="Y43" s="217">
        <f>経歴書!T43</f>
        <v>0</v>
      </c>
      <c r="Z43" s="218">
        <f>経歴書!U43</f>
        <v>0</v>
      </c>
      <c r="AA43" s="219">
        <f>経歴書!V43</f>
        <v>0</v>
      </c>
      <c r="AB43" s="219">
        <f>経歴書!W43</f>
        <v>0</v>
      </c>
      <c r="AC43" s="220">
        <f>経歴書!X43</f>
        <v>0</v>
      </c>
      <c r="AD43" s="531">
        <f>経歴書!Y43</f>
        <v>0</v>
      </c>
      <c r="AE43" s="531"/>
      <c r="AF43" s="532"/>
      <c r="AG43" s="209"/>
      <c r="AH43" s="210">
        <f t="shared" si="0"/>
        <v>0</v>
      </c>
      <c r="AI43" s="211" t="str">
        <f t="shared" si="3"/>
        <v/>
      </c>
      <c r="AJ43" s="211" t="str">
        <f t="shared" si="4"/>
        <v/>
      </c>
      <c r="AK43" s="212" t="str">
        <f t="shared" si="5"/>
        <v/>
      </c>
      <c r="AL43" s="246">
        <f t="shared" si="6"/>
        <v>0.5</v>
      </c>
      <c r="AM43" s="213" t="str">
        <f t="shared" si="7"/>
        <v>0.5</v>
      </c>
      <c r="AN43" s="225" t="str">
        <f t="shared" si="8"/>
        <v/>
      </c>
      <c r="AO43" s="111">
        <f t="shared" si="9"/>
        <v>0</v>
      </c>
    </row>
    <row r="44" spans="1:41" ht="33.75" hidden="1" customHeight="1" x14ac:dyDescent="0.25">
      <c r="A44" s="2">
        <v>37</v>
      </c>
      <c r="B44" s="206">
        <f>経歴書!B44</f>
        <v>0</v>
      </c>
      <c r="C44" s="207" t="str">
        <f t="shared" si="1"/>
        <v/>
      </c>
      <c r="D44" s="208">
        <f>経歴書!D44</f>
        <v>0</v>
      </c>
      <c r="E44" s="206">
        <f>経歴書!E44</f>
        <v>0</v>
      </c>
      <c r="F44" s="207" t="str">
        <f t="shared" si="2"/>
        <v/>
      </c>
      <c r="G44" s="208">
        <f>経歴書!G44</f>
        <v>0</v>
      </c>
      <c r="H44" s="525">
        <f>経歴書!H44</f>
        <v>0</v>
      </c>
      <c r="I44" s="526"/>
      <c r="J44" s="531">
        <f>経歴書!I44</f>
        <v>0</v>
      </c>
      <c r="K44" s="531"/>
      <c r="L44" s="531"/>
      <c r="M44" s="532"/>
      <c r="N44" s="527">
        <f>経歴書!M44</f>
        <v>0</v>
      </c>
      <c r="O44" s="528"/>
      <c r="P44" s="529">
        <f>経歴書!N44</f>
        <v>0</v>
      </c>
      <c r="Q44" s="529"/>
      <c r="R44" s="529"/>
      <c r="S44" s="528">
        <f>経歴書!O44</f>
        <v>0</v>
      </c>
      <c r="T44" s="528"/>
      <c r="U44" s="528"/>
      <c r="V44" s="528"/>
      <c r="W44" s="528"/>
      <c r="X44" s="530"/>
      <c r="Y44" s="217">
        <f>経歴書!T44</f>
        <v>0</v>
      </c>
      <c r="Z44" s="218">
        <f>経歴書!U44</f>
        <v>0</v>
      </c>
      <c r="AA44" s="219">
        <f>経歴書!V44</f>
        <v>0</v>
      </c>
      <c r="AB44" s="219">
        <f>経歴書!W44</f>
        <v>0</v>
      </c>
      <c r="AC44" s="220">
        <f>経歴書!X44</f>
        <v>0</v>
      </c>
      <c r="AD44" s="531">
        <f>経歴書!Y44</f>
        <v>0</v>
      </c>
      <c r="AE44" s="531"/>
      <c r="AF44" s="532"/>
      <c r="AG44" s="209"/>
      <c r="AH44" s="210">
        <f t="shared" si="0"/>
        <v>0</v>
      </c>
      <c r="AI44" s="211" t="str">
        <f t="shared" si="3"/>
        <v/>
      </c>
      <c r="AJ44" s="211" t="str">
        <f t="shared" si="4"/>
        <v/>
      </c>
      <c r="AK44" s="212" t="str">
        <f t="shared" si="5"/>
        <v/>
      </c>
      <c r="AL44" s="246">
        <f t="shared" si="6"/>
        <v>0.5</v>
      </c>
      <c r="AM44" s="213" t="str">
        <f t="shared" si="7"/>
        <v>0.5</v>
      </c>
      <c r="AN44" s="225" t="str">
        <f t="shared" si="8"/>
        <v/>
      </c>
      <c r="AO44" s="111">
        <f t="shared" si="9"/>
        <v>0</v>
      </c>
    </row>
    <row r="45" spans="1:41" ht="33.75" hidden="1" customHeight="1" x14ac:dyDescent="0.25">
      <c r="A45" s="2">
        <v>38</v>
      </c>
      <c r="B45" s="206">
        <f>経歴書!B45</f>
        <v>0</v>
      </c>
      <c r="C45" s="207" t="str">
        <f t="shared" si="1"/>
        <v/>
      </c>
      <c r="D45" s="208">
        <f>経歴書!D45</f>
        <v>0</v>
      </c>
      <c r="E45" s="206">
        <f>経歴書!E45</f>
        <v>0</v>
      </c>
      <c r="F45" s="207" t="str">
        <f t="shared" si="2"/>
        <v/>
      </c>
      <c r="G45" s="208">
        <f>経歴書!G45</f>
        <v>0</v>
      </c>
      <c r="H45" s="525">
        <f>経歴書!H45</f>
        <v>0</v>
      </c>
      <c r="I45" s="526"/>
      <c r="J45" s="531">
        <f>経歴書!I45</f>
        <v>0</v>
      </c>
      <c r="K45" s="531"/>
      <c r="L45" s="531"/>
      <c r="M45" s="532"/>
      <c r="N45" s="527">
        <f>経歴書!M45</f>
        <v>0</v>
      </c>
      <c r="O45" s="528"/>
      <c r="P45" s="529">
        <f>経歴書!N45</f>
        <v>0</v>
      </c>
      <c r="Q45" s="529"/>
      <c r="R45" s="529"/>
      <c r="S45" s="528">
        <f>経歴書!O45</f>
        <v>0</v>
      </c>
      <c r="T45" s="528"/>
      <c r="U45" s="528"/>
      <c r="V45" s="528"/>
      <c r="W45" s="528"/>
      <c r="X45" s="530"/>
      <c r="Y45" s="217">
        <f>経歴書!T45</f>
        <v>0</v>
      </c>
      <c r="Z45" s="218">
        <f>経歴書!U45</f>
        <v>0</v>
      </c>
      <c r="AA45" s="219">
        <f>経歴書!V45</f>
        <v>0</v>
      </c>
      <c r="AB45" s="219">
        <f>経歴書!W45</f>
        <v>0</v>
      </c>
      <c r="AC45" s="220">
        <f>経歴書!X45</f>
        <v>0</v>
      </c>
      <c r="AD45" s="531">
        <f>経歴書!Y45</f>
        <v>0</v>
      </c>
      <c r="AE45" s="531"/>
      <c r="AF45" s="532"/>
      <c r="AG45" s="209"/>
      <c r="AH45" s="210">
        <f t="shared" si="0"/>
        <v>0</v>
      </c>
      <c r="AI45" s="211" t="str">
        <f t="shared" si="3"/>
        <v/>
      </c>
      <c r="AJ45" s="211" t="str">
        <f t="shared" si="4"/>
        <v/>
      </c>
      <c r="AK45" s="212" t="str">
        <f t="shared" si="5"/>
        <v/>
      </c>
      <c r="AL45" s="246">
        <f t="shared" si="6"/>
        <v>0.5</v>
      </c>
      <c r="AM45" s="213" t="str">
        <f t="shared" si="7"/>
        <v>0.5</v>
      </c>
      <c r="AN45" s="225" t="str">
        <f t="shared" si="8"/>
        <v/>
      </c>
      <c r="AO45" s="111">
        <f t="shared" si="9"/>
        <v>0</v>
      </c>
    </row>
    <row r="46" spans="1:41" ht="33.75" hidden="1" customHeight="1" x14ac:dyDescent="0.25">
      <c r="A46" s="2">
        <v>39</v>
      </c>
      <c r="B46" s="206">
        <f>経歴書!B46</f>
        <v>0</v>
      </c>
      <c r="C46" s="207" t="str">
        <f t="shared" si="1"/>
        <v/>
      </c>
      <c r="D46" s="208">
        <f>経歴書!D46</f>
        <v>0</v>
      </c>
      <c r="E46" s="206">
        <f>経歴書!E46</f>
        <v>0</v>
      </c>
      <c r="F46" s="207" t="str">
        <f t="shared" si="2"/>
        <v/>
      </c>
      <c r="G46" s="208">
        <f>経歴書!G46</f>
        <v>0</v>
      </c>
      <c r="H46" s="525">
        <f>経歴書!H46</f>
        <v>0</v>
      </c>
      <c r="I46" s="526"/>
      <c r="J46" s="531">
        <f>経歴書!I46</f>
        <v>0</v>
      </c>
      <c r="K46" s="531"/>
      <c r="L46" s="531"/>
      <c r="M46" s="532"/>
      <c r="N46" s="527">
        <f>経歴書!M46</f>
        <v>0</v>
      </c>
      <c r="O46" s="528"/>
      <c r="P46" s="529">
        <f>経歴書!N46</f>
        <v>0</v>
      </c>
      <c r="Q46" s="529"/>
      <c r="R46" s="529"/>
      <c r="S46" s="528">
        <f>経歴書!O46</f>
        <v>0</v>
      </c>
      <c r="T46" s="528"/>
      <c r="U46" s="528"/>
      <c r="V46" s="528"/>
      <c r="W46" s="528"/>
      <c r="X46" s="530"/>
      <c r="Y46" s="217">
        <f>経歴書!T46</f>
        <v>0</v>
      </c>
      <c r="Z46" s="218">
        <f>経歴書!U46</f>
        <v>0</v>
      </c>
      <c r="AA46" s="219">
        <f>経歴書!V46</f>
        <v>0</v>
      </c>
      <c r="AB46" s="219">
        <f>経歴書!W46</f>
        <v>0</v>
      </c>
      <c r="AC46" s="220">
        <f>経歴書!X46</f>
        <v>0</v>
      </c>
      <c r="AD46" s="531">
        <f>経歴書!Y46</f>
        <v>0</v>
      </c>
      <c r="AE46" s="531"/>
      <c r="AF46" s="532"/>
      <c r="AG46" s="209"/>
      <c r="AH46" s="210">
        <f t="shared" si="0"/>
        <v>0</v>
      </c>
      <c r="AI46" s="211" t="str">
        <f t="shared" si="3"/>
        <v/>
      </c>
      <c r="AJ46" s="211" t="str">
        <f t="shared" si="4"/>
        <v/>
      </c>
      <c r="AK46" s="212" t="str">
        <f t="shared" si="5"/>
        <v/>
      </c>
      <c r="AL46" s="246">
        <f t="shared" si="6"/>
        <v>0.5</v>
      </c>
      <c r="AM46" s="213" t="str">
        <f t="shared" si="7"/>
        <v>0.5</v>
      </c>
      <c r="AN46" s="225" t="str">
        <f t="shared" si="8"/>
        <v/>
      </c>
      <c r="AO46" s="111">
        <f t="shared" si="9"/>
        <v>0</v>
      </c>
    </row>
    <row r="47" spans="1:41" ht="33.75" hidden="1" customHeight="1" thickBot="1" x14ac:dyDescent="0.3">
      <c r="A47" s="2">
        <v>40</v>
      </c>
      <c r="B47" s="226">
        <f>経歴書!B47</f>
        <v>0</v>
      </c>
      <c r="C47" s="227" t="str">
        <f t="shared" si="1"/>
        <v/>
      </c>
      <c r="D47" s="228">
        <f>経歴書!D47</f>
        <v>0</v>
      </c>
      <c r="E47" s="226">
        <f>経歴書!E47</f>
        <v>0</v>
      </c>
      <c r="F47" s="227" t="str">
        <f t="shared" si="2"/>
        <v/>
      </c>
      <c r="G47" s="228">
        <f>経歴書!G47</f>
        <v>0</v>
      </c>
      <c r="H47" s="516">
        <f>経歴書!H47</f>
        <v>0</v>
      </c>
      <c r="I47" s="517"/>
      <c r="J47" s="562">
        <f>経歴書!I47</f>
        <v>0</v>
      </c>
      <c r="K47" s="562"/>
      <c r="L47" s="562"/>
      <c r="M47" s="563"/>
      <c r="N47" s="518">
        <f>経歴書!M47</f>
        <v>0</v>
      </c>
      <c r="O47" s="519"/>
      <c r="P47" s="520">
        <f>経歴書!N47</f>
        <v>0</v>
      </c>
      <c r="Q47" s="520"/>
      <c r="R47" s="520"/>
      <c r="S47" s="519">
        <f>経歴書!O47</f>
        <v>0</v>
      </c>
      <c r="T47" s="519"/>
      <c r="U47" s="519"/>
      <c r="V47" s="519"/>
      <c r="W47" s="519"/>
      <c r="X47" s="521"/>
      <c r="Y47" s="229">
        <f>経歴書!T47</f>
        <v>0</v>
      </c>
      <c r="Z47" s="230">
        <f>経歴書!U47</f>
        <v>0</v>
      </c>
      <c r="AA47" s="231">
        <f>経歴書!V47</f>
        <v>0</v>
      </c>
      <c r="AB47" s="231">
        <f>経歴書!W47</f>
        <v>0</v>
      </c>
      <c r="AC47" s="232">
        <f>経歴書!X47</f>
        <v>0</v>
      </c>
      <c r="AD47" s="562">
        <f>経歴書!Y47</f>
        <v>0</v>
      </c>
      <c r="AE47" s="562"/>
      <c r="AF47" s="563"/>
      <c r="AG47" s="233"/>
      <c r="AH47" s="234">
        <f t="shared" si="0"/>
        <v>0</v>
      </c>
      <c r="AI47" s="235" t="str">
        <f t="shared" si="3"/>
        <v/>
      </c>
      <c r="AJ47" s="235" t="str">
        <f t="shared" si="4"/>
        <v/>
      </c>
      <c r="AK47" s="236" t="str">
        <f t="shared" si="5"/>
        <v/>
      </c>
      <c r="AL47" s="246">
        <f t="shared" si="6"/>
        <v>0.5</v>
      </c>
      <c r="AM47" s="237" t="str">
        <f t="shared" si="7"/>
        <v>0.5</v>
      </c>
      <c r="AN47" s="238" t="str">
        <f t="shared" si="8"/>
        <v/>
      </c>
      <c r="AO47" s="111">
        <f t="shared" si="9"/>
        <v>0</v>
      </c>
    </row>
    <row r="48" spans="1:41" s="19" customFormat="1" ht="33" customHeight="1" thickBot="1" x14ac:dyDescent="0.2">
      <c r="A48" s="20"/>
      <c r="B48" s="221" t="str">
        <f t="array" ref="B48">TEXT(INDEX(AI8:AI47,MIN(IF(AH8:AH47&gt;0,ROW(AH8:AH47)-7,"")),1),"yyyy.mm")</f>
        <v/>
      </c>
      <c r="C48" s="222" t="str">
        <f t="array" ref="C48">TEXT(INDEX(AI8:AI47,MIN(IF(AH8:AH47&gt;0,ROW(AH8:AH47)-7,"")),1),"YYYY/MM/DD")</f>
        <v/>
      </c>
      <c r="D48" s="223" t="s">
        <v>239</v>
      </c>
      <c r="E48" s="242" t="str">
        <f t="array" ref="E48">TEXT(INDEX(AJ8:AJ47,MAX(IF(AH8:AH47&gt;0,ROW(AH8:AH47)-7,"")),1),"yyyy.mm")</f>
        <v/>
      </c>
      <c r="F48" s="222" t="str">
        <f t="array" ref="F48">TEXT(INDEX(AJ8:AJ47,MAX(IF(AH8:AH47&gt;0,ROW(AH8:AH47)-7,"")),1),"YYYY/MM/DD")</f>
        <v/>
      </c>
      <c r="G48" s="224"/>
      <c r="H48" s="78"/>
      <c r="I48" s="177" t="e">
        <f>DATEDIF(C48,F48,"M")+1&amp;"月"</f>
        <v>#VALUE!</v>
      </c>
      <c r="J48" s="92"/>
      <c r="K48" s="92"/>
      <c r="L48" s="79"/>
      <c r="M48" s="559" t="s">
        <v>136</v>
      </c>
      <c r="N48" s="559"/>
      <c r="O48" s="558" t="str">
        <f>IF(経歴書!K4="","",INDEX(J8:J47,MATCH(MAX(AO8:AO47),AO8:AO47,0),1))</f>
        <v/>
      </c>
      <c r="P48" s="558"/>
      <c r="Q48" s="123" t="str">
        <f>IF(経歴書!K4="","",INDEX(AJ8:AJ47,MATCH(MAX(AO8:AO47),AO8:AO47,0),1))</f>
        <v/>
      </c>
      <c r="R48" s="125"/>
      <c r="S48" s="597"/>
      <c r="T48" s="597"/>
      <c r="U48" s="107"/>
      <c r="V48" s="104"/>
      <c r="W48" s="108">
        <v>1</v>
      </c>
      <c r="X48" s="108" t="s">
        <v>56</v>
      </c>
      <c r="Y48" s="598" t="str">
        <f>IF(S48=A54,E54,IF(S48=A55,E55,IF(OR(S48=A56,S48=A58),E56,IF(S48=A57,E57,IF(OR(S48=A60,S48=A61),E59,IF(OR(S48=A63,S48=A64),E61,IF(OR(S48=A65,S48=A66),E62,IF(AND(S48=A67,U48=H54),E63,IF(S48=A59,E58,IF(S48=A62,E60,IF(AND(S48=A67,U48=H55),E64,IF(AND(S48=A68,U48=H59),E65,IF(AND(S48=A68,U48=H60),E66,"")))))))))))))</f>
        <v/>
      </c>
      <c r="Z48" s="598"/>
      <c r="AA48" s="598"/>
      <c r="AB48" s="108" t="s">
        <v>57</v>
      </c>
      <c r="AC48" s="108">
        <f>IF(AN49=0,0,AD51)</f>
        <v>0</v>
      </c>
      <c r="AD48" s="108" t="s">
        <v>58</v>
      </c>
      <c r="AE48" s="599" t="str">
        <f>IF(AA49="","",IF(AE51="",AA49+AC48,AA49+AC48+500))</f>
        <v/>
      </c>
      <c r="AF48" s="599"/>
      <c r="AG48" s="239"/>
      <c r="AH48" s="240">
        <f>SUM(AH8:AH47)</f>
        <v>0</v>
      </c>
      <c r="AI48" s="240"/>
      <c r="AJ48" s="240"/>
      <c r="AK48" s="560"/>
      <c r="AL48" s="561"/>
      <c r="AM48" s="240"/>
      <c r="AN48" s="241">
        <f>SUM(AN8:AN47)</f>
        <v>0</v>
      </c>
      <c r="AO48" s="109"/>
    </row>
    <row r="49" spans="1:41" ht="24" x14ac:dyDescent="0.15">
      <c r="A49" s="2"/>
      <c r="B49" s="648" t="s">
        <v>273</v>
      </c>
      <c r="C49" s="648"/>
      <c r="D49" s="648"/>
      <c r="E49" s="648"/>
      <c r="F49" s="648"/>
      <c r="G49" s="648"/>
      <c r="H49" s="80"/>
      <c r="I49" s="80"/>
      <c r="J49" s="80"/>
      <c r="K49" s="80"/>
      <c r="L49" s="80"/>
      <c r="M49" s="559"/>
      <c r="N49" s="559"/>
      <c r="O49" s="626" t="str">
        <f>IF(経歴書!K4="","",INDEX(S8:S47,MATCH(MAX(AO8:AO47),AO8:AO47,0),1))</f>
        <v/>
      </c>
      <c r="P49" s="626"/>
      <c r="Q49" s="626"/>
      <c r="R49" s="124"/>
      <c r="S49" s="119"/>
      <c r="T49" s="119"/>
      <c r="U49" s="119"/>
      <c r="V49" s="119"/>
      <c r="W49" s="119"/>
      <c r="X49" s="119"/>
      <c r="Y49" s="119"/>
      <c r="Z49" s="119"/>
      <c r="AA49" s="105" t="str">
        <f>IF(Y48="29+修学8号",37,IF(Y48="9+修学8号",17,IF(Y48="29+修学20号",49,IF(Y48="39+修学16号",55,IF(Y48="9+修学12号",21,IF(Y48="9+修学4号",13,Y48))))))</f>
        <v/>
      </c>
      <c r="AB49" s="119"/>
      <c r="AC49" s="119"/>
      <c r="AD49" s="119"/>
      <c r="AE49" s="102" t="str">
        <f>IF(AE48="","",IF(AND(AE48&gt;L50,AE48&gt;Q50),"有利",""))</f>
        <v/>
      </c>
      <c r="AF49" s="103" t="str">
        <f>IF(AE50="","",IF(OR(AE50&lt;=157,AE50&gt;=539),"","⇓"))</f>
        <v/>
      </c>
      <c r="AG49" s="120"/>
      <c r="AH49" s="76"/>
      <c r="AI49" s="76"/>
      <c r="AJ49" s="76"/>
      <c r="AK49" s="76"/>
      <c r="AL49" s="90"/>
      <c r="AM49" s="90"/>
      <c r="AN49" s="247">
        <f>ROUNDUP(AN48,0)</f>
        <v>0</v>
      </c>
      <c r="AO49" s="134"/>
    </row>
    <row r="50" spans="1:41" ht="28.5" customHeight="1" x14ac:dyDescent="0.15">
      <c r="A50" s="81"/>
      <c r="B50" s="649"/>
      <c r="C50" s="649"/>
      <c r="D50" s="649"/>
      <c r="E50" s="649"/>
      <c r="F50" s="649"/>
      <c r="G50" s="649"/>
      <c r="H50" s="115" t="str">
        <f>IF($AD$3="","",IF(S48=A68,"〇",IF($AD$3&gt;=29,"〇","")))</f>
        <v/>
      </c>
      <c r="I50" s="653" t="str">
        <f>IF($AD$3="","",IF(S48=A68,"年齢給",IF($AD$3&gt;=29,"年齢給","")))</f>
        <v/>
      </c>
      <c r="J50" s="653"/>
      <c r="K50" s="653"/>
      <c r="L50" s="557">
        <f>IF($AD$3="",0,IF(AND($AD$3=32,F3=N89,U48="（行）"),VLOOKUP(AD3,A72:H102,8,0),IF(AND($AD$3&gt;=29,U48=H55),VLOOKUP(AD3,A106:H136,8,0),IF(AND($AD$3&gt;=29,U48=H56),VLOOKUP(AD3,A140:H170,8,0),IF(AND($AD$3&gt;=29,U48=H57),VLOOKUP(AD3,A140:H170,8,0),IF(AND($AD$3&gt;=29,U48="（行）"),VLOOKUP(AD3,A72:H102,8,0),IF(AND(AD3&gt;=15,OR(U48=H58,U48=H59,U48=H60)),VLOOKUP(AD3,A173:B217,2),"")))))))</f>
        <v>0</v>
      </c>
      <c r="M50" s="557"/>
      <c r="N50" s="116" t="str">
        <f>IF(AND(OR(S48=A55,S48=A59,S48=A60,S48=A61,S48=A62),OR(F3=N57,F3=N64,F3=N65,F3=N66,F3=N67,F3=N68,F3=N69,F3=N70,F3=N71)),"〇","")</f>
        <v/>
      </c>
      <c r="O50" s="622" t="str">
        <f>IF(AND(OR(S48=A55,S48=A60,S48=A59,S48=A61,S48=A62),OR(F3=N57,F3=N60,F3=N61,F3=N64,F3=N65,F3=N66,F3=N67,F3=N68,F3=N69,F3=N70,F3=N71)),"大卒程度競争試験合格","")</f>
        <v/>
      </c>
      <c r="P50" s="622"/>
      <c r="Q50" s="170">
        <f>IF(AND(OR(S48=A55,S48=A60,S48=A59,S48=A61,S48=A62),OR(F3=N57,F3=N64,F3=N65,F3=N66,F3=N67,F3=N68,F3=N69,F3=N70,F3=N71)),29,0)</f>
        <v>0</v>
      </c>
      <c r="R50" s="95" t="s">
        <v>59</v>
      </c>
      <c r="S50" s="248" t="str">
        <f>IF(S48="","",IF(AND(S48=A67,U48=H55),AN49,IF(SUMIF(AG8:AG47,1,AN8:AN47)&gt;=60,SUMIF(AG8:AG47,1,AN8:AN47)+X51,IF(AN49&lt;=60+X51,AN49,60+X51))))</f>
        <v/>
      </c>
      <c r="T50" s="97" t="s">
        <v>60</v>
      </c>
      <c r="U50" s="97">
        <v>12</v>
      </c>
      <c r="V50" s="97" t="s">
        <v>61</v>
      </c>
      <c r="W50" s="96" t="str">
        <f>IF(S48="","",AN49-S50)</f>
        <v/>
      </c>
      <c r="X50" s="97" t="s">
        <v>62</v>
      </c>
      <c r="Y50" s="97">
        <v>15</v>
      </c>
      <c r="Z50" s="95" t="s">
        <v>63</v>
      </c>
      <c r="AA50" s="97" t="s">
        <v>64</v>
      </c>
      <c r="AB50" s="97">
        <v>4</v>
      </c>
      <c r="AC50" s="97" t="s">
        <v>65</v>
      </c>
      <c r="AD50" s="98">
        <f>IF(S48="",0,IF((S50/U50+W50/Y50)*AB50=0,0,(S50/U50+W50/Y50)*AB50))</f>
        <v>0</v>
      </c>
      <c r="AE50" s="99" t="str">
        <f>AE48</f>
        <v/>
      </c>
      <c r="AF50" s="564" t="str">
        <f>IF(AE50="","",IF(OR(AE50&lt;=157,AE50&gt;=439),"",157))</f>
        <v/>
      </c>
      <c r="AG50" s="564"/>
      <c r="AH50" s="82"/>
      <c r="AI50" s="243"/>
      <c r="AJ50" s="83"/>
      <c r="AK50" s="83"/>
      <c r="AL50" s="90"/>
      <c r="AM50" s="90"/>
      <c r="AN50" s="113"/>
      <c r="AO50" s="113"/>
    </row>
    <row r="51" spans="1:41" ht="28.5" x14ac:dyDescent="0.15">
      <c r="A51" s="84"/>
      <c r="B51" s="650"/>
      <c r="C51" s="650"/>
      <c r="D51" s="650"/>
      <c r="E51" s="650"/>
      <c r="F51" s="650"/>
      <c r="G51" s="650"/>
      <c r="H51" s="117"/>
      <c r="I51" s="117"/>
      <c r="J51" s="117"/>
      <c r="K51" s="117"/>
      <c r="L51" s="623" t="str">
        <f>IF($L$50="","",IF(AND($L$50&gt;$AE$48,$L$50&gt;$Q$50),"有利",""))</f>
        <v/>
      </c>
      <c r="M51" s="623"/>
      <c r="N51" s="118"/>
      <c r="O51" s="117"/>
      <c r="P51" s="117"/>
      <c r="Q51" s="118" t="str">
        <f>IF($Q$50="","",IF(AND($Q$50&gt;$AE$48,$Q$50&gt;$L$50),"有利",""))</f>
        <v/>
      </c>
      <c r="R51" s="550" t="s">
        <v>381</v>
      </c>
      <c r="S51" s="550"/>
      <c r="T51" s="550"/>
      <c r="U51" s="551" t="s">
        <v>284</v>
      </c>
      <c r="V51" s="551"/>
      <c r="W51" s="93"/>
      <c r="X51" s="94">
        <f>IFERROR(VLOOKUP(U51,W55:Z77,4,0),"")</f>
        <v>0</v>
      </c>
      <c r="Y51" s="121" t="s">
        <v>335</v>
      </c>
      <c r="Z51" s="121"/>
      <c r="AA51" s="121"/>
      <c r="AB51" s="122"/>
      <c r="AC51" s="110" t="s">
        <v>66</v>
      </c>
      <c r="AD51" s="100">
        <f>IF(AD50=0,0,INT(AD50))</f>
        <v>0</v>
      </c>
      <c r="AE51" s="101"/>
      <c r="AF51" s="565" t="str">
        <f>IF(AE48="","",IF(AND(AF50&gt;L50,AF50&gt;Q50,AF50&lt;=157),"有利",""))</f>
        <v/>
      </c>
      <c r="AG51" s="565"/>
      <c r="AH51" s="85"/>
      <c r="AI51" s="85"/>
      <c r="AJ51" s="85"/>
      <c r="AK51" s="85"/>
      <c r="AL51" s="85"/>
      <c r="AM51" s="85"/>
      <c r="AN51" s="114"/>
      <c r="AO51" s="114"/>
    </row>
    <row r="53" spans="1:41" x14ac:dyDescent="0.15">
      <c r="K53" s="69"/>
      <c r="U53" s="1" t="s">
        <v>114</v>
      </c>
      <c r="W53" s="549" t="s">
        <v>194</v>
      </c>
      <c r="X53" s="549"/>
      <c r="Y53" s="549"/>
      <c r="Z53" s="549"/>
    </row>
    <row r="54" spans="1:41" ht="15.75" customHeight="1" x14ac:dyDescent="0.15">
      <c r="A54" s="552" t="s">
        <v>67</v>
      </c>
      <c r="B54" s="552"/>
      <c r="C54" s="552"/>
      <c r="D54" s="552"/>
      <c r="E54" s="552">
        <v>29</v>
      </c>
      <c r="F54" s="552"/>
      <c r="G54" s="552"/>
      <c r="H54" s="552" t="s">
        <v>132</v>
      </c>
      <c r="I54" s="552"/>
      <c r="K54" s="69"/>
      <c r="N54" s="624" t="s">
        <v>91</v>
      </c>
      <c r="O54" s="459"/>
      <c r="P54" s="459"/>
      <c r="Q54" s="625"/>
      <c r="U54" s="59"/>
      <c r="W54" s="555"/>
      <c r="X54" s="556"/>
      <c r="Y54" s="77" t="s">
        <v>278</v>
      </c>
      <c r="Z54" s="59" t="s">
        <v>279</v>
      </c>
    </row>
    <row r="55" spans="1:41" ht="15.75" customHeight="1" x14ac:dyDescent="0.15">
      <c r="A55" s="552" t="s">
        <v>68</v>
      </c>
      <c r="B55" s="552"/>
      <c r="C55" s="552"/>
      <c r="D55" s="552"/>
      <c r="E55" s="552">
        <v>9</v>
      </c>
      <c r="F55" s="552"/>
      <c r="G55" s="552"/>
      <c r="H55" s="552" t="s">
        <v>131</v>
      </c>
      <c r="I55" s="552"/>
      <c r="K55" s="9"/>
      <c r="N55" s="656"/>
      <c r="O55" s="657"/>
      <c r="P55" s="657"/>
      <c r="Q55" s="658"/>
      <c r="U55" s="59">
        <f>AB2</f>
        <v>2026</v>
      </c>
      <c r="W55" s="546" t="s">
        <v>277</v>
      </c>
      <c r="X55" s="547"/>
      <c r="Y55" s="164">
        <v>0</v>
      </c>
      <c r="Z55" s="165">
        <f>Y55*12</f>
        <v>0</v>
      </c>
      <c r="AA55" s="65"/>
      <c r="AB55" s="65"/>
      <c r="AC55" s="65"/>
      <c r="AD55" s="65"/>
      <c r="AE55" s="65"/>
      <c r="AF55" s="65"/>
      <c r="AG55" s="65"/>
      <c r="AH55" s="65"/>
      <c r="AI55" s="65"/>
      <c r="AJ55" s="65"/>
      <c r="AK55" s="65"/>
      <c r="AL55" s="65"/>
      <c r="AM55" s="65"/>
      <c r="AN55" s="65"/>
      <c r="AO55" s="65"/>
    </row>
    <row r="56" spans="1:41" ht="19.5" x14ac:dyDescent="0.3">
      <c r="A56" s="552" t="s">
        <v>69</v>
      </c>
      <c r="B56" s="552"/>
      <c r="C56" s="552"/>
      <c r="D56" s="552"/>
      <c r="E56" s="552" t="s">
        <v>70</v>
      </c>
      <c r="F56" s="552"/>
      <c r="G56" s="552"/>
      <c r="H56" s="552" t="s">
        <v>133</v>
      </c>
      <c r="I56" s="552"/>
      <c r="K56" s="9"/>
      <c r="N56" s="70" t="s">
        <v>93</v>
      </c>
      <c r="O56" s="73"/>
      <c r="P56" s="74"/>
      <c r="Q56" s="72">
        <v>1000000</v>
      </c>
      <c r="U56" s="59">
        <f>U55-1</f>
        <v>2025</v>
      </c>
      <c r="W56" s="546" t="s">
        <v>195</v>
      </c>
      <c r="X56" s="547"/>
      <c r="Y56" s="164">
        <v>4</v>
      </c>
      <c r="Z56" s="165">
        <f>Y56*12</f>
        <v>48</v>
      </c>
      <c r="AA56" s="65"/>
      <c r="AB56" s="65"/>
      <c r="AC56" s="65"/>
      <c r="AD56" s="65"/>
      <c r="AE56" s="65"/>
      <c r="AF56" s="65"/>
      <c r="AG56" s="65"/>
      <c r="AH56" s="65"/>
      <c r="AI56" s="65"/>
      <c r="AJ56" s="65"/>
      <c r="AK56" s="65"/>
      <c r="AL56" s="65"/>
      <c r="AM56" s="65"/>
      <c r="AN56" s="65"/>
      <c r="AO56" s="65"/>
    </row>
    <row r="57" spans="1:41" ht="19.5" x14ac:dyDescent="0.3">
      <c r="A57" s="552" t="s">
        <v>71</v>
      </c>
      <c r="B57" s="552"/>
      <c r="C57" s="552"/>
      <c r="D57" s="552"/>
      <c r="E57" s="552" t="s">
        <v>72</v>
      </c>
      <c r="F57" s="552"/>
      <c r="G57" s="552"/>
      <c r="H57" s="552" t="s">
        <v>134</v>
      </c>
      <c r="I57" s="552"/>
      <c r="K57" s="9"/>
      <c r="N57" s="70" t="s">
        <v>92</v>
      </c>
      <c r="O57" s="73"/>
      <c r="P57" s="74"/>
      <c r="Q57" s="72">
        <v>2000000</v>
      </c>
      <c r="U57" s="59">
        <f t="shared" ref="U57:U99" si="10">U56-1</f>
        <v>2024</v>
      </c>
      <c r="W57" s="546" t="s">
        <v>196</v>
      </c>
      <c r="X57" s="547"/>
      <c r="Y57" s="164">
        <v>6</v>
      </c>
      <c r="Z57" s="165">
        <f t="shared" ref="Z57:Z77" si="11">Y57*12</f>
        <v>72</v>
      </c>
      <c r="AA57" s="65"/>
      <c r="AB57" s="65"/>
      <c r="AC57" s="65"/>
      <c r="AD57" s="65"/>
      <c r="AE57" s="65"/>
      <c r="AF57" s="65"/>
      <c r="AG57" s="65"/>
      <c r="AH57" s="65"/>
      <c r="AI57" s="65"/>
      <c r="AJ57" s="65"/>
      <c r="AK57" s="65"/>
      <c r="AL57" s="65"/>
      <c r="AM57" s="65"/>
      <c r="AN57" s="65"/>
      <c r="AO57" s="65"/>
    </row>
    <row r="58" spans="1:41" ht="19.5" x14ac:dyDescent="0.3">
      <c r="A58" s="552" t="s">
        <v>121</v>
      </c>
      <c r="B58" s="552"/>
      <c r="C58" s="552"/>
      <c r="D58" s="552"/>
      <c r="E58" s="552" t="s">
        <v>123</v>
      </c>
      <c r="F58" s="552"/>
      <c r="G58" s="552"/>
      <c r="H58" s="552" t="s">
        <v>7</v>
      </c>
      <c r="I58" s="552"/>
      <c r="K58" s="9"/>
      <c r="N58" s="71" t="s">
        <v>94</v>
      </c>
      <c r="O58" s="3"/>
      <c r="P58" s="75"/>
      <c r="Q58" s="72">
        <v>3000000</v>
      </c>
      <c r="U58" s="59">
        <f t="shared" si="10"/>
        <v>2023</v>
      </c>
      <c r="W58" s="546" t="s">
        <v>197</v>
      </c>
      <c r="X58" s="547"/>
      <c r="Y58" s="164">
        <v>9</v>
      </c>
      <c r="Z58" s="165">
        <f t="shared" si="11"/>
        <v>108</v>
      </c>
      <c r="AA58" s="65"/>
      <c r="AB58" s="65"/>
      <c r="AC58" s="65"/>
      <c r="AD58" s="65"/>
      <c r="AE58" s="65"/>
      <c r="AF58" s="65"/>
      <c r="AG58" s="65"/>
      <c r="AH58" s="65"/>
      <c r="AI58" s="65"/>
      <c r="AJ58" s="65"/>
      <c r="AK58" s="65"/>
      <c r="AL58" s="65"/>
      <c r="AM58" s="65"/>
      <c r="AN58" s="65"/>
      <c r="AO58" s="65"/>
    </row>
    <row r="59" spans="1:41" ht="19.5" x14ac:dyDescent="0.3">
      <c r="A59" s="552" t="s">
        <v>122</v>
      </c>
      <c r="B59" s="552"/>
      <c r="C59" s="552"/>
      <c r="D59" s="552"/>
      <c r="E59" s="552" t="s">
        <v>113</v>
      </c>
      <c r="F59" s="552"/>
      <c r="G59" s="552"/>
      <c r="H59" s="552" t="s">
        <v>177</v>
      </c>
      <c r="I59" s="552"/>
      <c r="K59" s="9"/>
      <c r="N59" s="71" t="s">
        <v>382</v>
      </c>
      <c r="O59" s="3"/>
      <c r="P59" s="75"/>
      <c r="Q59" s="72">
        <v>4000000</v>
      </c>
      <c r="U59" s="59">
        <f t="shared" si="10"/>
        <v>2022</v>
      </c>
      <c r="W59" s="546" t="s">
        <v>200</v>
      </c>
      <c r="X59" s="547"/>
      <c r="Y59" s="164">
        <v>1</v>
      </c>
      <c r="Z59" s="165">
        <f t="shared" si="11"/>
        <v>12</v>
      </c>
      <c r="AA59" s="65"/>
      <c r="AB59" s="65"/>
      <c r="AC59" s="65"/>
      <c r="AD59" s="65"/>
      <c r="AE59" s="65"/>
      <c r="AF59" s="65"/>
      <c r="AG59" s="65"/>
      <c r="AH59" s="65"/>
      <c r="AI59" s="65"/>
      <c r="AJ59" s="65"/>
      <c r="AK59" s="65"/>
      <c r="AL59" s="65"/>
      <c r="AM59" s="65"/>
      <c r="AN59" s="65"/>
      <c r="AO59" s="65"/>
    </row>
    <row r="60" spans="1:41" ht="19.5" x14ac:dyDescent="0.3">
      <c r="A60" s="552" t="s">
        <v>73</v>
      </c>
      <c r="B60" s="552"/>
      <c r="C60" s="552"/>
      <c r="D60" s="552"/>
      <c r="E60" s="552" t="s">
        <v>125</v>
      </c>
      <c r="F60" s="552"/>
      <c r="G60" s="552"/>
      <c r="H60" s="552" t="s">
        <v>178</v>
      </c>
      <c r="I60" s="552"/>
      <c r="J60" s="269" t="s">
        <v>367</v>
      </c>
      <c r="K60" s="9"/>
      <c r="N60" s="71" t="s">
        <v>187</v>
      </c>
      <c r="O60" s="3"/>
      <c r="P60" s="75"/>
      <c r="Q60" s="72">
        <v>5000000</v>
      </c>
      <c r="U60" s="59">
        <f t="shared" si="10"/>
        <v>2021</v>
      </c>
      <c r="W60" s="546" t="s">
        <v>201</v>
      </c>
      <c r="X60" s="547"/>
      <c r="Y60" s="164">
        <v>1</v>
      </c>
      <c r="Z60" s="165">
        <f t="shared" si="11"/>
        <v>12</v>
      </c>
      <c r="AA60" s="65"/>
      <c r="AB60" s="65"/>
      <c r="AC60" s="65"/>
      <c r="AD60" s="65"/>
      <c r="AE60" s="65"/>
      <c r="AF60" s="65"/>
      <c r="AG60" s="65"/>
      <c r="AH60" s="65"/>
      <c r="AI60" s="65"/>
      <c r="AJ60" s="65"/>
      <c r="AK60" s="65"/>
      <c r="AL60" s="65"/>
      <c r="AM60" s="65"/>
      <c r="AN60" s="65"/>
      <c r="AO60" s="65"/>
    </row>
    <row r="61" spans="1:41" ht="19.5" x14ac:dyDescent="0.3">
      <c r="A61" s="552" t="s">
        <v>120</v>
      </c>
      <c r="B61" s="552"/>
      <c r="C61" s="552"/>
      <c r="D61" s="552"/>
      <c r="E61" s="552">
        <v>39</v>
      </c>
      <c r="F61" s="552"/>
      <c r="G61" s="552"/>
      <c r="K61" s="9"/>
      <c r="N61" s="71" t="s">
        <v>95</v>
      </c>
      <c r="O61" s="3"/>
      <c r="P61" s="75"/>
      <c r="Q61" s="72">
        <v>6000000</v>
      </c>
      <c r="U61" s="59">
        <f t="shared" si="10"/>
        <v>2020</v>
      </c>
      <c r="W61" s="546" t="s">
        <v>202</v>
      </c>
      <c r="X61" s="547"/>
      <c r="Y61" s="164">
        <v>2</v>
      </c>
      <c r="Z61" s="165">
        <f t="shared" si="11"/>
        <v>24</v>
      </c>
      <c r="AA61" s="65"/>
      <c r="AB61" s="65"/>
      <c r="AC61" s="65"/>
      <c r="AD61" s="65"/>
      <c r="AE61" s="65"/>
      <c r="AF61" s="65"/>
      <c r="AG61" s="65"/>
      <c r="AH61" s="65"/>
      <c r="AI61" s="65"/>
      <c r="AJ61" s="65"/>
      <c r="AK61" s="65"/>
      <c r="AL61" s="65"/>
      <c r="AM61" s="65"/>
      <c r="AN61" s="65"/>
      <c r="AO61" s="65"/>
    </row>
    <row r="62" spans="1:41" ht="19.5" x14ac:dyDescent="0.3">
      <c r="A62" s="652" t="s">
        <v>124</v>
      </c>
      <c r="B62" s="552"/>
      <c r="C62" s="552"/>
      <c r="D62" s="552"/>
      <c r="E62" s="552" t="s">
        <v>118</v>
      </c>
      <c r="F62" s="552"/>
      <c r="G62" s="552"/>
      <c r="K62" s="9"/>
      <c r="N62" s="71" t="s">
        <v>188</v>
      </c>
      <c r="O62" s="3"/>
      <c r="P62" s="75"/>
      <c r="Q62" s="72">
        <v>7000000</v>
      </c>
      <c r="U62" s="59">
        <f t="shared" si="10"/>
        <v>2019</v>
      </c>
      <c r="W62" s="546" t="s">
        <v>203</v>
      </c>
      <c r="X62" s="547"/>
      <c r="Y62" s="164">
        <v>3</v>
      </c>
      <c r="Z62" s="165">
        <f t="shared" si="11"/>
        <v>36</v>
      </c>
      <c r="AA62" s="65"/>
      <c r="AB62" s="65"/>
      <c r="AC62" s="65"/>
      <c r="AD62" s="65"/>
      <c r="AE62" s="65"/>
      <c r="AF62" s="65"/>
      <c r="AG62" s="65"/>
      <c r="AH62" s="65"/>
      <c r="AI62" s="65"/>
      <c r="AJ62" s="65"/>
      <c r="AK62" s="65"/>
      <c r="AL62" s="65"/>
      <c r="AM62" s="65"/>
      <c r="AN62" s="65"/>
      <c r="AO62" s="65"/>
    </row>
    <row r="63" spans="1:41" ht="15.75" customHeight="1" x14ac:dyDescent="0.3">
      <c r="A63" s="552" t="s">
        <v>119</v>
      </c>
      <c r="B63" s="552"/>
      <c r="C63" s="552"/>
      <c r="D63" s="552"/>
      <c r="E63" s="552">
        <v>41</v>
      </c>
      <c r="F63" s="552"/>
      <c r="G63" s="552"/>
      <c r="I63" s="17"/>
      <c r="J63" s="17"/>
      <c r="K63" s="9"/>
      <c r="L63" s="17"/>
      <c r="M63" s="17"/>
      <c r="N63" s="71" t="s">
        <v>189</v>
      </c>
      <c r="O63" s="3"/>
      <c r="P63" s="75"/>
      <c r="Q63" s="72">
        <v>8000000</v>
      </c>
      <c r="R63" s="17"/>
      <c r="S63" s="17"/>
      <c r="T63" s="17"/>
      <c r="U63" s="59">
        <f t="shared" si="10"/>
        <v>2018</v>
      </c>
      <c r="V63" s="17"/>
      <c r="W63" s="546" t="s">
        <v>204</v>
      </c>
      <c r="X63" s="547"/>
      <c r="Y63" s="164">
        <v>5</v>
      </c>
      <c r="Z63" s="165">
        <f t="shared" si="11"/>
        <v>60</v>
      </c>
      <c r="AA63" s="65"/>
      <c r="AB63" s="65"/>
      <c r="AC63" s="65"/>
      <c r="AD63" s="65"/>
      <c r="AE63" s="65"/>
      <c r="AF63" s="65"/>
      <c r="AG63" s="65"/>
      <c r="AH63" s="65"/>
      <c r="AI63" s="65"/>
      <c r="AJ63" s="65"/>
      <c r="AK63" s="65"/>
      <c r="AL63" s="65"/>
      <c r="AM63" s="65"/>
      <c r="AN63" s="65"/>
      <c r="AO63" s="65"/>
    </row>
    <row r="64" spans="1:41" ht="15.75" customHeight="1" x14ac:dyDescent="0.3">
      <c r="A64" s="552" t="s">
        <v>74</v>
      </c>
      <c r="B64" s="552"/>
      <c r="C64" s="552"/>
      <c r="D64" s="552"/>
      <c r="E64" s="552">
        <v>5</v>
      </c>
      <c r="F64" s="552"/>
      <c r="G64" s="552"/>
      <c r="I64" s="17"/>
      <c r="J64" s="17"/>
      <c r="K64" s="9"/>
      <c r="L64" s="17"/>
      <c r="M64" s="17"/>
      <c r="N64" s="71" t="s">
        <v>186</v>
      </c>
      <c r="O64" s="3"/>
      <c r="P64" s="75"/>
      <c r="Q64" s="72">
        <v>9000000</v>
      </c>
      <c r="R64" s="17"/>
      <c r="S64" s="17"/>
      <c r="T64" s="17"/>
      <c r="U64" s="59">
        <f t="shared" si="10"/>
        <v>2017</v>
      </c>
      <c r="V64" s="17"/>
      <c r="W64" s="546" t="s">
        <v>205</v>
      </c>
      <c r="X64" s="547"/>
      <c r="Y64" s="164">
        <v>6</v>
      </c>
      <c r="Z64" s="165">
        <f t="shared" si="11"/>
        <v>72</v>
      </c>
      <c r="AA64" s="65"/>
      <c r="AB64" s="65"/>
      <c r="AC64" s="65"/>
      <c r="AD64" s="65"/>
      <c r="AE64" s="65"/>
      <c r="AF64" s="65"/>
      <c r="AG64" s="65"/>
      <c r="AH64" s="65"/>
      <c r="AI64" s="65"/>
      <c r="AJ64" s="65"/>
      <c r="AK64" s="65"/>
      <c r="AL64" s="65"/>
      <c r="AM64" s="65"/>
      <c r="AN64" s="65"/>
      <c r="AO64" s="65"/>
    </row>
    <row r="65" spans="1:41" ht="15.75" customHeight="1" x14ac:dyDescent="0.3">
      <c r="A65" s="552" t="s">
        <v>117</v>
      </c>
      <c r="B65" s="552"/>
      <c r="C65" s="552"/>
      <c r="D65" s="552"/>
      <c r="E65" s="552">
        <v>13</v>
      </c>
      <c r="F65" s="552"/>
      <c r="G65" s="552"/>
      <c r="I65" s="17"/>
      <c r="J65" s="17"/>
      <c r="K65" s="9"/>
      <c r="L65" s="17"/>
      <c r="M65" s="17"/>
      <c r="N65" s="71" t="s">
        <v>96</v>
      </c>
      <c r="O65" s="3"/>
      <c r="P65" s="75"/>
      <c r="Q65" s="72">
        <v>10000000</v>
      </c>
      <c r="R65" s="17"/>
      <c r="S65" s="17"/>
      <c r="T65" s="17"/>
      <c r="U65" s="59">
        <f t="shared" si="10"/>
        <v>2016</v>
      </c>
      <c r="V65" s="17"/>
      <c r="W65" s="546" t="s">
        <v>206</v>
      </c>
      <c r="X65" s="547"/>
      <c r="Y65" s="164">
        <v>6</v>
      </c>
      <c r="Z65" s="165">
        <f t="shared" si="11"/>
        <v>72</v>
      </c>
      <c r="AA65" s="65"/>
      <c r="AB65" s="65"/>
      <c r="AC65" s="65"/>
      <c r="AD65" s="65"/>
      <c r="AE65" s="65"/>
      <c r="AF65" s="65"/>
      <c r="AG65" s="65"/>
      <c r="AH65" s="65"/>
      <c r="AI65" s="65"/>
      <c r="AJ65" s="65"/>
      <c r="AK65" s="65"/>
      <c r="AL65" s="65"/>
      <c r="AM65" s="65"/>
      <c r="AN65" s="65"/>
      <c r="AO65" s="65"/>
    </row>
    <row r="66" spans="1:41" ht="19.5" x14ac:dyDescent="0.3">
      <c r="A66" s="552" t="s">
        <v>116</v>
      </c>
      <c r="B66" s="552"/>
      <c r="C66" s="552"/>
      <c r="D66" s="552"/>
      <c r="E66" s="552">
        <v>21</v>
      </c>
      <c r="F66" s="552"/>
      <c r="G66" s="552"/>
      <c r="H66" s="269" t="s">
        <v>367</v>
      </c>
      <c r="I66" s="17"/>
      <c r="J66" s="17"/>
      <c r="K66" s="9"/>
      <c r="L66" s="17"/>
      <c r="M66" s="17"/>
      <c r="N66" s="71" t="s">
        <v>97</v>
      </c>
      <c r="O66" s="3"/>
      <c r="P66" s="75"/>
      <c r="Q66" s="72">
        <v>11000000</v>
      </c>
      <c r="R66" s="17"/>
      <c r="S66" s="17"/>
      <c r="T66" s="17"/>
      <c r="U66" s="59">
        <f t="shared" si="10"/>
        <v>2015</v>
      </c>
      <c r="V66" s="17"/>
      <c r="W66" s="546" t="s">
        <v>198</v>
      </c>
      <c r="X66" s="547"/>
      <c r="Y66" s="164">
        <v>2</v>
      </c>
      <c r="Z66" s="165">
        <f t="shared" si="11"/>
        <v>24</v>
      </c>
    </row>
    <row r="67" spans="1:41" ht="19.5" x14ac:dyDescent="0.3">
      <c r="A67" s="552" t="s">
        <v>135</v>
      </c>
      <c r="B67" s="552"/>
      <c r="C67" s="552"/>
      <c r="D67" s="552"/>
      <c r="I67" s="17"/>
      <c r="J67" s="17"/>
      <c r="K67" s="9"/>
      <c r="L67" s="17"/>
      <c r="M67" s="17"/>
      <c r="N67" s="71" t="s">
        <v>98</v>
      </c>
      <c r="O67" s="3"/>
      <c r="P67" s="75"/>
      <c r="Q67" s="72">
        <v>12000000</v>
      </c>
      <c r="R67" s="17"/>
      <c r="S67" s="17"/>
      <c r="T67" s="17"/>
      <c r="U67" s="59">
        <f t="shared" si="10"/>
        <v>2014</v>
      </c>
      <c r="V67" s="17"/>
      <c r="W67" s="546" t="s">
        <v>199</v>
      </c>
      <c r="X67" s="547"/>
      <c r="Y67" s="164">
        <v>5</v>
      </c>
      <c r="Z67" s="165">
        <f t="shared" si="11"/>
        <v>60</v>
      </c>
    </row>
    <row r="68" spans="1:41" ht="19.5" x14ac:dyDescent="0.3">
      <c r="A68" s="552" t="s">
        <v>176</v>
      </c>
      <c r="B68" s="552"/>
      <c r="C68" s="552"/>
      <c r="D68" s="552"/>
      <c r="H68" s="64"/>
      <c r="K68" s="9"/>
      <c r="N68" s="71" t="s">
        <v>185</v>
      </c>
      <c r="O68" s="3"/>
      <c r="P68" s="75"/>
      <c r="Q68" s="72">
        <v>13000000</v>
      </c>
      <c r="U68" s="59">
        <f t="shared" si="10"/>
        <v>2013</v>
      </c>
      <c r="W68" s="546" t="s">
        <v>207</v>
      </c>
      <c r="X68" s="547"/>
      <c r="Y68" s="164">
        <v>2</v>
      </c>
      <c r="Z68" s="165">
        <f t="shared" si="11"/>
        <v>24</v>
      </c>
    </row>
    <row r="69" spans="1:41" ht="19.5" x14ac:dyDescent="0.3">
      <c r="A69" s="552"/>
      <c r="B69" s="552"/>
      <c r="C69" s="552"/>
      <c r="D69" s="552"/>
      <c r="E69" s="661"/>
      <c r="F69" s="661"/>
      <c r="G69" s="661"/>
      <c r="H69" s="21"/>
      <c r="K69" s="9"/>
      <c r="N69" s="71" t="s">
        <v>99</v>
      </c>
      <c r="O69" s="3"/>
      <c r="P69" s="75"/>
      <c r="Q69" s="72">
        <v>14000000</v>
      </c>
      <c r="U69" s="59">
        <f t="shared" si="10"/>
        <v>2012</v>
      </c>
      <c r="W69" s="546" t="s">
        <v>208</v>
      </c>
      <c r="X69" s="547"/>
      <c r="Y69" s="164">
        <v>2</v>
      </c>
      <c r="Z69" s="165">
        <f t="shared" si="11"/>
        <v>24</v>
      </c>
    </row>
    <row r="70" spans="1:41" ht="19.5" x14ac:dyDescent="0.3">
      <c r="A70" s="651" t="s">
        <v>77</v>
      </c>
      <c r="B70" s="651"/>
      <c r="C70" s="651"/>
      <c r="D70" s="651"/>
      <c r="E70" s="651"/>
      <c r="F70" s="651"/>
      <c r="G70" s="651"/>
      <c r="H70" s="651"/>
      <c r="K70" s="9"/>
      <c r="N70" s="71" t="s">
        <v>100</v>
      </c>
      <c r="O70" s="3"/>
      <c r="P70" s="75"/>
      <c r="Q70" s="72">
        <v>15000000</v>
      </c>
      <c r="U70" s="59">
        <f t="shared" si="10"/>
        <v>2011</v>
      </c>
      <c r="W70" s="546" t="s">
        <v>209</v>
      </c>
      <c r="X70" s="547"/>
      <c r="Y70" s="164">
        <v>1</v>
      </c>
      <c r="Z70" s="165">
        <f t="shared" si="11"/>
        <v>12</v>
      </c>
    </row>
    <row r="71" spans="1:41" ht="19.5" x14ac:dyDescent="0.3">
      <c r="A71" s="22" t="s">
        <v>78</v>
      </c>
      <c r="B71" s="659" t="s">
        <v>79</v>
      </c>
      <c r="C71" s="660"/>
      <c r="D71" s="23" t="s">
        <v>80</v>
      </c>
      <c r="E71" s="23" t="s">
        <v>81</v>
      </c>
      <c r="F71" s="24" t="s">
        <v>82</v>
      </c>
      <c r="G71" s="553" t="s">
        <v>83</v>
      </c>
      <c r="H71" s="554"/>
      <c r="K71" s="9"/>
      <c r="N71" s="71" t="s">
        <v>101</v>
      </c>
      <c r="O71" s="3"/>
      <c r="P71" s="75"/>
      <c r="Q71" s="72">
        <v>16000000</v>
      </c>
      <c r="U71" s="59">
        <f t="shared" si="10"/>
        <v>2010</v>
      </c>
      <c r="W71" s="546" t="s">
        <v>210</v>
      </c>
      <c r="X71" s="547"/>
      <c r="Y71" s="164">
        <v>1</v>
      </c>
      <c r="Z71" s="165">
        <f t="shared" si="11"/>
        <v>12</v>
      </c>
    </row>
    <row r="72" spans="1:41" ht="19.5" x14ac:dyDescent="0.3">
      <c r="A72" s="25">
        <v>29</v>
      </c>
      <c r="B72" s="26" t="s">
        <v>84</v>
      </c>
      <c r="C72" s="27">
        <v>29</v>
      </c>
      <c r="D72" s="28">
        <v>12</v>
      </c>
      <c r="E72" s="28">
        <f>D72/15</f>
        <v>0.8</v>
      </c>
      <c r="F72" s="29">
        <f t="shared" ref="F72:F102" si="12">INT(E72*4)</f>
        <v>3</v>
      </c>
      <c r="G72" s="26" t="s">
        <v>85</v>
      </c>
      <c r="H72" s="30">
        <f t="shared" ref="H72:H102" si="13">C72+F72</f>
        <v>32</v>
      </c>
      <c r="K72" s="9"/>
      <c r="N72" s="71" t="s">
        <v>102</v>
      </c>
      <c r="O72" s="3"/>
      <c r="P72" s="75"/>
      <c r="Q72" s="72">
        <v>17000000</v>
      </c>
      <c r="U72" s="59">
        <f t="shared" si="10"/>
        <v>2009</v>
      </c>
      <c r="W72" s="546" t="s">
        <v>211</v>
      </c>
      <c r="X72" s="547"/>
      <c r="Y72" s="164">
        <v>2</v>
      </c>
      <c r="Z72" s="165">
        <f t="shared" si="11"/>
        <v>24</v>
      </c>
    </row>
    <row r="73" spans="1:41" ht="19.5" x14ac:dyDescent="0.3">
      <c r="A73" s="31">
        <v>30</v>
      </c>
      <c r="B73" s="32" t="s">
        <v>86</v>
      </c>
      <c r="C73" s="33">
        <v>29</v>
      </c>
      <c r="D73" s="34">
        <v>24</v>
      </c>
      <c r="E73" s="34">
        <f t="shared" ref="E73:E102" si="14">D73/15</f>
        <v>1.6</v>
      </c>
      <c r="F73" s="35">
        <f t="shared" si="12"/>
        <v>6</v>
      </c>
      <c r="G73" s="32" t="s">
        <v>85</v>
      </c>
      <c r="H73" s="36">
        <f t="shared" si="13"/>
        <v>35</v>
      </c>
      <c r="K73" s="9"/>
      <c r="N73" s="71" t="s">
        <v>103</v>
      </c>
      <c r="O73" s="3"/>
      <c r="P73" s="75"/>
      <c r="Q73" s="72">
        <v>18000000</v>
      </c>
      <c r="U73" s="59">
        <f t="shared" si="10"/>
        <v>2008</v>
      </c>
      <c r="W73" s="546" t="s">
        <v>212</v>
      </c>
      <c r="X73" s="547"/>
      <c r="Y73" s="164">
        <v>4</v>
      </c>
      <c r="Z73" s="165">
        <f t="shared" si="11"/>
        <v>48</v>
      </c>
    </row>
    <row r="74" spans="1:41" ht="19.5" x14ac:dyDescent="0.3">
      <c r="A74" s="31">
        <v>31</v>
      </c>
      <c r="B74" s="32" t="s">
        <v>87</v>
      </c>
      <c r="C74" s="33">
        <v>29</v>
      </c>
      <c r="D74" s="34">
        <v>36</v>
      </c>
      <c r="E74" s="34">
        <f t="shared" si="14"/>
        <v>2.4</v>
      </c>
      <c r="F74" s="35">
        <f t="shared" si="12"/>
        <v>9</v>
      </c>
      <c r="G74" s="32" t="s">
        <v>87</v>
      </c>
      <c r="H74" s="36">
        <f t="shared" si="13"/>
        <v>38</v>
      </c>
      <c r="K74" s="9"/>
      <c r="N74" s="71" t="s">
        <v>104</v>
      </c>
      <c r="O74" s="3"/>
      <c r="P74" s="75"/>
      <c r="Q74" s="72">
        <v>19000000</v>
      </c>
      <c r="U74" s="59">
        <f t="shared" si="10"/>
        <v>2007</v>
      </c>
      <c r="W74" s="546" t="s">
        <v>213</v>
      </c>
      <c r="X74" s="547"/>
      <c r="Y74" s="164">
        <v>7</v>
      </c>
      <c r="Z74" s="165">
        <f t="shared" si="11"/>
        <v>84</v>
      </c>
    </row>
    <row r="75" spans="1:41" ht="19.5" x14ac:dyDescent="0.3">
      <c r="A75" s="31">
        <v>32</v>
      </c>
      <c r="B75" s="32" t="s">
        <v>87</v>
      </c>
      <c r="C75" s="33">
        <v>29</v>
      </c>
      <c r="D75" s="34">
        <v>48</v>
      </c>
      <c r="E75" s="34">
        <f t="shared" si="14"/>
        <v>3.2</v>
      </c>
      <c r="F75" s="35">
        <f t="shared" si="12"/>
        <v>12</v>
      </c>
      <c r="G75" s="32" t="s">
        <v>87</v>
      </c>
      <c r="H75" s="36">
        <f t="shared" si="13"/>
        <v>41</v>
      </c>
      <c r="K75" s="9"/>
      <c r="N75" s="71" t="s">
        <v>105</v>
      </c>
      <c r="O75" s="3"/>
      <c r="P75" s="75"/>
      <c r="Q75" s="72">
        <v>20000000</v>
      </c>
      <c r="U75" s="59">
        <f t="shared" si="10"/>
        <v>2006</v>
      </c>
      <c r="W75" s="546" t="s">
        <v>214</v>
      </c>
      <c r="X75" s="547"/>
      <c r="Y75" s="164">
        <v>4</v>
      </c>
      <c r="Z75" s="165">
        <f t="shared" si="11"/>
        <v>48</v>
      </c>
    </row>
    <row r="76" spans="1:41" ht="19.5" x14ac:dyDescent="0.3">
      <c r="A76" s="31">
        <v>33</v>
      </c>
      <c r="B76" s="32" t="s">
        <v>87</v>
      </c>
      <c r="C76" s="33">
        <v>29</v>
      </c>
      <c r="D76" s="34">
        <v>60</v>
      </c>
      <c r="E76" s="34">
        <f t="shared" si="14"/>
        <v>4</v>
      </c>
      <c r="F76" s="35">
        <f t="shared" si="12"/>
        <v>16</v>
      </c>
      <c r="G76" s="32" t="s">
        <v>87</v>
      </c>
      <c r="H76" s="36">
        <f t="shared" si="13"/>
        <v>45</v>
      </c>
      <c r="K76" s="9"/>
      <c r="N76" s="71" t="s">
        <v>142</v>
      </c>
      <c r="O76" s="3"/>
      <c r="P76" s="75"/>
      <c r="Q76" s="72">
        <v>21000000</v>
      </c>
      <c r="R76" s="1" t="s">
        <v>298</v>
      </c>
      <c r="U76" s="59">
        <f t="shared" si="10"/>
        <v>2005</v>
      </c>
      <c r="W76" s="546" t="s">
        <v>215</v>
      </c>
      <c r="X76" s="547"/>
      <c r="Y76" s="164">
        <v>4</v>
      </c>
      <c r="Z76" s="165">
        <f t="shared" si="11"/>
        <v>48</v>
      </c>
    </row>
    <row r="77" spans="1:41" ht="19.5" x14ac:dyDescent="0.3">
      <c r="A77" s="31">
        <v>34</v>
      </c>
      <c r="B77" s="32" t="s">
        <v>87</v>
      </c>
      <c r="C77" s="33">
        <v>29</v>
      </c>
      <c r="D77" s="34">
        <v>72</v>
      </c>
      <c r="E77" s="34">
        <f t="shared" si="14"/>
        <v>4.8</v>
      </c>
      <c r="F77" s="35">
        <f t="shared" si="12"/>
        <v>19</v>
      </c>
      <c r="G77" s="32" t="s">
        <v>87</v>
      </c>
      <c r="H77" s="36">
        <f t="shared" si="13"/>
        <v>48</v>
      </c>
      <c r="K77" s="9"/>
      <c r="N77" s="71" t="s">
        <v>143</v>
      </c>
      <c r="O77" s="3"/>
      <c r="P77" s="75"/>
      <c r="Q77" s="72">
        <v>22000000</v>
      </c>
      <c r="R77" s="1" t="s">
        <v>298</v>
      </c>
      <c r="U77" s="59">
        <f t="shared" si="10"/>
        <v>2004</v>
      </c>
      <c r="W77" s="546" t="s">
        <v>216</v>
      </c>
      <c r="X77" s="547"/>
      <c r="Y77" s="164">
        <v>3</v>
      </c>
      <c r="Z77" s="165">
        <f t="shared" si="11"/>
        <v>36</v>
      </c>
    </row>
    <row r="78" spans="1:41" ht="19.5" x14ac:dyDescent="0.3">
      <c r="A78" s="31">
        <v>35</v>
      </c>
      <c r="B78" s="32" t="s">
        <v>87</v>
      </c>
      <c r="C78" s="33">
        <v>29</v>
      </c>
      <c r="D78" s="34">
        <v>84</v>
      </c>
      <c r="E78" s="34">
        <f t="shared" si="14"/>
        <v>5.6</v>
      </c>
      <c r="F78" s="35">
        <f t="shared" si="12"/>
        <v>22</v>
      </c>
      <c r="G78" s="32" t="s">
        <v>87</v>
      </c>
      <c r="H78" s="36">
        <f t="shared" si="13"/>
        <v>51</v>
      </c>
      <c r="K78" s="9"/>
      <c r="N78" s="71" t="s">
        <v>144</v>
      </c>
      <c r="O78" s="3"/>
      <c r="P78" s="75"/>
      <c r="Q78" s="72">
        <v>23000000</v>
      </c>
      <c r="R78" s="1" t="s">
        <v>298</v>
      </c>
      <c r="U78" s="59">
        <f t="shared" si="10"/>
        <v>2003</v>
      </c>
      <c r="W78" s="548"/>
      <c r="X78" s="548"/>
      <c r="Y78" s="4"/>
    </row>
    <row r="79" spans="1:41" ht="19.5" x14ac:dyDescent="0.3">
      <c r="A79" s="31">
        <v>36</v>
      </c>
      <c r="B79" s="32" t="s">
        <v>87</v>
      </c>
      <c r="C79" s="33">
        <v>29</v>
      </c>
      <c r="D79" s="34">
        <v>96</v>
      </c>
      <c r="E79" s="34">
        <f t="shared" si="14"/>
        <v>6.4</v>
      </c>
      <c r="F79" s="35">
        <f t="shared" si="12"/>
        <v>25</v>
      </c>
      <c r="G79" s="32" t="s">
        <v>87</v>
      </c>
      <c r="H79" s="36">
        <f t="shared" si="13"/>
        <v>54</v>
      </c>
      <c r="K79" s="9"/>
      <c r="N79" s="71" t="s">
        <v>145</v>
      </c>
      <c r="O79" s="3"/>
      <c r="P79" s="75"/>
      <c r="Q79" s="72">
        <v>24000000</v>
      </c>
      <c r="R79" s="1" t="s">
        <v>298</v>
      </c>
      <c r="U79" s="59">
        <f t="shared" si="10"/>
        <v>2002</v>
      </c>
      <c r="W79" s="548"/>
      <c r="X79" s="548"/>
      <c r="Y79" s="4"/>
    </row>
    <row r="80" spans="1:41" ht="19.5" x14ac:dyDescent="0.3">
      <c r="A80" s="31">
        <v>37</v>
      </c>
      <c r="B80" s="32" t="s">
        <v>87</v>
      </c>
      <c r="C80" s="33">
        <v>29</v>
      </c>
      <c r="D80" s="34">
        <v>108</v>
      </c>
      <c r="E80" s="34">
        <f t="shared" si="14"/>
        <v>7.2</v>
      </c>
      <c r="F80" s="35">
        <f t="shared" si="12"/>
        <v>28</v>
      </c>
      <c r="G80" s="32" t="s">
        <v>87</v>
      </c>
      <c r="H80" s="36">
        <f t="shared" si="13"/>
        <v>57</v>
      </c>
      <c r="K80" s="9"/>
      <c r="N80" s="71" t="s">
        <v>146</v>
      </c>
      <c r="O80" s="3"/>
      <c r="P80" s="75"/>
      <c r="Q80" s="72">
        <v>25000000</v>
      </c>
      <c r="U80" s="59">
        <f t="shared" si="10"/>
        <v>2001</v>
      </c>
      <c r="W80" s="548"/>
      <c r="X80" s="548"/>
      <c r="Y80" s="4"/>
    </row>
    <row r="81" spans="1:25" ht="19.5" x14ac:dyDescent="0.3">
      <c r="A81" s="31">
        <v>38</v>
      </c>
      <c r="B81" s="32" t="s">
        <v>87</v>
      </c>
      <c r="C81" s="33">
        <v>29</v>
      </c>
      <c r="D81" s="34">
        <v>120</v>
      </c>
      <c r="E81" s="34">
        <f t="shared" si="14"/>
        <v>8</v>
      </c>
      <c r="F81" s="35">
        <f t="shared" si="12"/>
        <v>32</v>
      </c>
      <c r="G81" s="32" t="s">
        <v>87</v>
      </c>
      <c r="H81" s="36">
        <f t="shared" si="13"/>
        <v>61</v>
      </c>
      <c r="K81" s="9"/>
      <c r="N81" s="71" t="s">
        <v>147</v>
      </c>
      <c r="O81" s="3"/>
      <c r="P81" s="75"/>
      <c r="Q81" s="72">
        <v>26000000</v>
      </c>
      <c r="U81" s="59">
        <f t="shared" si="10"/>
        <v>2000</v>
      </c>
      <c r="W81" s="548"/>
      <c r="X81" s="548"/>
      <c r="Y81" s="4"/>
    </row>
    <row r="82" spans="1:25" ht="19.5" x14ac:dyDescent="0.3">
      <c r="A82" s="31">
        <v>39</v>
      </c>
      <c r="B82" s="32" t="s">
        <v>87</v>
      </c>
      <c r="C82" s="33">
        <v>29</v>
      </c>
      <c r="D82" s="34">
        <v>132</v>
      </c>
      <c r="E82" s="34">
        <f t="shared" si="14"/>
        <v>8.8000000000000007</v>
      </c>
      <c r="F82" s="35">
        <f t="shared" si="12"/>
        <v>35</v>
      </c>
      <c r="G82" s="32" t="s">
        <v>87</v>
      </c>
      <c r="H82" s="36">
        <f t="shared" si="13"/>
        <v>64</v>
      </c>
      <c r="K82" s="9"/>
      <c r="N82" s="71" t="s">
        <v>148</v>
      </c>
      <c r="O82" s="3"/>
      <c r="P82" s="75"/>
      <c r="Q82" s="72">
        <v>27000000</v>
      </c>
      <c r="U82" s="59">
        <f t="shared" si="10"/>
        <v>1999</v>
      </c>
      <c r="W82" s="548"/>
      <c r="X82" s="548"/>
      <c r="Y82" s="4"/>
    </row>
    <row r="83" spans="1:25" ht="19.5" x14ac:dyDescent="0.3">
      <c r="A83" s="31">
        <v>40</v>
      </c>
      <c r="B83" s="32" t="s">
        <v>87</v>
      </c>
      <c r="C83" s="33">
        <v>29</v>
      </c>
      <c r="D83" s="34">
        <v>144</v>
      </c>
      <c r="E83" s="34">
        <f t="shared" si="14"/>
        <v>9.6</v>
      </c>
      <c r="F83" s="35">
        <f t="shared" si="12"/>
        <v>38</v>
      </c>
      <c r="G83" s="32" t="s">
        <v>87</v>
      </c>
      <c r="H83" s="36">
        <f t="shared" si="13"/>
        <v>67</v>
      </c>
      <c r="K83" s="9"/>
      <c r="N83" s="71" t="s">
        <v>149</v>
      </c>
      <c r="O83" s="3"/>
      <c r="P83" s="75"/>
      <c r="Q83" s="72">
        <v>28000000</v>
      </c>
      <c r="U83" s="59">
        <f t="shared" si="10"/>
        <v>1998</v>
      </c>
      <c r="W83" s="548"/>
      <c r="X83" s="548"/>
      <c r="Y83" s="4"/>
    </row>
    <row r="84" spans="1:25" ht="19.5" x14ac:dyDescent="0.3">
      <c r="A84" s="31">
        <v>41</v>
      </c>
      <c r="B84" s="32" t="s">
        <v>87</v>
      </c>
      <c r="C84" s="33">
        <v>29</v>
      </c>
      <c r="D84" s="34">
        <v>156</v>
      </c>
      <c r="E84" s="34">
        <f t="shared" si="14"/>
        <v>10.4</v>
      </c>
      <c r="F84" s="35">
        <f t="shared" si="12"/>
        <v>41</v>
      </c>
      <c r="G84" s="32" t="s">
        <v>87</v>
      </c>
      <c r="H84" s="36">
        <f t="shared" si="13"/>
        <v>70</v>
      </c>
      <c r="K84" s="9"/>
      <c r="N84" s="71" t="s">
        <v>285</v>
      </c>
      <c r="O84" s="3"/>
      <c r="P84" s="75"/>
      <c r="Q84" s="72">
        <v>29000000</v>
      </c>
      <c r="U84" s="59">
        <f t="shared" si="10"/>
        <v>1997</v>
      </c>
      <c r="W84" s="548"/>
      <c r="X84" s="548"/>
      <c r="Y84" s="4"/>
    </row>
    <row r="85" spans="1:25" ht="19.5" x14ac:dyDescent="0.3">
      <c r="A85" s="31">
        <v>42</v>
      </c>
      <c r="B85" s="32" t="s">
        <v>87</v>
      </c>
      <c r="C85" s="33">
        <v>29</v>
      </c>
      <c r="D85" s="34">
        <v>168</v>
      </c>
      <c r="E85" s="34">
        <f t="shared" si="14"/>
        <v>11.2</v>
      </c>
      <c r="F85" s="35">
        <f t="shared" si="12"/>
        <v>44</v>
      </c>
      <c r="G85" s="32" t="s">
        <v>87</v>
      </c>
      <c r="H85" s="36">
        <f t="shared" si="13"/>
        <v>73</v>
      </c>
      <c r="K85" s="9"/>
      <c r="N85" s="71" t="s">
        <v>286</v>
      </c>
      <c r="O85" s="3"/>
      <c r="P85" s="75"/>
      <c r="Q85" s="72">
        <v>29000000</v>
      </c>
      <c r="U85" s="59">
        <f t="shared" si="10"/>
        <v>1996</v>
      </c>
      <c r="W85" s="548"/>
      <c r="X85" s="548"/>
      <c r="Y85" s="4"/>
    </row>
    <row r="86" spans="1:25" ht="19.5" x14ac:dyDescent="0.3">
      <c r="A86" s="31">
        <v>43</v>
      </c>
      <c r="B86" s="32" t="s">
        <v>87</v>
      </c>
      <c r="C86" s="33">
        <v>29</v>
      </c>
      <c r="D86" s="34">
        <v>180</v>
      </c>
      <c r="E86" s="34">
        <f t="shared" si="14"/>
        <v>12</v>
      </c>
      <c r="F86" s="35">
        <f t="shared" si="12"/>
        <v>48</v>
      </c>
      <c r="G86" s="32" t="s">
        <v>87</v>
      </c>
      <c r="H86" s="36">
        <f t="shared" si="13"/>
        <v>77</v>
      </c>
      <c r="K86" s="9"/>
      <c r="N86" s="71" t="s">
        <v>287</v>
      </c>
      <c r="O86" s="3"/>
      <c r="P86" s="75"/>
      <c r="Q86" s="72">
        <v>29000000</v>
      </c>
      <c r="U86" s="59">
        <f t="shared" si="10"/>
        <v>1995</v>
      </c>
      <c r="W86" s="548"/>
      <c r="X86" s="548"/>
      <c r="Y86" s="4"/>
    </row>
    <row r="87" spans="1:25" ht="19.5" x14ac:dyDescent="0.3">
      <c r="A87" s="31">
        <v>44</v>
      </c>
      <c r="B87" s="32" t="s">
        <v>87</v>
      </c>
      <c r="C87" s="33">
        <v>29</v>
      </c>
      <c r="D87" s="34">
        <v>192</v>
      </c>
      <c r="E87" s="34">
        <f t="shared" si="14"/>
        <v>12.8</v>
      </c>
      <c r="F87" s="35">
        <f t="shared" si="12"/>
        <v>51</v>
      </c>
      <c r="G87" s="32" t="s">
        <v>87</v>
      </c>
      <c r="H87" s="36">
        <f t="shared" si="13"/>
        <v>80</v>
      </c>
      <c r="K87" s="9"/>
      <c r="N87" s="71" t="s">
        <v>288</v>
      </c>
      <c r="O87" s="3"/>
      <c r="P87" s="75"/>
      <c r="Q87" s="72">
        <v>29000000</v>
      </c>
      <c r="U87" s="59">
        <f t="shared" si="10"/>
        <v>1994</v>
      </c>
      <c r="W87" s="548"/>
      <c r="X87" s="548"/>
      <c r="Y87" s="4"/>
    </row>
    <row r="88" spans="1:25" ht="19.5" x14ac:dyDescent="0.3">
      <c r="A88" s="31">
        <v>45</v>
      </c>
      <c r="B88" s="32" t="s">
        <v>87</v>
      </c>
      <c r="C88" s="33">
        <v>29</v>
      </c>
      <c r="D88" s="34">
        <v>204</v>
      </c>
      <c r="E88" s="34">
        <f t="shared" si="14"/>
        <v>13.6</v>
      </c>
      <c r="F88" s="35">
        <f t="shared" si="12"/>
        <v>54</v>
      </c>
      <c r="G88" s="32" t="s">
        <v>87</v>
      </c>
      <c r="H88" s="36">
        <f t="shared" si="13"/>
        <v>83</v>
      </c>
      <c r="K88" s="9"/>
      <c r="N88" s="71" t="s">
        <v>289</v>
      </c>
      <c r="O88" s="3"/>
      <c r="P88" s="75"/>
      <c r="Q88" s="72">
        <v>29000000</v>
      </c>
      <c r="U88" s="59">
        <f t="shared" si="10"/>
        <v>1993</v>
      </c>
      <c r="W88" s="548"/>
      <c r="X88" s="548"/>
      <c r="Y88" s="4"/>
    </row>
    <row r="89" spans="1:25" ht="19.5" x14ac:dyDescent="0.3">
      <c r="A89" s="31">
        <v>46</v>
      </c>
      <c r="B89" s="32" t="s">
        <v>87</v>
      </c>
      <c r="C89" s="33">
        <v>29</v>
      </c>
      <c r="D89" s="34">
        <v>216</v>
      </c>
      <c r="E89" s="34">
        <f t="shared" si="14"/>
        <v>14.4</v>
      </c>
      <c r="F89" s="35">
        <f t="shared" si="12"/>
        <v>57</v>
      </c>
      <c r="G89" s="32" t="s">
        <v>87</v>
      </c>
      <c r="H89" s="36">
        <f t="shared" si="13"/>
        <v>86</v>
      </c>
      <c r="K89" s="9"/>
      <c r="N89" s="71" t="s">
        <v>290</v>
      </c>
      <c r="O89" s="3"/>
      <c r="P89" s="75"/>
      <c r="Q89" s="72">
        <v>29000000</v>
      </c>
      <c r="U89" s="59">
        <f t="shared" si="10"/>
        <v>1992</v>
      </c>
      <c r="W89" s="548"/>
      <c r="X89" s="548"/>
      <c r="Y89" s="4"/>
    </row>
    <row r="90" spans="1:25" ht="19.5" x14ac:dyDescent="0.3">
      <c r="A90" s="31">
        <v>47</v>
      </c>
      <c r="B90" s="32" t="s">
        <v>87</v>
      </c>
      <c r="C90" s="33">
        <v>29</v>
      </c>
      <c r="D90" s="34">
        <v>228</v>
      </c>
      <c r="E90" s="34">
        <f t="shared" si="14"/>
        <v>15.2</v>
      </c>
      <c r="F90" s="35">
        <f t="shared" si="12"/>
        <v>60</v>
      </c>
      <c r="G90" s="32" t="s">
        <v>87</v>
      </c>
      <c r="H90" s="36">
        <f t="shared" si="13"/>
        <v>89</v>
      </c>
      <c r="K90" s="9"/>
      <c r="N90" s="71" t="s">
        <v>291</v>
      </c>
      <c r="O90" s="3"/>
      <c r="P90" s="75"/>
      <c r="Q90" s="72">
        <v>29000000</v>
      </c>
      <c r="U90" s="59">
        <f t="shared" si="10"/>
        <v>1991</v>
      </c>
      <c r="W90" s="548"/>
      <c r="X90" s="548"/>
      <c r="Y90" s="4"/>
    </row>
    <row r="91" spans="1:25" ht="19.5" x14ac:dyDescent="0.3">
      <c r="A91" s="31">
        <v>48</v>
      </c>
      <c r="B91" s="32" t="s">
        <v>87</v>
      </c>
      <c r="C91" s="33">
        <v>29</v>
      </c>
      <c r="D91" s="34">
        <v>240</v>
      </c>
      <c r="E91" s="34">
        <f t="shared" si="14"/>
        <v>16</v>
      </c>
      <c r="F91" s="35">
        <f t="shared" si="12"/>
        <v>64</v>
      </c>
      <c r="G91" s="32" t="s">
        <v>87</v>
      </c>
      <c r="H91" s="36">
        <f t="shared" si="13"/>
        <v>93</v>
      </c>
      <c r="K91" s="9"/>
      <c r="N91" s="71" t="s">
        <v>345</v>
      </c>
      <c r="O91" s="3"/>
      <c r="P91" s="75"/>
      <c r="Q91" s="72">
        <v>29000000</v>
      </c>
      <c r="U91" s="59">
        <f t="shared" si="10"/>
        <v>1990</v>
      </c>
      <c r="W91" s="548"/>
      <c r="X91" s="548"/>
      <c r="Y91" s="4"/>
    </row>
    <row r="92" spans="1:25" ht="19.5" x14ac:dyDescent="0.3">
      <c r="A92" s="31">
        <v>49</v>
      </c>
      <c r="B92" s="32" t="s">
        <v>87</v>
      </c>
      <c r="C92" s="33">
        <v>29</v>
      </c>
      <c r="D92" s="34">
        <v>252</v>
      </c>
      <c r="E92" s="34">
        <f t="shared" si="14"/>
        <v>16.8</v>
      </c>
      <c r="F92" s="35">
        <f t="shared" si="12"/>
        <v>67</v>
      </c>
      <c r="G92" s="32" t="s">
        <v>87</v>
      </c>
      <c r="H92" s="36">
        <f t="shared" si="13"/>
        <v>96</v>
      </c>
      <c r="K92" s="9"/>
      <c r="N92" s="71" t="s">
        <v>150</v>
      </c>
      <c r="O92" s="3"/>
      <c r="P92" s="75"/>
      <c r="Q92" s="72">
        <v>30000000</v>
      </c>
      <c r="U92" s="59">
        <f t="shared" si="10"/>
        <v>1989</v>
      </c>
    </row>
    <row r="93" spans="1:25" ht="19.5" x14ac:dyDescent="0.3">
      <c r="A93" s="31">
        <v>50</v>
      </c>
      <c r="B93" s="32" t="s">
        <v>87</v>
      </c>
      <c r="C93" s="33">
        <v>29</v>
      </c>
      <c r="D93" s="34">
        <v>264</v>
      </c>
      <c r="E93" s="34">
        <f t="shared" si="14"/>
        <v>17.600000000000001</v>
      </c>
      <c r="F93" s="35">
        <f t="shared" si="12"/>
        <v>70</v>
      </c>
      <c r="G93" s="32" t="s">
        <v>87</v>
      </c>
      <c r="H93" s="36">
        <f t="shared" si="13"/>
        <v>99</v>
      </c>
      <c r="K93" s="9"/>
      <c r="N93" s="71" t="s">
        <v>151</v>
      </c>
      <c r="O93" s="3"/>
      <c r="P93" s="75"/>
      <c r="Q93" s="72">
        <v>31000000</v>
      </c>
      <c r="U93" s="59">
        <f t="shared" si="10"/>
        <v>1988</v>
      </c>
    </row>
    <row r="94" spans="1:25" ht="19.5" x14ac:dyDescent="0.3">
      <c r="A94" s="31">
        <v>51</v>
      </c>
      <c r="B94" s="32" t="s">
        <v>87</v>
      </c>
      <c r="C94" s="33">
        <v>29</v>
      </c>
      <c r="D94" s="34">
        <v>276</v>
      </c>
      <c r="E94" s="34">
        <f t="shared" si="14"/>
        <v>18.399999999999999</v>
      </c>
      <c r="F94" s="35">
        <f t="shared" si="12"/>
        <v>73</v>
      </c>
      <c r="G94" s="32" t="s">
        <v>87</v>
      </c>
      <c r="H94" s="36">
        <f t="shared" si="13"/>
        <v>102</v>
      </c>
      <c r="K94" s="9"/>
      <c r="N94" s="71" t="s">
        <v>152</v>
      </c>
      <c r="O94" s="3"/>
      <c r="P94" s="75"/>
      <c r="Q94" s="72">
        <v>32000000</v>
      </c>
      <c r="U94" s="59">
        <f t="shared" si="10"/>
        <v>1987</v>
      </c>
    </row>
    <row r="95" spans="1:25" ht="19.5" x14ac:dyDescent="0.3">
      <c r="A95" s="31">
        <v>52</v>
      </c>
      <c r="B95" s="32" t="s">
        <v>87</v>
      </c>
      <c r="C95" s="33">
        <v>29</v>
      </c>
      <c r="D95" s="34">
        <v>288</v>
      </c>
      <c r="E95" s="34">
        <f t="shared" si="14"/>
        <v>19.2</v>
      </c>
      <c r="F95" s="35">
        <f t="shared" si="12"/>
        <v>76</v>
      </c>
      <c r="G95" s="32" t="s">
        <v>87</v>
      </c>
      <c r="H95" s="36">
        <f t="shared" si="13"/>
        <v>105</v>
      </c>
      <c r="K95" s="9"/>
      <c r="N95" s="71" t="s">
        <v>153</v>
      </c>
      <c r="O95" s="3"/>
      <c r="P95" s="75"/>
      <c r="Q95" s="72">
        <v>33000000</v>
      </c>
      <c r="U95" s="59">
        <f t="shared" si="10"/>
        <v>1986</v>
      </c>
    </row>
    <row r="96" spans="1:25" ht="19.5" x14ac:dyDescent="0.3">
      <c r="A96" s="31">
        <v>53</v>
      </c>
      <c r="B96" s="32" t="s">
        <v>87</v>
      </c>
      <c r="C96" s="33">
        <v>29</v>
      </c>
      <c r="D96" s="34">
        <v>300</v>
      </c>
      <c r="E96" s="34">
        <f t="shared" si="14"/>
        <v>20</v>
      </c>
      <c r="F96" s="35">
        <f t="shared" si="12"/>
        <v>80</v>
      </c>
      <c r="G96" s="32" t="s">
        <v>87</v>
      </c>
      <c r="H96" s="36">
        <f t="shared" si="13"/>
        <v>109</v>
      </c>
      <c r="K96" s="9"/>
      <c r="N96" s="71" t="s">
        <v>154</v>
      </c>
      <c r="O96" s="3"/>
      <c r="P96" s="75"/>
      <c r="Q96" s="72">
        <v>34000000</v>
      </c>
      <c r="R96" s="1" t="s">
        <v>298</v>
      </c>
      <c r="U96" s="59">
        <f t="shared" si="10"/>
        <v>1985</v>
      </c>
    </row>
    <row r="97" spans="1:21" ht="19.5" x14ac:dyDescent="0.3">
      <c r="A97" s="31">
        <v>54</v>
      </c>
      <c r="B97" s="32" t="s">
        <v>87</v>
      </c>
      <c r="C97" s="33">
        <v>29</v>
      </c>
      <c r="D97" s="34">
        <v>312</v>
      </c>
      <c r="E97" s="34">
        <f t="shared" si="14"/>
        <v>20.8</v>
      </c>
      <c r="F97" s="35">
        <f t="shared" si="12"/>
        <v>83</v>
      </c>
      <c r="G97" s="32" t="s">
        <v>87</v>
      </c>
      <c r="H97" s="36">
        <f t="shared" si="13"/>
        <v>112</v>
      </c>
      <c r="K97" s="9"/>
      <c r="N97" s="71" t="s">
        <v>155</v>
      </c>
      <c r="O97" s="3"/>
      <c r="P97" s="75"/>
      <c r="Q97" s="72">
        <v>35000000</v>
      </c>
      <c r="R97" s="1" t="s">
        <v>298</v>
      </c>
      <c r="U97" s="59">
        <f t="shared" si="10"/>
        <v>1984</v>
      </c>
    </row>
    <row r="98" spans="1:21" ht="19.5" x14ac:dyDescent="0.3">
      <c r="A98" s="31">
        <v>55</v>
      </c>
      <c r="B98" s="32" t="s">
        <v>87</v>
      </c>
      <c r="C98" s="33">
        <v>29</v>
      </c>
      <c r="D98" s="34">
        <v>321</v>
      </c>
      <c r="E98" s="34">
        <f t="shared" si="14"/>
        <v>21.4</v>
      </c>
      <c r="F98" s="35">
        <f t="shared" si="12"/>
        <v>85</v>
      </c>
      <c r="G98" s="32" t="s">
        <v>87</v>
      </c>
      <c r="H98" s="36">
        <f t="shared" si="13"/>
        <v>114</v>
      </c>
      <c r="K98" s="9"/>
      <c r="N98" s="71" t="s">
        <v>156</v>
      </c>
      <c r="O98" s="3"/>
      <c r="P98" s="75"/>
      <c r="Q98" s="72">
        <v>36000000</v>
      </c>
      <c r="U98" s="59">
        <f t="shared" si="10"/>
        <v>1983</v>
      </c>
    </row>
    <row r="99" spans="1:21" ht="19.5" x14ac:dyDescent="0.3">
      <c r="A99" s="31">
        <v>56</v>
      </c>
      <c r="B99" s="32" t="s">
        <v>87</v>
      </c>
      <c r="C99" s="33">
        <v>29</v>
      </c>
      <c r="D99" s="34">
        <v>321</v>
      </c>
      <c r="E99" s="34">
        <f t="shared" si="14"/>
        <v>21.4</v>
      </c>
      <c r="F99" s="35">
        <f t="shared" si="12"/>
        <v>85</v>
      </c>
      <c r="G99" s="32" t="s">
        <v>87</v>
      </c>
      <c r="H99" s="36">
        <f t="shared" si="13"/>
        <v>114</v>
      </c>
      <c r="K99" s="9"/>
      <c r="N99" s="71" t="s">
        <v>157</v>
      </c>
      <c r="O99" s="3"/>
      <c r="P99" s="75"/>
      <c r="Q99" s="72">
        <v>37000000</v>
      </c>
      <c r="U99" s="59">
        <f t="shared" si="10"/>
        <v>1982</v>
      </c>
    </row>
    <row r="100" spans="1:21" ht="19.5" x14ac:dyDescent="0.3">
      <c r="A100" s="31">
        <v>57</v>
      </c>
      <c r="B100" s="32" t="s">
        <v>87</v>
      </c>
      <c r="C100" s="33">
        <v>29</v>
      </c>
      <c r="D100" s="34">
        <v>321</v>
      </c>
      <c r="E100" s="34">
        <f t="shared" si="14"/>
        <v>21.4</v>
      </c>
      <c r="F100" s="35">
        <f t="shared" si="12"/>
        <v>85</v>
      </c>
      <c r="G100" s="32" t="s">
        <v>87</v>
      </c>
      <c r="H100" s="36">
        <f t="shared" si="13"/>
        <v>114</v>
      </c>
      <c r="K100" s="9"/>
      <c r="N100" s="71" t="s">
        <v>170</v>
      </c>
      <c r="O100" s="3"/>
      <c r="P100" s="75"/>
      <c r="Q100" s="72">
        <v>38000000</v>
      </c>
    </row>
    <row r="101" spans="1:21" ht="19.5" x14ac:dyDescent="0.3">
      <c r="A101" s="31">
        <v>58</v>
      </c>
      <c r="B101" s="32" t="s">
        <v>87</v>
      </c>
      <c r="C101" s="33">
        <v>29</v>
      </c>
      <c r="D101" s="34">
        <v>321</v>
      </c>
      <c r="E101" s="34">
        <f t="shared" si="14"/>
        <v>21.4</v>
      </c>
      <c r="F101" s="35">
        <f t="shared" si="12"/>
        <v>85</v>
      </c>
      <c r="G101" s="32" t="s">
        <v>87</v>
      </c>
      <c r="H101" s="36">
        <f t="shared" si="13"/>
        <v>114</v>
      </c>
      <c r="K101" s="9"/>
      <c r="N101" s="71" t="s">
        <v>171</v>
      </c>
      <c r="O101" s="3"/>
      <c r="P101" s="75"/>
      <c r="Q101" s="72">
        <v>39000000</v>
      </c>
    </row>
    <row r="102" spans="1:21" ht="19.5" x14ac:dyDescent="0.3">
      <c r="A102" s="37">
        <v>59</v>
      </c>
      <c r="B102" s="38" t="s">
        <v>87</v>
      </c>
      <c r="C102" s="39">
        <v>29</v>
      </c>
      <c r="D102" s="40">
        <v>321</v>
      </c>
      <c r="E102" s="40">
        <f t="shared" si="14"/>
        <v>21.4</v>
      </c>
      <c r="F102" s="41">
        <f t="shared" si="12"/>
        <v>85</v>
      </c>
      <c r="G102" s="38" t="s">
        <v>87</v>
      </c>
      <c r="H102" s="67">
        <f t="shared" si="13"/>
        <v>114</v>
      </c>
      <c r="K102" s="9"/>
      <c r="N102" s="71" t="s">
        <v>172</v>
      </c>
      <c r="O102" s="3"/>
      <c r="P102" s="75"/>
      <c r="Q102" s="72">
        <v>40000000</v>
      </c>
    </row>
    <row r="103" spans="1:21" ht="19.5" x14ac:dyDescent="0.3">
      <c r="K103" s="9"/>
      <c r="N103" s="71" t="s">
        <v>303</v>
      </c>
      <c r="O103" s="3"/>
      <c r="P103" s="75"/>
      <c r="Q103" s="72">
        <v>41000000</v>
      </c>
      <c r="R103" s="1" t="s">
        <v>298</v>
      </c>
    </row>
    <row r="104" spans="1:21" ht="19.5" x14ac:dyDescent="0.3">
      <c r="A104" s="651" t="s">
        <v>88</v>
      </c>
      <c r="B104" s="651"/>
      <c r="C104" s="651"/>
      <c r="D104" s="651"/>
      <c r="E104" s="651"/>
      <c r="F104" s="651"/>
      <c r="G104" s="651"/>
      <c r="H104" s="651"/>
      <c r="K104" s="9"/>
      <c r="N104" s="71" t="s">
        <v>304</v>
      </c>
      <c r="O104" s="3"/>
      <c r="P104" s="75"/>
      <c r="Q104" s="72">
        <v>41000000</v>
      </c>
      <c r="R104" s="1" t="s">
        <v>298</v>
      </c>
    </row>
    <row r="105" spans="1:21" ht="19.5" x14ac:dyDescent="0.3">
      <c r="A105" s="22" t="s">
        <v>78</v>
      </c>
      <c r="B105" s="659" t="s">
        <v>79</v>
      </c>
      <c r="C105" s="660"/>
      <c r="D105" s="23" t="s">
        <v>80</v>
      </c>
      <c r="E105" s="23" t="s">
        <v>81</v>
      </c>
      <c r="F105" s="24" t="s">
        <v>89</v>
      </c>
      <c r="G105" s="553" t="s">
        <v>83</v>
      </c>
      <c r="H105" s="554"/>
      <c r="K105" s="9"/>
      <c r="N105" s="71" t="s">
        <v>305</v>
      </c>
      <c r="O105" s="3"/>
      <c r="P105" s="75"/>
      <c r="Q105" s="72">
        <v>41000000</v>
      </c>
      <c r="R105" s="1" t="s">
        <v>298</v>
      </c>
    </row>
    <row r="106" spans="1:21" ht="19.5" x14ac:dyDescent="0.3">
      <c r="A106" s="25">
        <v>29</v>
      </c>
      <c r="B106" s="26" t="s">
        <v>84</v>
      </c>
      <c r="C106" s="27">
        <v>5</v>
      </c>
      <c r="D106" s="28">
        <v>12</v>
      </c>
      <c r="E106" s="28">
        <f>D106/15</f>
        <v>0.8</v>
      </c>
      <c r="F106" s="29">
        <f t="shared" ref="F106:F136" si="15">INT(E106*4)</f>
        <v>3</v>
      </c>
      <c r="G106" s="26" t="s">
        <v>85</v>
      </c>
      <c r="H106" s="30">
        <f t="shared" ref="H106:H124" si="16">C106+F106</f>
        <v>8</v>
      </c>
      <c r="K106" s="9"/>
      <c r="N106" s="71" t="s">
        <v>306</v>
      </c>
      <c r="O106" s="3"/>
      <c r="P106" s="75"/>
      <c r="Q106" s="72">
        <v>41000000</v>
      </c>
      <c r="R106" s="1" t="s">
        <v>298</v>
      </c>
    </row>
    <row r="107" spans="1:21" ht="19.5" x14ac:dyDescent="0.3">
      <c r="A107" s="31">
        <v>30</v>
      </c>
      <c r="B107" s="32" t="s">
        <v>85</v>
      </c>
      <c r="C107" s="33">
        <v>5</v>
      </c>
      <c r="D107" s="34">
        <v>24</v>
      </c>
      <c r="E107" s="34">
        <f t="shared" ref="E107:E136" si="17">D107/15</f>
        <v>1.6</v>
      </c>
      <c r="F107" s="35">
        <f t="shared" si="15"/>
        <v>6</v>
      </c>
      <c r="G107" s="32" t="s">
        <v>86</v>
      </c>
      <c r="H107" s="36">
        <f t="shared" si="16"/>
        <v>11</v>
      </c>
      <c r="K107" s="9"/>
      <c r="N107" s="71" t="s">
        <v>173</v>
      </c>
      <c r="O107" s="3"/>
      <c r="P107" s="75"/>
      <c r="Q107" s="72">
        <v>41000000</v>
      </c>
    </row>
    <row r="108" spans="1:21" ht="19.5" x14ac:dyDescent="0.3">
      <c r="A108" s="31">
        <v>31</v>
      </c>
      <c r="B108" s="32" t="s">
        <v>87</v>
      </c>
      <c r="C108" s="33">
        <v>5</v>
      </c>
      <c r="D108" s="34">
        <v>36</v>
      </c>
      <c r="E108" s="34">
        <f t="shared" si="17"/>
        <v>2.4</v>
      </c>
      <c r="F108" s="35">
        <f t="shared" si="15"/>
        <v>9</v>
      </c>
      <c r="G108" s="32" t="s">
        <v>86</v>
      </c>
      <c r="H108" s="36">
        <f t="shared" si="16"/>
        <v>14</v>
      </c>
      <c r="K108" s="9"/>
      <c r="N108" s="266" t="s">
        <v>354</v>
      </c>
      <c r="O108" s="264"/>
      <c r="P108" s="265"/>
      <c r="Q108" s="261"/>
    </row>
    <row r="109" spans="1:21" ht="19.5" x14ac:dyDescent="0.15">
      <c r="A109" s="31">
        <v>32</v>
      </c>
      <c r="B109" s="32" t="s">
        <v>87</v>
      </c>
      <c r="C109" s="33">
        <v>5</v>
      </c>
      <c r="D109" s="34">
        <v>48</v>
      </c>
      <c r="E109" s="34">
        <f t="shared" si="17"/>
        <v>3.2</v>
      </c>
      <c r="F109" s="35">
        <f t="shared" si="15"/>
        <v>12</v>
      </c>
      <c r="G109" s="32" t="s">
        <v>87</v>
      </c>
      <c r="H109" s="36">
        <f t="shared" si="16"/>
        <v>17</v>
      </c>
      <c r="K109" s="9"/>
      <c r="N109" s="267" t="s">
        <v>355</v>
      </c>
      <c r="O109" s="258"/>
      <c r="P109" s="260"/>
      <c r="Q109" s="263"/>
    </row>
    <row r="110" spans="1:21" ht="19.5" x14ac:dyDescent="0.15">
      <c r="A110" s="31">
        <v>33</v>
      </c>
      <c r="B110" s="32" t="s">
        <v>87</v>
      </c>
      <c r="C110" s="33">
        <v>5</v>
      </c>
      <c r="D110" s="34">
        <v>60</v>
      </c>
      <c r="E110" s="34">
        <f t="shared" si="17"/>
        <v>4</v>
      </c>
      <c r="F110" s="35">
        <f t="shared" si="15"/>
        <v>16</v>
      </c>
      <c r="G110" s="32" t="s">
        <v>87</v>
      </c>
      <c r="H110" s="36">
        <f t="shared" si="16"/>
        <v>21</v>
      </c>
      <c r="K110" s="9"/>
      <c r="N110" s="267" t="s">
        <v>356</v>
      </c>
      <c r="O110" s="258"/>
      <c r="P110" s="260"/>
      <c r="Q110" s="262"/>
    </row>
    <row r="111" spans="1:21" ht="19.5" x14ac:dyDescent="0.15">
      <c r="A111" s="31">
        <v>34</v>
      </c>
      <c r="B111" s="32" t="s">
        <v>87</v>
      </c>
      <c r="C111" s="33">
        <v>5</v>
      </c>
      <c r="D111" s="34">
        <v>72</v>
      </c>
      <c r="E111" s="34">
        <f t="shared" si="17"/>
        <v>4.8</v>
      </c>
      <c r="F111" s="35">
        <f t="shared" si="15"/>
        <v>19</v>
      </c>
      <c r="G111" s="32" t="s">
        <v>87</v>
      </c>
      <c r="H111" s="36">
        <f t="shared" si="16"/>
        <v>24</v>
      </c>
      <c r="K111" s="9"/>
      <c r="N111" s="267" t="s">
        <v>357</v>
      </c>
      <c r="O111" s="258"/>
      <c r="P111" s="260"/>
      <c r="Q111" s="259"/>
    </row>
    <row r="112" spans="1:21" ht="19.5" x14ac:dyDescent="0.15">
      <c r="A112" s="31">
        <v>35</v>
      </c>
      <c r="B112" s="32" t="s">
        <v>87</v>
      </c>
      <c r="C112" s="33">
        <v>5</v>
      </c>
      <c r="D112" s="34">
        <v>84</v>
      </c>
      <c r="E112" s="34">
        <f t="shared" si="17"/>
        <v>5.6</v>
      </c>
      <c r="F112" s="35">
        <f t="shared" si="15"/>
        <v>22</v>
      </c>
      <c r="G112" s="32" t="s">
        <v>87</v>
      </c>
      <c r="H112" s="36">
        <f t="shared" si="16"/>
        <v>27</v>
      </c>
      <c r="K112" s="9"/>
      <c r="N112" s="46"/>
      <c r="O112" s="46"/>
      <c r="P112" s="46"/>
      <c r="Q112" s="46"/>
    </row>
    <row r="113" spans="1:17" ht="19.5" x14ac:dyDescent="0.15">
      <c r="A113" s="31">
        <v>36</v>
      </c>
      <c r="B113" s="32" t="s">
        <v>87</v>
      </c>
      <c r="C113" s="33">
        <v>5</v>
      </c>
      <c r="D113" s="34">
        <v>96</v>
      </c>
      <c r="E113" s="34">
        <f t="shared" si="17"/>
        <v>6.4</v>
      </c>
      <c r="F113" s="35">
        <f t="shared" si="15"/>
        <v>25</v>
      </c>
      <c r="G113" s="32" t="s">
        <v>87</v>
      </c>
      <c r="H113" s="36">
        <f t="shared" si="16"/>
        <v>30</v>
      </c>
      <c r="K113" s="9"/>
      <c r="N113" s="46"/>
      <c r="O113" s="46"/>
      <c r="P113" s="46"/>
      <c r="Q113" s="46"/>
    </row>
    <row r="114" spans="1:17" ht="19.5" x14ac:dyDescent="0.15">
      <c r="A114" s="31">
        <v>37</v>
      </c>
      <c r="B114" s="32" t="s">
        <v>87</v>
      </c>
      <c r="C114" s="33">
        <v>5</v>
      </c>
      <c r="D114" s="34">
        <v>108</v>
      </c>
      <c r="E114" s="34">
        <f t="shared" si="17"/>
        <v>7.2</v>
      </c>
      <c r="F114" s="35">
        <f t="shared" si="15"/>
        <v>28</v>
      </c>
      <c r="G114" s="32" t="s">
        <v>87</v>
      </c>
      <c r="H114" s="36">
        <f t="shared" si="16"/>
        <v>33</v>
      </c>
      <c r="J114" s="271"/>
      <c r="K114" s="271"/>
      <c r="L114" s="271"/>
      <c r="M114" s="271"/>
      <c r="N114" s="272"/>
      <c r="O114" s="272"/>
      <c r="P114" s="272"/>
      <c r="Q114" s="272"/>
    </row>
    <row r="115" spans="1:17" ht="19.5" x14ac:dyDescent="0.15">
      <c r="A115" s="31">
        <v>38</v>
      </c>
      <c r="B115" s="32" t="s">
        <v>87</v>
      </c>
      <c r="C115" s="33">
        <v>5</v>
      </c>
      <c r="D115" s="34">
        <v>120</v>
      </c>
      <c r="E115" s="34">
        <f t="shared" si="17"/>
        <v>8</v>
      </c>
      <c r="F115" s="35">
        <f t="shared" si="15"/>
        <v>32</v>
      </c>
      <c r="G115" s="32" t="s">
        <v>87</v>
      </c>
      <c r="H115" s="36">
        <f t="shared" si="16"/>
        <v>37</v>
      </c>
      <c r="J115" s="271"/>
      <c r="K115" s="271"/>
      <c r="L115" s="271"/>
      <c r="M115" s="271"/>
      <c r="N115" s="272"/>
      <c r="O115" s="272"/>
      <c r="P115" s="272"/>
      <c r="Q115" s="272"/>
    </row>
    <row r="116" spans="1:17" ht="19.5" customHeight="1" x14ac:dyDescent="0.15">
      <c r="A116" s="31">
        <v>39</v>
      </c>
      <c r="B116" s="32" t="s">
        <v>87</v>
      </c>
      <c r="C116" s="33">
        <v>5</v>
      </c>
      <c r="D116" s="34">
        <v>132</v>
      </c>
      <c r="E116" s="34">
        <f t="shared" si="17"/>
        <v>8.8000000000000007</v>
      </c>
      <c r="F116" s="35">
        <f t="shared" si="15"/>
        <v>35</v>
      </c>
      <c r="G116" s="32" t="s">
        <v>87</v>
      </c>
      <c r="H116" s="36">
        <f t="shared" si="16"/>
        <v>40</v>
      </c>
      <c r="J116" s="273"/>
      <c r="K116" s="514"/>
      <c r="L116" s="514"/>
      <c r="M116" s="514"/>
      <c r="N116" s="514"/>
      <c r="O116" s="514"/>
      <c r="P116" s="514"/>
      <c r="Q116" s="514"/>
    </row>
    <row r="117" spans="1:17" ht="18.75" x14ac:dyDescent="0.15">
      <c r="A117" s="31">
        <v>40</v>
      </c>
      <c r="B117" s="32" t="s">
        <v>87</v>
      </c>
      <c r="C117" s="33">
        <v>5</v>
      </c>
      <c r="D117" s="34">
        <v>144</v>
      </c>
      <c r="E117" s="34">
        <f t="shared" si="17"/>
        <v>9.6</v>
      </c>
      <c r="F117" s="35">
        <f t="shared" si="15"/>
        <v>38</v>
      </c>
      <c r="G117" s="32" t="s">
        <v>87</v>
      </c>
      <c r="H117" s="36">
        <f t="shared" si="16"/>
        <v>43</v>
      </c>
      <c r="J117" s="511"/>
      <c r="K117" s="512"/>
      <c r="L117" s="274"/>
      <c r="M117" s="515"/>
      <c r="N117" s="515"/>
      <c r="O117" s="515"/>
      <c r="P117" s="515"/>
      <c r="Q117" s="515"/>
    </row>
    <row r="118" spans="1:17" ht="18.75" x14ac:dyDescent="0.15">
      <c r="A118" s="31">
        <v>41</v>
      </c>
      <c r="B118" s="32" t="s">
        <v>87</v>
      </c>
      <c r="C118" s="33">
        <v>5</v>
      </c>
      <c r="D118" s="34">
        <v>156</v>
      </c>
      <c r="E118" s="34">
        <f t="shared" si="17"/>
        <v>10.4</v>
      </c>
      <c r="F118" s="35">
        <f t="shared" si="15"/>
        <v>41</v>
      </c>
      <c r="G118" s="32" t="s">
        <v>87</v>
      </c>
      <c r="H118" s="36">
        <f t="shared" si="16"/>
        <v>46</v>
      </c>
      <c r="J118" s="511"/>
      <c r="K118" s="512"/>
      <c r="L118" s="271"/>
      <c r="M118" s="515"/>
      <c r="N118" s="515"/>
      <c r="O118" s="515"/>
      <c r="P118" s="515"/>
      <c r="Q118" s="515"/>
    </row>
    <row r="119" spans="1:17" ht="18.75" x14ac:dyDescent="0.15">
      <c r="A119" s="31">
        <v>42</v>
      </c>
      <c r="B119" s="32" t="s">
        <v>87</v>
      </c>
      <c r="C119" s="33">
        <v>5</v>
      </c>
      <c r="D119" s="34">
        <v>168</v>
      </c>
      <c r="E119" s="34">
        <f t="shared" si="17"/>
        <v>11.2</v>
      </c>
      <c r="F119" s="35">
        <f t="shared" si="15"/>
        <v>44</v>
      </c>
      <c r="G119" s="32" t="s">
        <v>87</v>
      </c>
      <c r="H119" s="36">
        <f t="shared" si="16"/>
        <v>49</v>
      </c>
      <c r="J119" s="511"/>
      <c r="K119" s="512"/>
      <c r="L119" s="271"/>
      <c r="M119" s="515"/>
      <c r="N119" s="515"/>
      <c r="O119" s="515"/>
      <c r="P119" s="515"/>
      <c r="Q119" s="515"/>
    </row>
    <row r="120" spans="1:17" ht="18.75" x14ac:dyDescent="0.15">
      <c r="A120" s="31">
        <v>43</v>
      </c>
      <c r="B120" s="32" t="s">
        <v>87</v>
      </c>
      <c r="C120" s="33">
        <v>5</v>
      </c>
      <c r="D120" s="34">
        <v>180</v>
      </c>
      <c r="E120" s="34">
        <f t="shared" si="17"/>
        <v>12</v>
      </c>
      <c r="F120" s="35">
        <f t="shared" si="15"/>
        <v>48</v>
      </c>
      <c r="G120" s="32" t="s">
        <v>87</v>
      </c>
      <c r="H120" s="36">
        <f t="shared" si="16"/>
        <v>53</v>
      </c>
      <c r="J120" s="511"/>
      <c r="K120" s="512"/>
      <c r="L120" s="271"/>
      <c r="M120" s="515"/>
      <c r="N120" s="515"/>
      <c r="O120" s="515"/>
      <c r="P120" s="515"/>
      <c r="Q120" s="515"/>
    </row>
    <row r="121" spans="1:17" ht="18.75" x14ac:dyDescent="0.15">
      <c r="A121" s="31">
        <v>44</v>
      </c>
      <c r="B121" s="32" t="s">
        <v>87</v>
      </c>
      <c r="C121" s="33">
        <v>5</v>
      </c>
      <c r="D121" s="34">
        <v>192</v>
      </c>
      <c r="E121" s="34">
        <f t="shared" si="17"/>
        <v>12.8</v>
      </c>
      <c r="F121" s="35">
        <f t="shared" si="15"/>
        <v>51</v>
      </c>
      <c r="G121" s="32" t="s">
        <v>87</v>
      </c>
      <c r="H121" s="36">
        <f t="shared" si="16"/>
        <v>56</v>
      </c>
      <c r="J121" s="511"/>
      <c r="K121" s="512"/>
      <c r="L121" s="271"/>
      <c r="M121" s="515"/>
      <c r="N121" s="515"/>
      <c r="O121" s="515"/>
      <c r="P121" s="515"/>
      <c r="Q121" s="515"/>
    </row>
    <row r="122" spans="1:17" ht="18.75" x14ac:dyDescent="0.15">
      <c r="A122" s="31">
        <v>45</v>
      </c>
      <c r="B122" s="32" t="s">
        <v>87</v>
      </c>
      <c r="C122" s="33">
        <v>5</v>
      </c>
      <c r="D122" s="34">
        <v>204</v>
      </c>
      <c r="E122" s="34">
        <f t="shared" si="17"/>
        <v>13.6</v>
      </c>
      <c r="F122" s="35">
        <f t="shared" si="15"/>
        <v>54</v>
      </c>
      <c r="G122" s="32" t="s">
        <v>87</v>
      </c>
      <c r="H122" s="36">
        <f t="shared" si="16"/>
        <v>59</v>
      </c>
      <c r="J122" s="511"/>
      <c r="K122" s="512"/>
      <c r="L122" s="271"/>
      <c r="M122" s="515"/>
      <c r="N122" s="515"/>
      <c r="O122" s="515"/>
      <c r="P122" s="515"/>
      <c r="Q122" s="515"/>
    </row>
    <row r="123" spans="1:17" ht="18.75" x14ac:dyDescent="0.15">
      <c r="A123" s="31">
        <v>46</v>
      </c>
      <c r="B123" s="32" t="s">
        <v>87</v>
      </c>
      <c r="C123" s="33">
        <v>5</v>
      </c>
      <c r="D123" s="34">
        <v>216</v>
      </c>
      <c r="E123" s="34">
        <f t="shared" si="17"/>
        <v>14.4</v>
      </c>
      <c r="F123" s="35">
        <f t="shared" si="15"/>
        <v>57</v>
      </c>
      <c r="G123" s="32" t="s">
        <v>87</v>
      </c>
      <c r="H123" s="36">
        <f t="shared" si="16"/>
        <v>62</v>
      </c>
      <c r="J123" s="511"/>
      <c r="K123" s="512"/>
      <c r="L123" s="271"/>
      <c r="M123" s="515"/>
      <c r="N123" s="515"/>
      <c r="O123" s="515"/>
      <c r="P123" s="515"/>
      <c r="Q123" s="515"/>
    </row>
    <row r="124" spans="1:17" ht="18.75" x14ac:dyDescent="0.15">
      <c r="A124" s="31">
        <v>47</v>
      </c>
      <c r="B124" s="32" t="s">
        <v>87</v>
      </c>
      <c r="C124" s="33">
        <v>5</v>
      </c>
      <c r="D124" s="34">
        <v>228</v>
      </c>
      <c r="E124" s="34">
        <f t="shared" si="17"/>
        <v>15.2</v>
      </c>
      <c r="F124" s="35">
        <f t="shared" si="15"/>
        <v>60</v>
      </c>
      <c r="G124" s="32" t="s">
        <v>87</v>
      </c>
      <c r="H124" s="36">
        <f t="shared" si="16"/>
        <v>65</v>
      </c>
      <c r="J124" s="511"/>
      <c r="K124" s="512"/>
      <c r="L124" s="271"/>
      <c r="M124" s="275"/>
      <c r="N124" s="9"/>
      <c r="O124" s="9"/>
      <c r="P124" s="9"/>
      <c r="Q124" s="9"/>
    </row>
    <row r="125" spans="1:17" ht="18.75" x14ac:dyDescent="0.15">
      <c r="A125" s="31">
        <v>48</v>
      </c>
      <c r="B125" s="32" t="s">
        <v>87</v>
      </c>
      <c r="C125" s="33">
        <v>5</v>
      </c>
      <c r="D125" s="34">
        <v>240</v>
      </c>
      <c r="E125" s="34">
        <f t="shared" si="17"/>
        <v>16</v>
      </c>
      <c r="F125" s="35">
        <f t="shared" si="15"/>
        <v>64</v>
      </c>
      <c r="G125" s="32" t="s">
        <v>87</v>
      </c>
      <c r="H125" s="66">
        <f t="shared" ref="H125:H136" si="18">H$124</f>
        <v>65</v>
      </c>
      <c r="J125" s="511"/>
      <c r="K125" s="512"/>
      <c r="L125" s="274"/>
      <c r="M125" s="275"/>
      <c r="N125" s="9"/>
      <c r="O125" s="9"/>
      <c r="P125" s="9"/>
      <c r="Q125" s="9"/>
    </row>
    <row r="126" spans="1:17" ht="18.75" x14ac:dyDescent="0.15">
      <c r="A126" s="31">
        <v>49</v>
      </c>
      <c r="B126" s="32" t="s">
        <v>87</v>
      </c>
      <c r="C126" s="33">
        <v>5</v>
      </c>
      <c r="D126" s="34">
        <v>252</v>
      </c>
      <c r="E126" s="34">
        <f t="shared" si="17"/>
        <v>16.8</v>
      </c>
      <c r="F126" s="35">
        <f t="shared" si="15"/>
        <v>67</v>
      </c>
      <c r="G126" s="32" t="s">
        <v>87</v>
      </c>
      <c r="H126" s="42">
        <f t="shared" si="18"/>
        <v>65</v>
      </c>
      <c r="J126" s="511"/>
      <c r="K126" s="512"/>
      <c r="L126" s="271"/>
      <c r="M126" s="275"/>
      <c r="N126" s="9"/>
      <c r="O126" s="9"/>
      <c r="P126" s="9"/>
      <c r="Q126" s="9"/>
    </row>
    <row r="127" spans="1:17" ht="18.75" x14ac:dyDescent="0.15">
      <c r="A127" s="31">
        <v>50</v>
      </c>
      <c r="B127" s="32" t="s">
        <v>87</v>
      </c>
      <c r="C127" s="33">
        <v>5</v>
      </c>
      <c r="D127" s="34">
        <v>264</v>
      </c>
      <c r="E127" s="34">
        <f t="shared" si="17"/>
        <v>17.600000000000001</v>
      </c>
      <c r="F127" s="35">
        <f t="shared" si="15"/>
        <v>70</v>
      </c>
      <c r="G127" s="32" t="s">
        <v>87</v>
      </c>
      <c r="H127" s="42">
        <f t="shared" si="18"/>
        <v>65</v>
      </c>
      <c r="J127" s="511"/>
      <c r="K127" s="512"/>
      <c r="L127" s="271"/>
      <c r="M127" s="275"/>
      <c r="N127" s="9"/>
      <c r="O127" s="9"/>
      <c r="P127" s="9"/>
      <c r="Q127" s="9"/>
    </row>
    <row r="128" spans="1:17" ht="18.75" x14ac:dyDescent="0.15">
      <c r="A128" s="31">
        <v>51</v>
      </c>
      <c r="B128" s="32" t="s">
        <v>87</v>
      </c>
      <c r="C128" s="33">
        <v>5</v>
      </c>
      <c r="D128" s="34">
        <v>276</v>
      </c>
      <c r="E128" s="34">
        <f t="shared" si="17"/>
        <v>18.399999999999999</v>
      </c>
      <c r="F128" s="35">
        <f t="shared" si="15"/>
        <v>73</v>
      </c>
      <c r="G128" s="32" t="s">
        <v>87</v>
      </c>
      <c r="H128" s="42">
        <f t="shared" si="18"/>
        <v>65</v>
      </c>
      <c r="J128" s="511"/>
      <c r="K128" s="512"/>
      <c r="L128" s="271"/>
      <c r="M128" s="275"/>
      <c r="N128" s="9"/>
      <c r="O128" s="9"/>
      <c r="P128" s="9"/>
      <c r="Q128" s="9"/>
    </row>
    <row r="129" spans="1:17" ht="18.75" x14ac:dyDescent="0.15">
      <c r="A129" s="31">
        <v>52</v>
      </c>
      <c r="B129" s="32" t="s">
        <v>87</v>
      </c>
      <c r="C129" s="33">
        <v>5</v>
      </c>
      <c r="D129" s="34">
        <v>288</v>
      </c>
      <c r="E129" s="34">
        <f t="shared" si="17"/>
        <v>19.2</v>
      </c>
      <c r="F129" s="35">
        <f t="shared" si="15"/>
        <v>76</v>
      </c>
      <c r="G129" s="32" t="s">
        <v>87</v>
      </c>
      <c r="H129" s="42">
        <f t="shared" si="18"/>
        <v>65</v>
      </c>
      <c r="J129" s="511"/>
      <c r="K129" s="512"/>
      <c r="L129" s="271"/>
      <c r="M129" s="275"/>
      <c r="N129" s="9"/>
      <c r="O129" s="9"/>
      <c r="P129" s="9"/>
      <c r="Q129" s="9"/>
    </row>
    <row r="130" spans="1:17" ht="18.75" x14ac:dyDescent="0.15">
      <c r="A130" s="31">
        <v>53</v>
      </c>
      <c r="B130" s="32" t="s">
        <v>87</v>
      </c>
      <c r="C130" s="33">
        <v>5</v>
      </c>
      <c r="D130" s="34">
        <v>300</v>
      </c>
      <c r="E130" s="34">
        <f t="shared" si="17"/>
        <v>20</v>
      </c>
      <c r="F130" s="35">
        <f t="shared" si="15"/>
        <v>80</v>
      </c>
      <c r="G130" s="32" t="s">
        <v>87</v>
      </c>
      <c r="H130" s="42">
        <f t="shared" si="18"/>
        <v>65</v>
      </c>
      <c r="J130" s="271"/>
      <c r="K130" s="271"/>
      <c r="L130" s="271"/>
      <c r="M130" s="275"/>
      <c r="N130" s="9"/>
      <c r="O130" s="9"/>
      <c r="P130" s="9"/>
      <c r="Q130" s="9"/>
    </row>
    <row r="131" spans="1:17" ht="18.75" x14ac:dyDescent="0.15">
      <c r="A131" s="31">
        <v>54</v>
      </c>
      <c r="B131" s="32" t="s">
        <v>87</v>
      </c>
      <c r="C131" s="33">
        <v>5</v>
      </c>
      <c r="D131" s="34">
        <v>312</v>
      </c>
      <c r="E131" s="34">
        <f t="shared" si="17"/>
        <v>20.8</v>
      </c>
      <c r="F131" s="35">
        <f t="shared" si="15"/>
        <v>83</v>
      </c>
      <c r="G131" s="32" t="s">
        <v>87</v>
      </c>
      <c r="H131" s="42">
        <f t="shared" si="18"/>
        <v>65</v>
      </c>
      <c r="J131" s="513"/>
      <c r="K131" s="276"/>
      <c r="L131" s="271"/>
      <c r="M131" s="275"/>
      <c r="N131" s="9"/>
      <c r="O131" s="9"/>
      <c r="P131" s="9"/>
      <c r="Q131" s="9"/>
    </row>
    <row r="132" spans="1:17" ht="18.75" x14ac:dyDescent="0.15">
      <c r="A132" s="31">
        <v>55</v>
      </c>
      <c r="B132" s="32" t="s">
        <v>87</v>
      </c>
      <c r="C132" s="33">
        <v>5</v>
      </c>
      <c r="D132" s="34">
        <v>324</v>
      </c>
      <c r="E132" s="34">
        <f t="shared" si="17"/>
        <v>21.6</v>
      </c>
      <c r="F132" s="35">
        <f t="shared" si="15"/>
        <v>86</v>
      </c>
      <c r="G132" s="32" t="s">
        <v>87</v>
      </c>
      <c r="H132" s="42">
        <f t="shared" si="18"/>
        <v>65</v>
      </c>
      <c r="J132" s="513"/>
      <c r="K132" s="276"/>
      <c r="L132" s="271"/>
      <c r="M132" s="275"/>
      <c r="N132" s="9"/>
      <c r="O132" s="9"/>
      <c r="P132" s="9"/>
      <c r="Q132" s="9"/>
    </row>
    <row r="133" spans="1:17" ht="18.75" x14ac:dyDescent="0.15">
      <c r="A133" s="31">
        <v>56</v>
      </c>
      <c r="B133" s="32" t="s">
        <v>87</v>
      </c>
      <c r="C133" s="33">
        <v>5</v>
      </c>
      <c r="D133" s="34">
        <v>336</v>
      </c>
      <c r="E133" s="34">
        <f t="shared" si="17"/>
        <v>22.4</v>
      </c>
      <c r="F133" s="35">
        <f t="shared" si="15"/>
        <v>89</v>
      </c>
      <c r="G133" s="32" t="s">
        <v>87</v>
      </c>
      <c r="H133" s="42">
        <f t="shared" si="18"/>
        <v>65</v>
      </c>
      <c r="J133" s="513"/>
      <c r="K133" s="276"/>
      <c r="L133" s="271"/>
      <c r="M133" s="275"/>
      <c r="N133" s="9"/>
      <c r="O133" s="9"/>
      <c r="P133" s="9"/>
      <c r="Q133" s="9"/>
    </row>
    <row r="134" spans="1:17" ht="18.75" x14ac:dyDescent="0.15">
      <c r="A134" s="31">
        <v>57</v>
      </c>
      <c r="B134" s="32" t="s">
        <v>87</v>
      </c>
      <c r="C134" s="33">
        <v>5</v>
      </c>
      <c r="D134" s="34">
        <v>348</v>
      </c>
      <c r="E134" s="34">
        <f t="shared" si="17"/>
        <v>23.2</v>
      </c>
      <c r="F134" s="35">
        <f t="shared" si="15"/>
        <v>92</v>
      </c>
      <c r="G134" s="32" t="s">
        <v>87</v>
      </c>
      <c r="H134" s="42">
        <f t="shared" si="18"/>
        <v>65</v>
      </c>
      <c r="J134" s="513"/>
      <c r="K134" s="276"/>
      <c r="L134" s="271"/>
      <c r="M134" s="275"/>
      <c r="N134" s="9"/>
      <c r="O134" s="9"/>
      <c r="P134" s="9"/>
      <c r="Q134" s="9"/>
    </row>
    <row r="135" spans="1:17" x14ac:dyDescent="0.15">
      <c r="A135" s="31">
        <v>58</v>
      </c>
      <c r="B135" s="32" t="s">
        <v>87</v>
      </c>
      <c r="C135" s="33">
        <v>5</v>
      </c>
      <c r="D135" s="34">
        <v>360</v>
      </c>
      <c r="E135" s="34">
        <f t="shared" si="17"/>
        <v>24</v>
      </c>
      <c r="F135" s="35">
        <f t="shared" si="15"/>
        <v>96</v>
      </c>
      <c r="G135" s="32" t="s">
        <v>87</v>
      </c>
      <c r="H135" s="42">
        <f t="shared" si="18"/>
        <v>65</v>
      </c>
      <c r="K135" s="9"/>
    </row>
    <row r="136" spans="1:17" x14ac:dyDescent="0.15">
      <c r="A136" s="37">
        <v>59</v>
      </c>
      <c r="B136" s="38" t="s">
        <v>87</v>
      </c>
      <c r="C136" s="39">
        <v>5</v>
      </c>
      <c r="D136" s="40">
        <v>372</v>
      </c>
      <c r="E136" s="40">
        <f t="shared" si="17"/>
        <v>24.8</v>
      </c>
      <c r="F136" s="41">
        <f t="shared" si="15"/>
        <v>99</v>
      </c>
      <c r="G136" s="38" t="s">
        <v>87</v>
      </c>
      <c r="H136" s="43">
        <f t="shared" si="18"/>
        <v>65</v>
      </c>
      <c r="K136" s="9"/>
    </row>
    <row r="137" spans="1:17" x14ac:dyDescent="0.15">
      <c r="K137" s="9"/>
    </row>
    <row r="138" spans="1:17" x14ac:dyDescent="0.15">
      <c r="A138" s="662" t="s">
        <v>90</v>
      </c>
      <c r="B138" s="662"/>
      <c r="C138" s="662"/>
      <c r="D138" s="662"/>
      <c r="E138" s="662"/>
      <c r="F138" s="662"/>
      <c r="G138" s="662"/>
      <c r="H138" s="662"/>
      <c r="K138" s="9"/>
    </row>
    <row r="139" spans="1:17" x14ac:dyDescent="0.15">
      <c r="A139" s="22" t="s">
        <v>78</v>
      </c>
      <c r="B139" s="659" t="s">
        <v>79</v>
      </c>
      <c r="C139" s="660"/>
      <c r="D139" s="23" t="s">
        <v>80</v>
      </c>
      <c r="E139" s="23" t="s">
        <v>81</v>
      </c>
      <c r="F139" s="24" t="s">
        <v>82</v>
      </c>
      <c r="G139" s="89" t="s">
        <v>83</v>
      </c>
      <c r="H139" s="63"/>
      <c r="K139" s="9"/>
    </row>
    <row r="140" spans="1:17" x14ac:dyDescent="0.15">
      <c r="A140" s="25">
        <v>29</v>
      </c>
      <c r="B140" s="26" t="s">
        <v>87</v>
      </c>
      <c r="C140" s="27">
        <v>25</v>
      </c>
      <c r="D140" s="28">
        <v>12</v>
      </c>
      <c r="E140" s="28">
        <f>D140/15</f>
        <v>0.8</v>
      </c>
      <c r="F140" s="29">
        <f t="shared" ref="F140:F170" si="19">INT(E140*4)</f>
        <v>3</v>
      </c>
      <c r="G140" s="26" t="s">
        <v>87</v>
      </c>
      <c r="H140" s="30">
        <f t="shared" ref="H140:H170" si="20">C140+F140</f>
        <v>28</v>
      </c>
      <c r="K140" s="9"/>
    </row>
    <row r="141" spans="1:17" x14ac:dyDescent="0.15">
      <c r="A141" s="31">
        <v>30</v>
      </c>
      <c r="B141" s="32" t="s">
        <v>87</v>
      </c>
      <c r="C141" s="33">
        <v>25</v>
      </c>
      <c r="D141" s="34">
        <v>24</v>
      </c>
      <c r="E141" s="34">
        <f t="shared" ref="E141:E170" si="21">D141/15</f>
        <v>1.6</v>
      </c>
      <c r="F141" s="35">
        <f t="shared" si="19"/>
        <v>6</v>
      </c>
      <c r="G141" s="32" t="s">
        <v>87</v>
      </c>
      <c r="H141" s="36">
        <f t="shared" si="20"/>
        <v>31</v>
      </c>
      <c r="K141" s="9"/>
    </row>
    <row r="142" spans="1:17" x14ac:dyDescent="0.15">
      <c r="A142" s="31">
        <v>31</v>
      </c>
      <c r="B142" s="32" t="s">
        <v>87</v>
      </c>
      <c r="C142" s="33">
        <v>25</v>
      </c>
      <c r="D142" s="34">
        <v>36</v>
      </c>
      <c r="E142" s="34">
        <f t="shared" si="21"/>
        <v>2.4</v>
      </c>
      <c r="F142" s="35">
        <f t="shared" si="19"/>
        <v>9</v>
      </c>
      <c r="G142" s="32" t="s">
        <v>87</v>
      </c>
      <c r="H142" s="36">
        <f t="shared" si="20"/>
        <v>34</v>
      </c>
      <c r="K142" s="9"/>
    </row>
    <row r="143" spans="1:17" x14ac:dyDescent="0.15">
      <c r="A143" s="31">
        <v>32</v>
      </c>
      <c r="B143" s="32" t="s">
        <v>87</v>
      </c>
      <c r="C143" s="33">
        <v>25</v>
      </c>
      <c r="D143" s="34">
        <v>48</v>
      </c>
      <c r="E143" s="34">
        <f t="shared" si="21"/>
        <v>3.2</v>
      </c>
      <c r="F143" s="35">
        <f t="shared" si="19"/>
        <v>12</v>
      </c>
      <c r="G143" s="32" t="s">
        <v>87</v>
      </c>
      <c r="H143" s="36">
        <f t="shared" si="20"/>
        <v>37</v>
      </c>
      <c r="K143" s="9"/>
    </row>
    <row r="144" spans="1:17" x14ac:dyDescent="0.15">
      <c r="A144" s="31">
        <v>33</v>
      </c>
      <c r="B144" s="32" t="s">
        <v>87</v>
      </c>
      <c r="C144" s="33">
        <v>25</v>
      </c>
      <c r="D144" s="34">
        <v>60</v>
      </c>
      <c r="E144" s="34">
        <f t="shared" si="21"/>
        <v>4</v>
      </c>
      <c r="F144" s="35">
        <f t="shared" si="19"/>
        <v>16</v>
      </c>
      <c r="G144" s="32" t="s">
        <v>87</v>
      </c>
      <c r="H144" s="36">
        <f t="shared" si="20"/>
        <v>41</v>
      </c>
      <c r="K144" s="9"/>
    </row>
    <row r="145" spans="1:11" x14ac:dyDescent="0.15">
      <c r="A145" s="31">
        <v>34</v>
      </c>
      <c r="B145" s="32" t="s">
        <v>87</v>
      </c>
      <c r="C145" s="33">
        <v>25</v>
      </c>
      <c r="D145" s="34">
        <v>72</v>
      </c>
      <c r="E145" s="34">
        <f t="shared" si="21"/>
        <v>4.8</v>
      </c>
      <c r="F145" s="35">
        <f t="shared" si="19"/>
        <v>19</v>
      </c>
      <c r="G145" s="32" t="s">
        <v>87</v>
      </c>
      <c r="H145" s="36">
        <f t="shared" si="20"/>
        <v>44</v>
      </c>
      <c r="K145" s="9"/>
    </row>
    <row r="146" spans="1:11" x14ac:dyDescent="0.15">
      <c r="A146" s="31">
        <v>35</v>
      </c>
      <c r="B146" s="32" t="s">
        <v>87</v>
      </c>
      <c r="C146" s="33">
        <v>25</v>
      </c>
      <c r="D146" s="34">
        <v>84</v>
      </c>
      <c r="E146" s="34">
        <f t="shared" si="21"/>
        <v>5.6</v>
      </c>
      <c r="F146" s="35">
        <f t="shared" si="19"/>
        <v>22</v>
      </c>
      <c r="G146" s="32" t="s">
        <v>87</v>
      </c>
      <c r="H146" s="36">
        <f t="shared" si="20"/>
        <v>47</v>
      </c>
      <c r="K146" s="9"/>
    </row>
    <row r="147" spans="1:11" x14ac:dyDescent="0.15">
      <c r="A147" s="31">
        <v>36</v>
      </c>
      <c r="B147" s="32" t="s">
        <v>87</v>
      </c>
      <c r="C147" s="33">
        <v>25</v>
      </c>
      <c r="D147" s="34">
        <v>96</v>
      </c>
      <c r="E147" s="34">
        <f t="shared" si="21"/>
        <v>6.4</v>
      </c>
      <c r="F147" s="35">
        <f t="shared" si="19"/>
        <v>25</v>
      </c>
      <c r="G147" s="32" t="s">
        <v>87</v>
      </c>
      <c r="H147" s="36">
        <f t="shared" si="20"/>
        <v>50</v>
      </c>
      <c r="K147" s="9"/>
    </row>
    <row r="148" spans="1:11" x14ac:dyDescent="0.15">
      <c r="A148" s="31">
        <v>37</v>
      </c>
      <c r="B148" s="32" t="s">
        <v>87</v>
      </c>
      <c r="C148" s="33">
        <v>25</v>
      </c>
      <c r="D148" s="34">
        <v>108</v>
      </c>
      <c r="E148" s="34">
        <f t="shared" si="21"/>
        <v>7.2</v>
      </c>
      <c r="F148" s="35">
        <f t="shared" si="19"/>
        <v>28</v>
      </c>
      <c r="G148" s="32" t="s">
        <v>87</v>
      </c>
      <c r="H148" s="36">
        <f t="shared" si="20"/>
        <v>53</v>
      </c>
      <c r="K148" s="9"/>
    </row>
    <row r="149" spans="1:11" x14ac:dyDescent="0.15">
      <c r="A149" s="31">
        <v>38</v>
      </c>
      <c r="B149" s="32" t="s">
        <v>87</v>
      </c>
      <c r="C149" s="33">
        <v>25</v>
      </c>
      <c r="D149" s="34">
        <v>120</v>
      </c>
      <c r="E149" s="34">
        <f t="shared" si="21"/>
        <v>8</v>
      </c>
      <c r="F149" s="35">
        <f t="shared" si="19"/>
        <v>32</v>
      </c>
      <c r="G149" s="32" t="s">
        <v>87</v>
      </c>
      <c r="H149" s="36">
        <f t="shared" si="20"/>
        <v>57</v>
      </c>
      <c r="K149" s="9"/>
    </row>
    <row r="150" spans="1:11" x14ac:dyDescent="0.15">
      <c r="A150" s="31">
        <v>39</v>
      </c>
      <c r="B150" s="32" t="s">
        <v>87</v>
      </c>
      <c r="C150" s="33">
        <v>25</v>
      </c>
      <c r="D150" s="34">
        <v>132</v>
      </c>
      <c r="E150" s="34">
        <f t="shared" si="21"/>
        <v>8.8000000000000007</v>
      </c>
      <c r="F150" s="35">
        <f t="shared" si="19"/>
        <v>35</v>
      </c>
      <c r="G150" s="32" t="s">
        <v>87</v>
      </c>
      <c r="H150" s="36">
        <f t="shared" si="20"/>
        <v>60</v>
      </c>
      <c r="K150" s="9"/>
    </row>
    <row r="151" spans="1:11" x14ac:dyDescent="0.15">
      <c r="A151" s="31">
        <v>40</v>
      </c>
      <c r="B151" s="32" t="s">
        <v>87</v>
      </c>
      <c r="C151" s="33">
        <v>25</v>
      </c>
      <c r="D151" s="34">
        <v>144</v>
      </c>
      <c r="E151" s="34">
        <f t="shared" si="21"/>
        <v>9.6</v>
      </c>
      <c r="F151" s="35">
        <f t="shared" si="19"/>
        <v>38</v>
      </c>
      <c r="G151" s="32" t="s">
        <v>87</v>
      </c>
      <c r="H151" s="36">
        <f t="shared" si="20"/>
        <v>63</v>
      </c>
      <c r="K151" s="9"/>
    </row>
    <row r="152" spans="1:11" x14ac:dyDescent="0.15">
      <c r="A152" s="31">
        <v>41</v>
      </c>
      <c r="B152" s="32" t="s">
        <v>87</v>
      </c>
      <c r="C152" s="33">
        <v>25</v>
      </c>
      <c r="D152" s="34">
        <v>156</v>
      </c>
      <c r="E152" s="34">
        <f t="shared" si="21"/>
        <v>10.4</v>
      </c>
      <c r="F152" s="35">
        <f t="shared" si="19"/>
        <v>41</v>
      </c>
      <c r="G152" s="32" t="s">
        <v>87</v>
      </c>
      <c r="H152" s="36">
        <f t="shared" si="20"/>
        <v>66</v>
      </c>
      <c r="K152" s="9"/>
    </row>
    <row r="153" spans="1:11" x14ac:dyDescent="0.15">
      <c r="A153" s="31">
        <v>42</v>
      </c>
      <c r="B153" s="32" t="s">
        <v>87</v>
      </c>
      <c r="C153" s="33">
        <v>25</v>
      </c>
      <c r="D153" s="34">
        <v>168</v>
      </c>
      <c r="E153" s="34">
        <f t="shared" si="21"/>
        <v>11.2</v>
      </c>
      <c r="F153" s="35">
        <f t="shared" si="19"/>
        <v>44</v>
      </c>
      <c r="G153" s="32" t="s">
        <v>87</v>
      </c>
      <c r="H153" s="36">
        <f t="shared" si="20"/>
        <v>69</v>
      </c>
      <c r="K153" s="9"/>
    </row>
    <row r="154" spans="1:11" x14ac:dyDescent="0.15">
      <c r="A154" s="31">
        <v>43</v>
      </c>
      <c r="B154" s="32" t="s">
        <v>87</v>
      </c>
      <c r="C154" s="33">
        <v>25</v>
      </c>
      <c r="D154" s="34">
        <v>180</v>
      </c>
      <c r="E154" s="34">
        <f t="shared" si="21"/>
        <v>12</v>
      </c>
      <c r="F154" s="35">
        <f t="shared" si="19"/>
        <v>48</v>
      </c>
      <c r="G154" s="32" t="s">
        <v>87</v>
      </c>
      <c r="H154" s="36">
        <f t="shared" si="20"/>
        <v>73</v>
      </c>
      <c r="K154" s="9"/>
    </row>
    <row r="155" spans="1:11" x14ac:dyDescent="0.15">
      <c r="A155" s="31">
        <v>44</v>
      </c>
      <c r="B155" s="32" t="s">
        <v>87</v>
      </c>
      <c r="C155" s="33">
        <v>25</v>
      </c>
      <c r="D155" s="34">
        <v>192</v>
      </c>
      <c r="E155" s="34">
        <f t="shared" si="21"/>
        <v>12.8</v>
      </c>
      <c r="F155" s="35">
        <f t="shared" si="19"/>
        <v>51</v>
      </c>
      <c r="G155" s="32" t="s">
        <v>87</v>
      </c>
      <c r="H155" s="36">
        <f t="shared" si="20"/>
        <v>76</v>
      </c>
      <c r="K155" s="9"/>
    </row>
    <row r="156" spans="1:11" x14ac:dyDescent="0.15">
      <c r="A156" s="31">
        <v>45</v>
      </c>
      <c r="B156" s="32" t="s">
        <v>87</v>
      </c>
      <c r="C156" s="33">
        <v>25</v>
      </c>
      <c r="D156" s="34">
        <v>204</v>
      </c>
      <c r="E156" s="34">
        <f t="shared" si="21"/>
        <v>13.6</v>
      </c>
      <c r="F156" s="35">
        <f t="shared" si="19"/>
        <v>54</v>
      </c>
      <c r="G156" s="32" t="s">
        <v>87</v>
      </c>
      <c r="H156" s="36">
        <f t="shared" si="20"/>
        <v>79</v>
      </c>
      <c r="K156" s="9"/>
    </row>
    <row r="157" spans="1:11" x14ac:dyDescent="0.15">
      <c r="A157" s="31">
        <v>46</v>
      </c>
      <c r="B157" s="32" t="s">
        <v>87</v>
      </c>
      <c r="C157" s="33">
        <v>25</v>
      </c>
      <c r="D157" s="34">
        <v>216</v>
      </c>
      <c r="E157" s="34">
        <f t="shared" si="21"/>
        <v>14.4</v>
      </c>
      <c r="F157" s="35">
        <f t="shared" si="19"/>
        <v>57</v>
      </c>
      <c r="G157" s="32" t="s">
        <v>87</v>
      </c>
      <c r="H157" s="36">
        <f t="shared" si="20"/>
        <v>82</v>
      </c>
      <c r="K157" s="9"/>
    </row>
    <row r="158" spans="1:11" x14ac:dyDescent="0.15">
      <c r="A158" s="31">
        <v>47</v>
      </c>
      <c r="B158" s="32" t="s">
        <v>87</v>
      </c>
      <c r="C158" s="33">
        <v>25</v>
      </c>
      <c r="D158" s="34">
        <v>228</v>
      </c>
      <c r="E158" s="34">
        <f t="shared" si="21"/>
        <v>15.2</v>
      </c>
      <c r="F158" s="35">
        <f t="shared" si="19"/>
        <v>60</v>
      </c>
      <c r="G158" s="32" t="s">
        <v>87</v>
      </c>
      <c r="H158" s="36">
        <f t="shared" si="20"/>
        <v>85</v>
      </c>
      <c r="K158" s="9"/>
    </row>
    <row r="159" spans="1:11" x14ac:dyDescent="0.15">
      <c r="A159" s="31">
        <v>48</v>
      </c>
      <c r="B159" s="32" t="s">
        <v>87</v>
      </c>
      <c r="C159" s="33">
        <v>25</v>
      </c>
      <c r="D159" s="34">
        <v>240</v>
      </c>
      <c r="E159" s="34">
        <f t="shared" si="21"/>
        <v>16</v>
      </c>
      <c r="F159" s="35">
        <f t="shared" si="19"/>
        <v>64</v>
      </c>
      <c r="G159" s="32" t="s">
        <v>87</v>
      </c>
      <c r="H159" s="36">
        <f t="shared" si="20"/>
        <v>89</v>
      </c>
      <c r="K159" s="9"/>
    </row>
    <row r="160" spans="1:11" x14ac:dyDescent="0.15">
      <c r="A160" s="31">
        <v>49</v>
      </c>
      <c r="B160" s="32" t="s">
        <v>87</v>
      </c>
      <c r="C160" s="33">
        <v>25</v>
      </c>
      <c r="D160" s="34">
        <v>252</v>
      </c>
      <c r="E160" s="34">
        <f t="shared" si="21"/>
        <v>16.8</v>
      </c>
      <c r="F160" s="35">
        <f t="shared" si="19"/>
        <v>67</v>
      </c>
      <c r="G160" s="32" t="s">
        <v>87</v>
      </c>
      <c r="H160" s="36">
        <f t="shared" si="20"/>
        <v>92</v>
      </c>
      <c r="K160" s="9"/>
    </row>
    <row r="161" spans="1:11" x14ac:dyDescent="0.15">
      <c r="A161" s="31">
        <v>50</v>
      </c>
      <c r="B161" s="32" t="s">
        <v>87</v>
      </c>
      <c r="C161" s="33">
        <v>25</v>
      </c>
      <c r="D161" s="34">
        <v>264</v>
      </c>
      <c r="E161" s="34">
        <f t="shared" si="21"/>
        <v>17.600000000000001</v>
      </c>
      <c r="F161" s="35">
        <f t="shared" si="19"/>
        <v>70</v>
      </c>
      <c r="G161" s="32" t="s">
        <v>87</v>
      </c>
      <c r="H161" s="36">
        <f t="shared" si="20"/>
        <v>95</v>
      </c>
      <c r="K161" s="9"/>
    </row>
    <row r="162" spans="1:11" x14ac:dyDescent="0.15">
      <c r="A162" s="31">
        <v>51</v>
      </c>
      <c r="B162" s="32" t="s">
        <v>87</v>
      </c>
      <c r="C162" s="33">
        <v>25</v>
      </c>
      <c r="D162" s="34">
        <v>276</v>
      </c>
      <c r="E162" s="34">
        <f t="shared" si="21"/>
        <v>18.399999999999999</v>
      </c>
      <c r="F162" s="35">
        <f t="shared" si="19"/>
        <v>73</v>
      </c>
      <c r="G162" s="32" t="s">
        <v>87</v>
      </c>
      <c r="H162" s="36">
        <f t="shared" si="20"/>
        <v>98</v>
      </c>
      <c r="K162" s="9"/>
    </row>
    <row r="163" spans="1:11" x14ac:dyDescent="0.15">
      <c r="A163" s="31">
        <v>52</v>
      </c>
      <c r="B163" s="32" t="s">
        <v>87</v>
      </c>
      <c r="C163" s="33">
        <v>25</v>
      </c>
      <c r="D163" s="34">
        <v>288</v>
      </c>
      <c r="E163" s="34">
        <f t="shared" si="21"/>
        <v>19.2</v>
      </c>
      <c r="F163" s="35">
        <f t="shared" si="19"/>
        <v>76</v>
      </c>
      <c r="G163" s="32" t="s">
        <v>87</v>
      </c>
      <c r="H163" s="44">
        <f t="shared" si="20"/>
        <v>101</v>
      </c>
      <c r="K163" s="9"/>
    </row>
    <row r="164" spans="1:11" x14ac:dyDescent="0.15">
      <c r="A164" s="31">
        <v>53</v>
      </c>
      <c r="B164" s="32" t="s">
        <v>87</v>
      </c>
      <c r="C164" s="33">
        <v>25</v>
      </c>
      <c r="D164" s="34">
        <v>300</v>
      </c>
      <c r="E164" s="34">
        <f t="shared" si="21"/>
        <v>20</v>
      </c>
      <c r="F164" s="35">
        <f t="shared" si="19"/>
        <v>80</v>
      </c>
      <c r="G164" s="32" t="s">
        <v>87</v>
      </c>
      <c r="H164" s="44">
        <f t="shared" si="20"/>
        <v>105</v>
      </c>
      <c r="K164" s="9"/>
    </row>
    <row r="165" spans="1:11" x14ac:dyDescent="0.15">
      <c r="A165" s="31">
        <v>54</v>
      </c>
      <c r="B165" s="32" t="s">
        <v>87</v>
      </c>
      <c r="C165" s="33">
        <v>25</v>
      </c>
      <c r="D165" s="34">
        <v>312</v>
      </c>
      <c r="E165" s="34">
        <f t="shared" si="21"/>
        <v>20.8</v>
      </c>
      <c r="F165" s="35">
        <f t="shared" si="19"/>
        <v>83</v>
      </c>
      <c r="G165" s="32" t="s">
        <v>87</v>
      </c>
      <c r="H165" s="44">
        <f t="shared" si="20"/>
        <v>108</v>
      </c>
      <c r="K165" s="9"/>
    </row>
    <row r="166" spans="1:11" x14ac:dyDescent="0.15">
      <c r="A166" s="31">
        <v>55</v>
      </c>
      <c r="B166" s="32" t="s">
        <v>87</v>
      </c>
      <c r="C166" s="33">
        <v>25</v>
      </c>
      <c r="D166" s="34">
        <v>321</v>
      </c>
      <c r="E166" s="34">
        <f t="shared" si="21"/>
        <v>21.4</v>
      </c>
      <c r="F166" s="35">
        <f t="shared" si="19"/>
        <v>85</v>
      </c>
      <c r="G166" s="32" t="s">
        <v>87</v>
      </c>
      <c r="H166" s="44">
        <f t="shared" si="20"/>
        <v>110</v>
      </c>
      <c r="K166" s="9"/>
    </row>
    <row r="167" spans="1:11" x14ac:dyDescent="0.15">
      <c r="A167" s="31">
        <v>56</v>
      </c>
      <c r="B167" s="32" t="s">
        <v>87</v>
      </c>
      <c r="C167" s="33">
        <v>25</v>
      </c>
      <c r="D167" s="34">
        <v>321</v>
      </c>
      <c r="E167" s="34">
        <f t="shared" si="21"/>
        <v>21.4</v>
      </c>
      <c r="F167" s="35">
        <f t="shared" si="19"/>
        <v>85</v>
      </c>
      <c r="G167" s="32" t="s">
        <v>87</v>
      </c>
      <c r="H167" s="44">
        <f t="shared" si="20"/>
        <v>110</v>
      </c>
      <c r="K167" s="9"/>
    </row>
    <row r="168" spans="1:11" x14ac:dyDescent="0.15">
      <c r="A168" s="31">
        <v>57</v>
      </c>
      <c r="B168" s="32" t="s">
        <v>87</v>
      </c>
      <c r="C168" s="33">
        <v>25</v>
      </c>
      <c r="D168" s="34">
        <v>321</v>
      </c>
      <c r="E168" s="34">
        <f t="shared" si="21"/>
        <v>21.4</v>
      </c>
      <c r="F168" s="35">
        <f t="shared" si="19"/>
        <v>85</v>
      </c>
      <c r="G168" s="32" t="s">
        <v>87</v>
      </c>
      <c r="H168" s="44">
        <f t="shared" si="20"/>
        <v>110</v>
      </c>
      <c r="K168" s="9"/>
    </row>
    <row r="169" spans="1:11" x14ac:dyDescent="0.15">
      <c r="A169" s="31">
        <v>58</v>
      </c>
      <c r="B169" s="32" t="s">
        <v>87</v>
      </c>
      <c r="C169" s="33">
        <v>25</v>
      </c>
      <c r="D169" s="34">
        <v>321</v>
      </c>
      <c r="E169" s="34">
        <f t="shared" si="21"/>
        <v>21.4</v>
      </c>
      <c r="F169" s="35">
        <f t="shared" si="19"/>
        <v>85</v>
      </c>
      <c r="G169" s="32" t="s">
        <v>87</v>
      </c>
      <c r="H169" s="44">
        <f t="shared" si="20"/>
        <v>110</v>
      </c>
      <c r="K169" s="9"/>
    </row>
    <row r="170" spans="1:11" x14ac:dyDescent="0.15">
      <c r="A170" s="37">
        <v>59</v>
      </c>
      <c r="B170" s="38" t="s">
        <v>87</v>
      </c>
      <c r="C170" s="39">
        <v>25</v>
      </c>
      <c r="D170" s="40">
        <v>321</v>
      </c>
      <c r="E170" s="40">
        <f t="shared" si="21"/>
        <v>21.4</v>
      </c>
      <c r="F170" s="41">
        <f t="shared" si="19"/>
        <v>85</v>
      </c>
      <c r="G170" s="38" t="s">
        <v>87</v>
      </c>
      <c r="H170" s="45">
        <f t="shared" si="20"/>
        <v>110</v>
      </c>
      <c r="K170" s="9"/>
    </row>
    <row r="171" spans="1:11" x14ac:dyDescent="0.15">
      <c r="K171" s="9"/>
    </row>
    <row r="172" spans="1:11" x14ac:dyDescent="0.15">
      <c r="A172" s="254" t="s">
        <v>176</v>
      </c>
      <c r="B172" s="254"/>
      <c r="K172" s="9"/>
    </row>
    <row r="173" spans="1:11" x14ac:dyDescent="0.15">
      <c r="A173" s="255">
        <v>15</v>
      </c>
      <c r="B173" s="255">
        <v>1</v>
      </c>
      <c r="K173" s="9"/>
    </row>
    <row r="174" spans="1:11" x14ac:dyDescent="0.15">
      <c r="A174" s="256">
        <v>16</v>
      </c>
      <c r="B174" s="256">
        <v>1</v>
      </c>
      <c r="K174" s="9"/>
    </row>
    <row r="175" spans="1:11" x14ac:dyDescent="0.15">
      <c r="A175" s="256">
        <v>17</v>
      </c>
      <c r="B175" s="256">
        <v>1</v>
      </c>
      <c r="K175" s="9"/>
    </row>
    <row r="176" spans="1:11" x14ac:dyDescent="0.15">
      <c r="A176" s="256">
        <v>18</v>
      </c>
      <c r="B176" s="256">
        <v>5</v>
      </c>
      <c r="K176" s="9"/>
    </row>
    <row r="177" spans="1:11" x14ac:dyDescent="0.15">
      <c r="A177" s="256">
        <v>19</v>
      </c>
      <c r="B177" s="256">
        <v>5</v>
      </c>
      <c r="K177" s="9"/>
    </row>
    <row r="178" spans="1:11" x14ac:dyDescent="0.15">
      <c r="A178" s="256">
        <v>20</v>
      </c>
      <c r="B178" s="256">
        <v>9</v>
      </c>
      <c r="K178" s="9"/>
    </row>
    <row r="179" spans="1:11" x14ac:dyDescent="0.15">
      <c r="A179" s="256">
        <v>21</v>
      </c>
      <c r="B179" s="256">
        <v>9</v>
      </c>
      <c r="K179" s="9"/>
    </row>
    <row r="180" spans="1:11" x14ac:dyDescent="0.15">
      <c r="A180" s="256">
        <v>22</v>
      </c>
      <c r="B180" s="256">
        <v>13</v>
      </c>
      <c r="K180" s="9"/>
    </row>
    <row r="181" spans="1:11" x14ac:dyDescent="0.15">
      <c r="A181" s="256">
        <v>23</v>
      </c>
      <c r="B181" s="256">
        <v>13</v>
      </c>
      <c r="K181" s="9"/>
    </row>
    <row r="182" spans="1:11" x14ac:dyDescent="0.15">
      <c r="A182" s="256">
        <v>24</v>
      </c>
      <c r="B182" s="256">
        <v>17</v>
      </c>
      <c r="K182" s="9"/>
    </row>
    <row r="183" spans="1:11" x14ac:dyDescent="0.15">
      <c r="A183" s="256">
        <v>25</v>
      </c>
      <c r="B183" s="256">
        <v>17</v>
      </c>
      <c r="K183" s="9"/>
    </row>
    <row r="184" spans="1:11" x14ac:dyDescent="0.15">
      <c r="A184" s="256">
        <v>26</v>
      </c>
      <c r="B184" s="256">
        <v>21</v>
      </c>
      <c r="K184" s="9"/>
    </row>
    <row r="185" spans="1:11" x14ac:dyDescent="0.15">
      <c r="A185" s="256">
        <v>27</v>
      </c>
      <c r="B185" s="256">
        <v>21</v>
      </c>
      <c r="K185" s="9"/>
    </row>
    <row r="186" spans="1:11" x14ac:dyDescent="0.15">
      <c r="A186" s="256">
        <v>28</v>
      </c>
      <c r="B186" s="256">
        <v>25</v>
      </c>
      <c r="K186" s="9"/>
    </row>
    <row r="187" spans="1:11" x14ac:dyDescent="0.15">
      <c r="A187" s="256">
        <v>29</v>
      </c>
      <c r="B187" s="256">
        <v>25</v>
      </c>
      <c r="K187" s="9"/>
    </row>
    <row r="188" spans="1:11" x14ac:dyDescent="0.15">
      <c r="A188" s="256">
        <v>30</v>
      </c>
      <c r="B188" s="256">
        <v>29</v>
      </c>
      <c r="K188" s="9"/>
    </row>
    <row r="189" spans="1:11" x14ac:dyDescent="0.15">
      <c r="A189" s="256">
        <v>31</v>
      </c>
      <c r="B189" s="256">
        <v>29</v>
      </c>
      <c r="K189" s="9"/>
    </row>
    <row r="190" spans="1:11" x14ac:dyDescent="0.15">
      <c r="A190" s="256">
        <v>32</v>
      </c>
      <c r="B190" s="256">
        <v>33</v>
      </c>
      <c r="K190" s="9"/>
    </row>
    <row r="191" spans="1:11" x14ac:dyDescent="0.15">
      <c r="A191" s="256">
        <v>33</v>
      </c>
      <c r="B191" s="256">
        <v>33</v>
      </c>
      <c r="K191" s="9"/>
    </row>
    <row r="192" spans="1:11" x14ac:dyDescent="0.15">
      <c r="A192" s="256">
        <v>34</v>
      </c>
      <c r="B192" s="256">
        <v>37</v>
      </c>
      <c r="K192" s="9"/>
    </row>
    <row r="193" spans="1:11" x14ac:dyDescent="0.15">
      <c r="A193" s="256">
        <v>35</v>
      </c>
      <c r="B193" s="256">
        <v>37</v>
      </c>
      <c r="K193" s="9"/>
    </row>
    <row r="194" spans="1:11" x14ac:dyDescent="0.15">
      <c r="A194" s="256">
        <v>36</v>
      </c>
      <c r="B194" s="256">
        <v>41</v>
      </c>
      <c r="K194" s="9"/>
    </row>
    <row r="195" spans="1:11" x14ac:dyDescent="0.15">
      <c r="A195" s="256">
        <v>37</v>
      </c>
      <c r="B195" s="256">
        <v>41</v>
      </c>
      <c r="K195" s="9"/>
    </row>
    <row r="196" spans="1:11" x14ac:dyDescent="0.15">
      <c r="A196" s="256">
        <v>38</v>
      </c>
      <c r="B196" s="256">
        <v>45</v>
      </c>
      <c r="K196" s="9"/>
    </row>
    <row r="197" spans="1:11" x14ac:dyDescent="0.15">
      <c r="A197" s="256">
        <v>39</v>
      </c>
      <c r="B197" s="256">
        <v>45</v>
      </c>
      <c r="K197" s="9"/>
    </row>
    <row r="198" spans="1:11" x14ac:dyDescent="0.15">
      <c r="A198" s="256">
        <v>40</v>
      </c>
      <c r="B198" s="256">
        <v>45</v>
      </c>
      <c r="K198" s="9"/>
    </row>
    <row r="199" spans="1:11" x14ac:dyDescent="0.15">
      <c r="A199" s="256">
        <v>41</v>
      </c>
      <c r="B199" s="256">
        <v>45</v>
      </c>
      <c r="K199" s="9"/>
    </row>
    <row r="200" spans="1:11" x14ac:dyDescent="0.15">
      <c r="A200" s="256">
        <v>42</v>
      </c>
      <c r="B200" s="256">
        <v>45</v>
      </c>
      <c r="K200" s="9"/>
    </row>
    <row r="201" spans="1:11" x14ac:dyDescent="0.15">
      <c r="A201" s="256">
        <v>43</v>
      </c>
      <c r="B201" s="256">
        <v>45</v>
      </c>
      <c r="K201" s="9"/>
    </row>
    <row r="202" spans="1:11" x14ac:dyDescent="0.15">
      <c r="A202" s="256">
        <v>44</v>
      </c>
      <c r="B202" s="256">
        <v>45</v>
      </c>
      <c r="K202" s="9"/>
    </row>
    <row r="203" spans="1:11" x14ac:dyDescent="0.15">
      <c r="A203" s="256">
        <v>45</v>
      </c>
      <c r="B203" s="256">
        <v>45</v>
      </c>
      <c r="K203" s="9"/>
    </row>
    <row r="204" spans="1:11" x14ac:dyDescent="0.15">
      <c r="A204" s="256">
        <v>46</v>
      </c>
      <c r="B204" s="256">
        <v>45</v>
      </c>
      <c r="K204" s="9"/>
    </row>
    <row r="205" spans="1:11" x14ac:dyDescent="0.15">
      <c r="A205" s="256">
        <v>47</v>
      </c>
      <c r="B205" s="256">
        <v>45</v>
      </c>
      <c r="K205" s="9"/>
    </row>
    <row r="206" spans="1:11" x14ac:dyDescent="0.15">
      <c r="A206" s="256">
        <v>48</v>
      </c>
      <c r="B206" s="256">
        <v>45</v>
      </c>
      <c r="K206" s="9"/>
    </row>
    <row r="207" spans="1:11" x14ac:dyDescent="0.15">
      <c r="A207" s="256">
        <v>49</v>
      </c>
      <c r="B207" s="256">
        <v>45</v>
      </c>
      <c r="K207" s="9"/>
    </row>
    <row r="208" spans="1:11" x14ac:dyDescent="0.15">
      <c r="A208" s="256">
        <v>50</v>
      </c>
      <c r="B208" s="256">
        <v>45</v>
      </c>
      <c r="K208" s="9"/>
    </row>
    <row r="209" spans="1:11" x14ac:dyDescent="0.15">
      <c r="A209" s="256">
        <v>51</v>
      </c>
      <c r="B209" s="256">
        <v>45</v>
      </c>
      <c r="K209" s="9"/>
    </row>
    <row r="210" spans="1:11" x14ac:dyDescent="0.15">
      <c r="A210" s="256">
        <v>52</v>
      </c>
      <c r="B210" s="256">
        <v>45</v>
      </c>
      <c r="K210" s="9"/>
    </row>
    <row r="211" spans="1:11" x14ac:dyDescent="0.15">
      <c r="A211" s="256">
        <v>53</v>
      </c>
      <c r="B211" s="256">
        <v>45</v>
      </c>
      <c r="K211" s="9"/>
    </row>
    <row r="212" spans="1:11" x14ac:dyDescent="0.15">
      <c r="A212" s="256">
        <v>54</v>
      </c>
      <c r="B212" s="256">
        <v>45</v>
      </c>
      <c r="K212" s="9"/>
    </row>
    <row r="213" spans="1:11" x14ac:dyDescent="0.15">
      <c r="A213" s="256">
        <v>55</v>
      </c>
      <c r="B213" s="256">
        <v>45</v>
      </c>
      <c r="K213" s="9"/>
    </row>
    <row r="214" spans="1:11" x14ac:dyDescent="0.15">
      <c r="A214" s="256">
        <v>56</v>
      </c>
      <c r="B214" s="256">
        <v>45</v>
      </c>
      <c r="K214" s="9"/>
    </row>
    <row r="215" spans="1:11" x14ac:dyDescent="0.15">
      <c r="A215" s="256">
        <v>57</v>
      </c>
      <c r="B215" s="256">
        <v>45</v>
      </c>
      <c r="K215" s="9"/>
    </row>
    <row r="216" spans="1:11" x14ac:dyDescent="0.15">
      <c r="A216" s="256">
        <v>58</v>
      </c>
      <c r="B216" s="256">
        <v>45</v>
      </c>
      <c r="K216" s="9"/>
    </row>
    <row r="217" spans="1:11" x14ac:dyDescent="0.15">
      <c r="A217" s="257">
        <v>59</v>
      </c>
      <c r="B217" s="257">
        <v>45</v>
      </c>
      <c r="K217" s="9"/>
    </row>
    <row r="218" spans="1:11" x14ac:dyDescent="0.15">
      <c r="K218" s="9"/>
    </row>
    <row r="219" spans="1:11" x14ac:dyDescent="0.15">
      <c r="K219" s="9"/>
    </row>
    <row r="220" spans="1:11" x14ac:dyDescent="0.15">
      <c r="K220" s="9"/>
    </row>
    <row r="221" spans="1:11" x14ac:dyDescent="0.15">
      <c r="K221" s="9"/>
    </row>
    <row r="222" spans="1:11" x14ac:dyDescent="0.15">
      <c r="K222" s="9"/>
    </row>
    <row r="223" spans="1:11" x14ac:dyDescent="0.15">
      <c r="K223" s="9"/>
    </row>
    <row r="224" spans="1:11" x14ac:dyDescent="0.15">
      <c r="K224" s="9"/>
    </row>
    <row r="225" spans="11:11" x14ac:dyDescent="0.15">
      <c r="K225" s="9"/>
    </row>
    <row r="226" spans="11:11" x14ac:dyDescent="0.15">
      <c r="K226" s="9"/>
    </row>
    <row r="227" spans="11:11" x14ac:dyDescent="0.15">
      <c r="K227" s="9"/>
    </row>
    <row r="228" spans="11:11" x14ac:dyDescent="0.15">
      <c r="K228" s="9"/>
    </row>
    <row r="229" spans="11:11" x14ac:dyDescent="0.15">
      <c r="K229" s="9"/>
    </row>
    <row r="230" spans="11:11" x14ac:dyDescent="0.15">
      <c r="K230" s="9"/>
    </row>
    <row r="231" spans="11:11" x14ac:dyDescent="0.15">
      <c r="K231" s="9"/>
    </row>
    <row r="232" spans="11:11" x14ac:dyDescent="0.15">
      <c r="K232" s="9"/>
    </row>
    <row r="233" spans="11:11" x14ac:dyDescent="0.15">
      <c r="K233" s="9"/>
    </row>
    <row r="234" spans="11:11" x14ac:dyDescent="0.15">
      <c r="K234" s="9"/>
    </row>
    <row r="235" spans="11:11" x14ac:dyDescent="0.15">
      <c r="K235" s="9"/>
    </row>
    <row r="236" spans="11:11" x14ac:dyDescent="0.15">
      <c r="K236" s="9"/>
    </row>
    <row r="237" spans="11:11" x14ac:dyDescent="0.15">
      <c r="K237" s="9"/>
    </row>
    <row r="238" spans="11:11" x14ac:dyDescent="0.15">
      <c r="K238" s="9"/>
    </row>
    <row r="239" spans="11:11" x14ac:dyDescent="0.15">
      <c r="K239" s="9"/>
    </row>
    <row r="240" spans="11:11" x14ac:dyDescent="0.15">
      <c r="K240" s="9"/>
    </row>
    <row r="241" spans="11:11" x14ac:dyDescent="0.15">
      <c r="K241" s="9"/>
    </row>
    <row r="242" spans="11:11" x14ac:dyDescent="0.15">
      <c r="K242" s="9"/>
    </row>
    <row r="243" spans="11:11" x14ac:dyDescent="0.15">
      <c r="K243" s="9"/>
    </row>
    <row r="244" spans="11:11" x14ac:dyDescent="0.15">
      <c r="K244" s="9"/>
    </row>
    <row r="245" spans="11:11" x14ac:dyDescent="0.15">
      <c r="K245" s="9"/>
    </row>
    <row r="246" spans="11:11" x14ac:dyDescent="0.15">
      <c r="K246" s="9"/>
    </row>
    <row r="247" spans="11:11" x14ac:dyDescent="0.15">
      <c r="K247" s="9"/>
    </row>
    <row r="248" spans="11:11" x14ac:dyDescent="0.15">
      <c r="K248" s="9"/>
    </row>
    <row r="249" spans="11:11" x14ac:dyDescent="0.15">
      <c r="K249" s="9"/>
    </row>
    <row r="250" spans="11:11" x14ac:dyDescent="0.15">
      <c r="K250" s="9"/>
    </row>
    <row r="251" spans="11:11" x14ac:dyDescent="0.15">
      <c r="K251" s="9"/>
    </row>
    <row r="252" spans="11:11" x14ac:dyDescent="0.15">
      <c r="K252" s="9"/>
    </row>
    <row r="253" spans="11:11" x14ac:dyDescent="0.15">
      <c r="K253" s="9"/>
    </row>
    <row r="254" spans="11:11" x14ac:dyDescent="0.15">
      <c r="K254" s="9"/>
    </row>
    <row r="255" spans="11:11" x14ac:dyDescent="0.15">
      <c r="K255" s="9"/>
    </row>
    <row r="256" spans="11:11" x14ac:dyDescent="0.15">
      <c r="K256" s="9"/>
    </row>
    <row r="257" spans="11:11" x14ac:dyDescent="0.15">
      <c r="K257" s="9"/>
    </row>
    <row r="258" spans="11:11" x14ac:dyDescent="0.15">
      <c r="K258" s="9"/>
    </row>
    <row r="259" spans="11:11" x14ac:dyDescent="0.15">
      <c r="K259" s="9"/>
    </row>
    <row r="260" spans="11:11" x14ac:dyDescent="0.15">
      <c r="K260" s="9"/>
    </row>
    <row r="261" spans="11:11" x14ac:dyDescent="0.15">
      <c r="K261" s="9"/>
    </row>
    <row r="262" spans="11:11" x14ac:dyDescent="0.15">
      <c r="K262" s="9"/>
    </row>
    <row r="263" spans="11:11" x14ac:dyDescent="0.15">
      <c r="K263" s="9"/>
    </row>
    <row r="264" spans="11:11" x14ac:dyDescent="0.15">
      <c r="K264" s="9"/>
    </row>
    <row r="265" spans="11:11" x14ac:dyDescent="0.15">
      <c r="K265" s="9"/>
    </row>
    <row r="266" spans="11:11" x14ac:dyDescent="0.15">
      <c r="K266" s="9"/>
    </row>
    <row r="267" spans="11:11" x14ac:dyDescent="0.15">
      <c r="K267" s="9"/>
    </row>
    <row r="268" spans="11:11" x14ac:dyDescent="0.15">
      <c r="K268" s="9"/>
    </row>
    <row r="269" spans="11:11" x14ac:dyDescent="0.15">
      <c r="K269" s="9"/>
    </row>
    <row r="270" spans="11:11" x14ac:dyDescent="0.15">
      <c r="K270" s="9"/>
    </row>
    <row r="271" spans="11:11" x14ac:dyDescent="0.15">
      <c r="K271" s="9"/>
    </row>
    <row r="272" spans="11:11" x14ac:dyDescent="0.15">
      <c r="K272" s="9"/>
    </row>
    <row r="273" spans="11:11" x14ac:dyDescent="0.15">
      <c r="K273" s="9"/>
    </row>
    <row r="274" spans="11:11" x14ac:dyDescent="0.15">
      <c r="K274" s="9"/>
    </row>
    <row r="275" spans="11:11" x14ac:dyDescent="0.15">
      <c r="K275" s="9"/>
    </row>
    <row r="276" spans="11:11" x14ac:dyDescent="0.15">
      <c r="K276" s="9"/>
    </row>
    <row r="277" spans="11:11" x14ac:dyDescent="0.15">
      <c r="K277" s="9"/>
    </row>
    <row r="278" spans="11:11" x14ac:dyDescent="0.15">
      <c r="K278" s="9"/>
    </row>
    <row r="279" spans="11:11" x14ac:dyDescent="0.15">
      <c r="K279" s="9"/>
    </row>
    <row r="280" spans="11:11" x14ac:dyDescent="0.15">
      <c r="K280" s="9"/>
    </row>
    <row r="281" spans="11:11" x14ac:dyDescent="0.15">
      <c r="K281" s="9"/>
    </row>
    <row r="282" spans="11:11" x14ac:dyDescent="0.15">
      <c r="K282" s="9"/>
    </row>
    <row r="283" spans="11:11" x14ac:dyDescent="0.15">
      <c r="K283" s="9"/>
    </row>
    <row r="284" spans="11:11" x14ac:dyDescent="0.15">
      <c r="K284" s="9"/>
    </row>
    <row r="285" spans="11:11" x14ac:dyDescent="0.15">
      <c r="K285" s="9"/>
    </row>
    <row r="286" spans="11:11" x14ac:dyDescent="0.15">
      <c r="K286" s="9"/>
    </row>
    <row r="287" spans="11:11" x14ac:dyDescent="0.15">
      <c r="K287" s="9"/>
    </row>
    <row r="288" spans="11:11" x14ac:dyDescent="0.15">
      <c r="K288" s="9"/>
    </row>
    <row r="289" spans="11:11" x14ac:dyDescent="0.15">
      <c r="K289" s="9"/>
    </row>
    <row r="290" spans="11:11" x14ac:dyDescent="0.15">
      <c r="K290" s="9"/>
    </row>
    <row r="291" spans="11:11" x14ac:dyDescent="0.15">
      <c r="K291" s="9"/>
    </row>
    <row r="292" spans="11:11" x14ac:dyDescent="0.15">
      <c r="K292" s="9"/>
    </row>
    <row r="293" spans="11:11" x14ac:dyDescent="0.15">
      <c r="K293" s="9"/>
    </row>
    <row r="294" spans="11:11" x14ac:dyDescent="0.15">
      <c r="K294" s="9"/>
    </row>
    <row r="295" spans="11:11" x14ac:dyDescent="0.15">
      <c r="K295" s="9"/>
    </row>
    <row r="296" spans="11:11" x14ac:dyDescent="0.15">
      <c r="K296" s="9"/>
    </row>
    <row r="297" spans="11:11" x14ac:dyDescent="0.15">
      <c r="K297" s="9"/>
    </row>
    <row r="298" spans="11:11" x14ac:dyDescent="0.15">
      <c r="K298" s="9"/>
    </row>
    <row r="299" spans="11:11" x14ac:dyDescent="0.15">
      <c r="K299" s="9"/>
    </row>
    <row r="300" spans="11:11" x14ac:dyDescent="0.15">
      <c r="K300" s="9"/>
    </row>
    <row r="301" spans="11:11" x14ac:dyDescent="0.15">
      <c r="K301" s="9"/>
    </row>
    <row r="302" spans="11:11" x14ac:dyDescent="0.15">
      <c r="K302" s="9"/>
    </row>
    <row r="303" spans="11:11" x14ac:dyDescent="0.15">
      <c r="K303" s="9"/>
    </row>
    <row r="304" spans="11:11" x14ac:dyDescent="0.15">
      <c r="K304" s="9"/>
    </row>
    <row r="305" spans="11:11" x14ac:dyDescent="0.15">
      <c r="K305" s="9"/>
    </row>
    <row r="306" spans="11:11" x14ac:dyDescent="0.15">
      <c r="K306" s="9"/>
    </row>
    <row r="307" spans="11:11" x14ac:dyDescent="0.15">
      <c r="K307" s="9"/>
    </row>
    <row r="308" spans="11:11" x14ac:dyDescent="0.15">
      <c r="K308" s="9"/>
    </row>
    <row r="309" spans="11:11" x14ac:dyDescent="0.15">
      <c r="K309" s="9"/>
    </row>
    <row r="310" spans="11:11" x14ac:dyDescent="0.15">
      <c r="K310" s="9"/>
    </row>
    <row r="311" spans="11:11" x14ac:dyDescent="0.15">
      <c r="K311" s="9"/>
    </row>
    <row r="312" spans="11:11" x14ac:dyDescent="0.15">
      <c r="K312" s="9"/>
    </row>
    <row r="313" spans="11:11" x14ac:dyDescent="0.15">
      <c r="K313" s="9"/>
    </row>
    <row r="314" spans="11:11" x14ac:dyDescent="0.15">
      <c r="K314" s="9"/>
    </row>
    <row r="315" spans="11:11" x14ac:dyDescent="0.15">
      <c r="K315" s="9"/>
    </row>
    <row r="316" spans="11:11" x14ac:dyDescent="0.15">
      <c r="K316" s="9"/>
    </row>
    <row r="317" spans="11:11" x14ac:dyDescent="0.15">
      <c r="K317" s="9"/>
    </row>
    <row r="318" spans="11:11" x14ac:dyDescent="0.15">
      <c r="K318" s="9"/>
    </row>
    <row r="319" spans="11:11" x14ac:dyDescent="0.15">
      <c r="K319" s="9"/>
    </row>
    <row r="320" spans="11:11" x14ac:dyDescent="0.15">
      <c r="K320" s="9"/>
    </row>
    <row r="321" spans="11:11" x14ac:dyDescent="0.15">
      <c r="K321" s="9"/>
    </row>
    <row r="322" spans="11:11" x14ac:dyDescent="0.15">
      <c r="K322" s="9"/>
    </row>
    <row r="323" spans="11:11" x14ac:dyDescent="0.15">
      <c r="K323" s="9"/>
    </row>
    <row r="324" spans="11:11" x14ac:dyDescent="0.15">
      <c r="K324" s="9"/>
    </row>
    <row r="325" spans="11:11" x14ac:dyDescent="0.15">
      <c r="K325" s="9"/>
    </row>
    <row r="326" spans="11:11" x14ac:dyDescent="0.15">
      <c r="K326" s="9"/>
    </row>
    <row r="327" spans="11:11" x14ac:dyDescent="0.15">
      <c r="K327" s="9"/>
    </row>
    <row r="328" spans="11:11" x14ac:dyDescent="0.15">
      <c r="K328" s="9"/>
    </row>
    <row r="329" spans="11:11" x14ac:dyDescent="0.15">
      <c r="K329" s="9"/>
    </row>
    <row r="330" spans="11:11" x14ac:dyDescent="0.15">
      <c r="K330" s="9"/>
    </row>
    <row r="331" spans="11:11" x14ac:dyDescent="0.15">
      <c r="K331" s="9"/>
    </row>
    <row r="332" spans="11:11" x14ac:dyDescent="0.15">
      <c r="K332" s="9"/>
    </row>
    <row r="333" spans="11:11" x14ac:dyDescent="0.15">
      <c r="K333" s="9"/>
    </row>
    <row r="334" spans="11:11" x14ac:dyDescent="0.15">
      <c r="K334" s="9"/>
    </row>
    <row r="335" spans="11:11" x14ac:dyDescent="0.15">
      <c r="K335" s="9"/>
    </row>
    <row r="336" spans="11:11" x14ac:dyDescent="0.15">
      <c r="K336" s="9"/>
    </row>
    <row r="337" spans="11:11" x14ac:dyDescent="0.15">
      <c r="K337" s="9"/>
    </row>
    <row r="338" spans="11:11" x14ac:dyDescent="0.15">
      <c r="K338" s="9"/>
    </row>
    <row r="339" spans="11:11" x14ac:dyDescent="0.15">
      <c r="K339" s="9"/>
    </row>
    <row r="340" spans="11:11" x14ac:dyDescent="0.15">
      <c r="K340" s="9"/>
    </row>
    <row r="341" spans="11:11" x14ac:dyDescent="0.15">
      <c r="K341" s="9"/>
    </row>
    <row r="342" spans="11:11" x14ac:dyDescent="0.15">
      <c r="K342" s="9"/>
    </row>
    <row r="343" spans="11:11" x14ac:dyDescent="0.15">
      <c r="K343" s="9"/>
    </row>
    <row r="344" spans="11:11" x14ac:dyDescent="0.15">
      <c r="K344" s="9"/>
    </row>
    <row r="345" spans="11:11" x14ac:dyDescent="0.15">
      <c r="K345" s="9"/>
    </row>
    <row r="346" spans="11:11" x14ac:dyDescent="0.15">
      <c r="K346" s="9"/>
    </row>
    <row r="347" spans="11:11" x14ac:dyDescent="0.15">
      <c r="K347" s="9"/>
    </row>
    <row r="348" spans="11:11" x14ac:dyDescent="0.15">
      <c r="K348" s="9"/>
    </row>
    <row r="349" spans="11:11" x14ac:dyDescent="0.15">
      <c r="K349" s="9"/>
    </row>
    <row r="350" spans="11:11" x14ac:dyDescent="0.15">
      <c r="K350" s="9"/>
    </row>
    <row r="351" spans="11:11" x14ac:dyDescent="0.15">
      <c r="K351" s="9"/>
    </row>
    <row r="352" spans="11:11" x14ac:dyDescent="0.15">
      <c r="K352" s="9"/>
    </row>
    <row r="353" spans="11:11" x14ac:dyDescent="0.15">
      <c r="K353" s="9"/>
    </row>
    <row r="354" spans="11:11" x14ac:dyDescent="0.15">
      <c r="K354" s="9"/>
    </row>
    <row r="355" spans="11:11" x14ac:dyDescent="0.15">
      <c r="K355" s="9"/>
    </row>
    <row r="356" spans="11:11" x14ac:dyDescent="0.15">
      <c r="K356" s="9"/>
    </row>
    <row r="357" spans="11:11" x14ac:dyDescent="0.15">
      <c r="K357" s="9"/>
    </row>
    <row r="358" spans="11:11" x14ac:dyDescent="0.15">
      <c r="K358" s="9"/>
    </row>
    <row r="359" spans="11:11" x14ac:dyDescent="0.15">
      <c r="K359" s="9"/>
    </row>
    <row r="360" spans="11:11" x14ac:dyDescent="0.15">
      <c r="K360" s="9"/>
    </row>
    <row r="361" spans="11:11" x14ac:dyDescent="0.15">
      <c r="K361" s="9"/>
    </row>
    <row r="362" spans="11:11" x14ac:dyDescent="0.15">
      <c r="K362" s="9"/>
    </row>
    <row r="363" spans="11:11" x14ac:dyDescent="0.15">
      <c r="K363" s="9"/>
    </row>
    <row r="364" spans="11:11" x14ac:dyDescent="0.15">
      <c r="K364" s="9"/>
    </row>
    <row r="365" spans="11:11" x14ac:dyDescent="0.15">
      <c r="K365" s="9"/>
    </row>
    <row r="366" spans="11:11" x14ac:dyDescent="0.15">
      <c r="K366" s="9"/>
    </row>
    <row r="367" spans="11:11" x14ac:dyDescent="0.15">
      <c r="K367" s="9"/>
    </row>
    <row r="368" spans="11:11" x14ac:dyDescent="0.15">
      <c r="K368" s="9"/>
    </row>
    <row r="369" spans="11:11" x14ac:dyDescent="0.15">
      <c r="K369" s="9"/>
    </row>
    <row r="370" spans="11:11" x14ac:dyDescent="0.15">
      <c r="K370" s="9"/>
    </row>
    <row r="371" spans="11:11" x14ac:dyDescent="0.15">
      <c r="K371" s="9"/>
    </row>
    <row r="372" spans="11:11" x14ac:dyDescent="0.15">
      <c r="K372" s="9"/>
    </row>
    <row r="373" spans="11:11" x14ac:dyDescent="0.15">
      <c r="K373" s="9"/>
    </row>
    <row r="374" spans="11:11" x14ac:dyDescent="0.15">
      <c r="K374" s="9"/>
    </row>
    <row r="375" spans="11:11" x14ac:dyDescent="0.15">
      <c r="K375" s="9"/>
    </row>
    <row r="376" spans="11:11" x14ac:dyDescent="0.15">
      <c r="K376" s="9"/>
    </row>
    <row r="377" spans="11:11" x14ac:dyDescent="0.15">
      <c r="K377" s="9"/>
    </row>
    <row r="378" spans="11:11" x14ac:dyDescent="0.15">
      <c r="K378" s="9"/>
    </row>
    <row r="379" spans="11:11" x14ac:dyDescent="0.15">
      <c r="K379" s="9"/>
    </row>
    <row r="380" spans="11:11" x14ac:dyDescent="0.15">
      <c r="K380" s="9"/>
    </row>
    <row r="381" spans="11:11" x14ac:dyDescent="0.15">
      <c r="K381" s="9"/>
    </row>
    <row r="382" spans="11:11" x14ac:dyDescent="0.15">
      <c r="K382" s="9"/>
    </row>
    <row r="383" spans="11:11" x14ac:dyDescent="0.15">
      <c r="K383" s="9"/>
    </row>
    <row r="384" spans="11:11" x14ac:dyDescent="0.15">
      <c r="K384" s="9"/>
    </row>
    <row r="385" spans="11:11" x14ac:dyDescent="0.15">
      <c r="K385" s="9"/>
    </row>
    <row r="386" spans="11:11" x14ac:dyDescent="0.15">
      <c r="K386" s="9"/>
    </row>
    <row r="387" spans="11:11" x14ac:dyDescent="0.15">
      <c r="K387" s="9"/>
    </row>
    <row r="388" spans="11:11" x14ac:dyDescent="0.15">
      <c r="K388" s="9"/>
    </row>
    <row r="389" spans="11:11" x14ac:dyDescent="0.15">
      <c r="K389" s="9"/>
    </row>
    <row r="390" spans="11:11" x14ac:dyDescent="0.15">
      <c r="K390" s="9"/>
    </row>
    <row r="391" spans="11:11" x14ac:dyDescent="0.15">
      <c r="K391" s="9"/>
    </row>
    <row r="392" spans="11:11" x14ac:dyDescent="0.15">
      <c r="K392" s="9"/>
    </row>
    <row r="393" spans="11:11" x14ac:dyDescent="0.15">
      <c r="K393" s="9"/>
    </row>
    <row r="394" spans="11:11" x14ac:dyDescent="0.15">
      <c r="K394" s="9"/>
    </row>
    <row r="395" spans="11:11" x14ac:dyDescent="0.15">
      <c r="K395" s="9"/>
    </row>
    <row r="396" spans="11:11" x14ac:dyDescent="0.15">
      <c r="K396" s="9"/>
    </row>
    <row r="397" spans="11:11" x14ac:dyDescent="0.15">
      <c r="K397" s="9"/>
    </row>
    <row r="398" spans="11:11" x14ac:dyDescent="0.15">
      <c r="K398" s="9"/>
    </row>
    <row r="399" spans="11:11" x14ac:dyDescent="0.15">
      <c r="K399" s="9"/>
    </row>
    <row r="400" spans="11:11" x14ac:dyDescent="0.15">
      <c r="K400" s="9"/>
    </row>
    <row r="401" spans="11:11" x14ac:dyDescent="0.15">
      <c r="K401" s="9"/>
    </row>
    <row r="402" spans="11:11" x14ac:dyDescent="0.15">
      <c r="K402" s="9"/>
    </row>
    <row r="403" spans="11:11" x14ac:dyDescent="0.15">
      <c r="K403" s="9"/>
    </row>
    <row r="404" spans="11:11" x14ac:dyDescent="0.15">
      <c r="K404" s="9"/>
    </row>
    <row r="405" spans="11:11" x14ac:dyDescent="0.15">
      <c r="K405" s="9"/>
    </row>
    <row r="406" spans="11:11" x14ac:dyDescent="0.15">
      <c r="K406" s="9"/>
    </row>
    <row r="407" spans="11:11" x14ac:dyDescent="0.15">
      <c r="K407" s="9"/>
    </row>
    <row r="408" spans="11:11" x14ac:dyDescent="0.15">
      <c r="K408" s="9"/>
    </row>
    <row r="409" spans="11:11" x14ac:dyDescent="0.15">
      <c r="K409" s="9"/>
    </row>
    <row r="410" spans="11:11" x14ac:dyDescent="0.15">
      <c r="K410" s="9"/>
    </row>
    <row r="411" spans="11:11" x14ac:dyDescent="0.15">
      <c r="K411" s="9"/>
    </row>
    <row r="412" spans="11:11" x14ac:dyDescent="0.15">
      <c r="K412" s="9"/>
    </row>
    <row r="413" spans="11:11" x14ac:dyDescent="0.15">
      <c r="K413" s="9"/>
    </row>
    <row r="414" spans="11:11" x14ac:dyDescent="0.15">
      <c r="K414" s="9"/>
    </row>
    <row r="415" spans="11:11" x14ac:dyDescent="0.15">
      <c r="K415" s="9"/>
    </row>
    <row r="416" spans="11:11" x14ac:dyDescent="0.15">
      <c r="K416" s="9"/>
    </row>
    <row r="417" spans="11:11" x14ac:dyDescent="0.15">
      <c r="K417" s="9"/>
    </row>
    <row r="418" spans="11:11" x14ac:dyDescent="0.15">
      <c r="K418" s="9"/>
    </row>
    <row r="419" spans="11:11" x14ac:dyDescent="0.15">
      <c r="K419" s="9"/>
    </row>
    <row r="420" spans="11:11" x14ac:dyDescent="0.15">
      <c r="K420" s="9"/>
    </row>
    <row r="421" spans="11:11" x14ac:dyDescent="0.15">
      <c r="K421" s="9"/>
    </row>
    <row r="422" spans="11:11" x14ac:dyDescent="0.15">
      <c r="K422" s="9"/>
    </row>
    <row r="423" spans="11:11" x14ac:dyDescent="0.15">
      <c r="K423" s="9"/>
    </row>
    <row r="424" spans="11:11" x14ac:dyDescent="0.15">
      <c r="K424" s="9"/>
    </row>
    <row r="425" spans="11:11" x14ac:dyDescent="0.15">
      <c r="K425" s="9"/>
    </row>
    <row r="426" spans="11:11" x14ac:dyDescent="0.15">
      <c r="K426" s="9"/>
    </row>
    <row r="427" spans="11:11" x14ac:dyDescent="0.15">
      <c r="K427" s="9"/>
    </row>
    <row r="428" spans="11:11" x14ac:dyDescent="0.15">
      <c r="K428" s="9"/>
    </row>
    <row r="429" spans="11:11" x14ac:dyDescent="0.15">
      <c r="K429" s="9"/>
    </row>
    <row r="430" spans="11:11" x14ac:dyDescent="0.15">
      <c r="K430" s="9"/>
    </row>
    <row r="431" spans="11:11" x14ac:dyDescent="0.15">
      <c r="K431" s="9"/>
    </row>
    <row r="432" spans="11:11" x14ac:dyDescent="0.15">
      <c r="K432" s="9"/>
    </row>
    <row r="433" spans="11:11" x14ac:dyDescent="0.15">
      <c r="K433" s="9"/>
    </row>
    <row r="434" spans="11:11" x14ac:dyDescent="0.15">
      <c r="K434" s="9"/>
    </row>
    <row r="435" spans="11:11" x14ac:dyDescent="0.15">
      <c r="K435" s="9"/>
    </row>
    <row r="436" spans="11:11" x14ac:dyDescent="0.15">
      <c r="K436" s="9"/>
    </row>
    <row r="437" spans="11:11" x14ac:dyDescent="0.15">
      <c r="K437" s="9"/>
    </row>
    <row r="438" spans="11:11" x14ac:dyDescent="0.15">
      <c r="K438" s="9"/>
    </row>
    <row r="439" spans="11:11" x14ac:dyDescent="0.15">
      <c r="K439" s="9"/>
    </row>
    <row r="440" spans="11:11" x14ac:dyDescent="0.15">
      <c r="K440" s="9"/>
    </row>
    <row r="441" spans="11:11" x14ac:dyDescent="0.15">
      <c r="K441" s="9"/>
    </row>
    <row r="442" spans="11:11" x14ac:dyDescent="0.15">
      <c r="K442" s="9"/>
    </row>
    <row r="443" spans="11:11" x14ac:dyDescent="0.15">
      <c r="K443" s="9"/>
    </row>
    <row r="444" spans="11:11" x14ac:dyDescent="0.15">
      <c r="K444" s="9"/>
    </row>
    <row r="445" spans="11:11" x14ac:dyDescent="0.15">
      <c r="K445" s="9"/>
    </row>
    <row r="446" spans="11:11" x14ac:dyDescent="0.15">
      <c r="K446" s="9"/>
    </row>
    <row r="447" spans="11:11" x14ac:dyDescent="0.15">
      <c r="K447" s="9"/>
    </row>
    <row r="448" spans="11:11" x14ac:dyDescent="0.15">
      <c r="K448" s="9"/>
    </row>
    <row r="449" spans="11:11" x14ac:dyDescent="0.15">
      <c r="K449" s="9"/>
    </row>
    <row r="450" spans="11:11" x14ac:dyDescent="0.15">
      <c r="K450" s="9"/>
    </row>
    <row r="451" spans="11:11" x14ac:dyDescent="0.15">
      <c r="K451" s="9"/>
    </row>
    <row r="452" spans="11:11" x14ac:dyDescent="0.15">
      <c r="K452" s="9"/>
    </row>
    <row r="453" spans="11:11" x14ac:dyDescent="0.15">
      <c r="K453" s="9"/>
    </row>
    <row r="454" spans="11:11" x14ac:dyDescent="0.15">
      <c r="K454" s="9"/>
    </row>
    <row r="455" spans="11:11" x14ac:dyDescent="0.15">
      <c r="K455" s="9"/>
    </row>
    <row r="456" spans="11:11" x14ac:dyDescent="0.15">
      <c r="K456" s="9"/>
    </row>
    <row r="457" spans="11:11" x14ac:dyDescent="0.15">
      <c r="K457" s="9"/>
    </row>
    <row r="458" spans="11:11" x14ac:dyDescent="0.15">
      <c r="K458" s="9"/>
    </row>
    <row r="459" spans="11:11" x14ac:dyDescent="0.15">
      <c r="K459" s="9"/>
    </row>
    <row r="460" spans="11:11" x14ac:dyDescent="0.15">
      <c r="K460" s="9"/>
    </row>
    <row r="461" spans="11:11" x14ac:dyDescent="0.15">
      <c r="K461" s="9"/>
    </row>
    <row r="462" spans="11:11" x14ac:dyDescent="0.15">
      <c r="K462" s="9"/>
    </row>
    <row r="463" spans="11:11" x14ac:dyDescent="0.15">
      <c r="K463" s="9"/>
    </row>
    <row r="464" spans="11:11" x14ac:dyDescent="0.15">
      <c r="K464" s="9"/>
    </row>
    <row r="465" spans="11:11" x14ac:dyDescent="0.15">
      <c r="K465" s="9"/>
    </row>
    <row r="466" spans="11:11" x14ac:dyDescent="0.15">
      <c r="K466" s="9"/>
    </row>
    <row r="467" spans="11:11" x14ac:dyDescent="0.15">
      <c r="K467" s="9"/>
    </row>
    <row r="468" spans="11:11" x14ac:dyDescent="0.15">
      <c r="K468" s="9"/>
    </row>
    <row r="469" spans="11:11" x14ac:dyDescent="0.15">
      <c r="K469" s="9"/>
    </row>
    <row r="470" spans="11:11" x14ac:dyDescent="0.15">
      <c r="K470" s="9"/>
    </row>
    <row r="471" spans="11:11" x14ac:dyDescent="0.15">
      <c r="K471" s="9"/>
    </row>
    <row r="472" spans="11:11" x14ac:dyDescent="0.15">
      <c r="K472" s="9"/>
    </row>
    <row r="473" spans="11:11" x14ac:dyDescent="0.15">
      <c r="K473" s="9"/>
    </row>
    <row r="474" spans="11:11" x14ac:dyDescent="0.15">
      <c r="K474" s="9"/>
    </row>
    <row r="475" spans="11:11" x14ac:dyDescent="0.15">
      <c r="K475" s="9"/>
    </row>
    <row r="476" spans="11:11" x14ac:dyDescent="0.15">
      <c r="K476" s="9"/>
    </row>
    <row r="477" spans="11:11" x14ac:dyDescent="0.15">
      <c r="K477" s="9"/>
    </row>
    <row r="478" spans="11:11" x14ac:dyDescent="0.15">
      <c r="K478" s="9"/>
    </row>
    <row r="479" spans="11:11" x14ac:dyDescent="0.15">
      <c r="K479" s="9"/>
    </row>
    <row r="480" spans="11:11" x14ac:dyDescent="0.15">
      <c r="K480" s="9"/>
    </row>
    <row r="481" spans="11:11" x14ac:dyDescent="0.15">
      <c r="K481" s="9"/>
    </row>
    <row r="482" spans="11:11" x14ac:dyDescent="0.15">
      <c r="K482" s="9"/>
    </row>
    <row r="483" spans="11:11" x14ac:dyDescent="0.15">
      <c r="K483" s="9"/>
    </row>
    <row r="484" spans="11:11" x14ac:dyDescent="0.15">
      <c r="K484" s="9"/>
    </row>
    <row r="485" spans="11:11" x14ac:dyDescent="0.15">
      <c r="K485" s="9"/>
    </row>
    <row r="486" spans="11:11" x14ac:dyDescent="0.15">
      <c r="K486" s="9"/>
    </row>
    <row r="487" spans="11:11" x14ac:dyDescent="0.15">
      <c r="K487" s="9"/>
    </row>
    <row r="488" spans="11:11" x14ac:dyDescent="0.15">
      <c r="K488" s="9"/>
    </row>
    <row r="489" spans="11:11" x14ac:dyDescent="0.15">
      <c r="K489" s="9"/>
    </row>
    <row r="490" spans="11:11" x14ac:dyDescent="0.15">
      <c r="K490" s="9"/>
    </row>
    <row r="491" spans="11:11" x14ac:dyDescent="0.15">
      <c r="K491" s="9"/>
    </row>
    <row r="492" spans="11:11" x14ac:dyDescent="0.15">
      <c r="K492" s="9"/>
    </row>
    <row r="493" spans="11:11" x14ac:dyDescent="0.15">
      <c r="K493" s="9"/>
    </row>
    <row r="494" spans="11:11" x14ac:dyDescent="0.15">
      <c r="K494" s="9"/>
    </row>
    <row r="495" spans="11:11" x14ac:dyDescent="0.15">
      <c r="K495" s="9"/>
    </row>
    <row r="496" spans="11:11" x14ac:dyDescent="0.15">
      <c r="K496" s="9"/>
    </row>
    <row r="497" spans="11:11" x14ac:dyDescent="0.15">
      <c r="K497" s="9"/>
    </row>
    <row r="498" spans="11:11" x14ac:dyDescent="0.15">
      <c r="K498" s="9"/>
    </row>
    <row r="499" spans="11:11" x14ac:dyDescent="0.15">
      <c r="K499" s="9"/>
    </row>
    <row r="500" spans="11:11" x14ac:dyDescent="0.15">
      <c r="K500" s="9"/>
    </row>
    <row r="501" spans="11:11" x14ac:dyDescent="0.15">
      <c r="K501" s="9"/>
    </row>
    <row r="502" spans="11:11" x14ac:dyDescent="0.15">
      <c r="K502" s="9"/>
    </row>
    <row r="503" spans="11:11" x14ac:dyDescent="0.15">
      <c r="K503" s="9"/>
    </row>
    <row r="504" spans="11:11" x14ac:dyDescent="0.15">
      <c r="K504" s="9"/>
    </row>
    <row r="505" spans="11:11" x14ac:dyDescent="0.15">
      <c r="K505" s="9"/>
    </row>
    <row r="506" spans="11:11" x14ac:dyDescent="0.15">
      <c r="K506" s="9"/>
    </row>
    <row r="507" spans="11:11" x14ac:dyDescent="0.15">
      <c r="K507" s="9"/>
    </row>
    <row r="508" spans="11:11" x14ac:dyDescent="0.15">
      <c r="K508" s="9"/>
    </row>
    <row r="509" spans="11:11" x14ac:dyDescent="0.15">
      <c r="K509" s="9"/>
    </row>
    <row r="510" spans="11:11" x14ac:dyDescent="0.15">
      <c r="K510" s="9"/>
    </row>
    <row r="511" spans="11:11" x14ac:dyDescent="0.15">
      <c r="K511" s="9"/>
    </row>
    <row r="512" spans="11:11" x14ac:dyDescent="0.15">
      <c r="K512" s="9"/>
    </row>
    <row r="513" spans="11:11" x14ac:dyDescent="0.15">
      <c r="K513" s="9"/>
    </row>
    <row r="514" spans="11:11" x14ac:dyDescent="0.15">
      <c r="K514" s="9"/>
    </row>
    <row r="515" spans="11:11" x14ac:dyDescent="0.15">
      <c r="K515" s="9"/>
    </row>
    <row r="516" spans="11:11" x14ac:dyDescent="0.15">
      <c r="K516" s="9"/>
    </row>
    <row r="517" spans="11:11" x14ac:dyDescent="0.15">
      <c r="K517" s="9"/>
    </row>
    <row r="518" spans="11:11" x14ac:dyDescent="0.15">
      <c r="K518" s="9"/>
    </row>
    <row r="519" spans="11:11" x14ac:dyDescent="0.15">
      <c r="K519" s="9"/>
    </row>
    <row r="520" spans="11:11" x14ac:dyDescent="0.15">
      <c r="K520" s="9"/>
    </row>
    <row r="521" spans="11:11" x14ac:dyDescent="0.15">
      <c r="K521" s="9"/>
    </row>
    <row r="522" spans="11:11" x14ac:dyDescent="0.15">
      <c r="K522" s="9"/>
    </row>
    <row r="523" spans="11:11" x14ac:dyDescent="0.15">
      <c r="K523" s="9"/>
    </row>
    <row r="524" spans="11:11" x14ac:dyDescent="0.15">
      <c r="K524" s="9"/>
    </row>
    <row r="525" spans="11:11" x14ac:dyDescent="0.15">
      <c r="K525" s="9"/>
    </row>
    <row r="526" spans="11:11" x14ac:dyDescent="0.15">
      <c r="K526" s="9"/>
    </row>
    <row r="527" spans="11:11" x14ac:dyDescent="0.15">
      <c r="K527" s="9"/>
    </row>
    <row r="528" spans="11:11" x14ac:dyDescent="0.15">
      <c r="K528" s="9"/>
    </row>
    <row r="529" spans="11:11" x14ac:dyDescent="0.15">
      <c r="K529" s="9"/>
    </row>
    <row r="530" spans="11:11" x14ac:dyDescent="0.15">
      <c r="K530" s="9"/>
    </row>
    <row r="531" spans="11:11" x14ac:dyDescent="0.15">
      <c r="K531" s="9"/>
    </row>
    <row r="532" spans="11:11" x14ac:dyDescent="0.15">
      <c r="K532" s="9"/>
    </row>
    <row r="533" spans="11:11" x14ac:dyDescent="0.15">
      <c r="K533" s="9"/>
    </row>
    <row r="534" spans="11:11" x14ac:dyDescent="0.15">
      <c r="K534" s="9"/>
    </row>
    <row r="535" spans="11:11" x14ac:dyDescent="0.15">
      <c r="K535" s="9"/>
    </row>
    <row r="536" spans="11:11" x14ac:dyDescent="0.15">
      <c r="K536" s="9"/>
    </row>
    <row r="537" spans="11:11" x14ac:dyDescent="0.15">
      <c r="K537" s="9"/>
    </row>
    <row r="538" spans="11:11" x14ac:dyDescent="0.15">
      <c r="K538" s="9"/>
    </row>
    <row r="539" spans="11:11" x14ac:dyDescent="0.15">
      <c r="K539" s="9"/>
    </row>
    <row r="540" spans="11:11" x14ac:dyDescent="0.15">
      <c r="K540" s="9"/>
    </row>
    <row r="541" spans="11:11" x14ac:dyDescent="0.15">
      <c r="K541" s="9"/>
    </row>
    <row r="542" spans="11:11" x14ac:dyDescent="0.15">
      <c r="K542" s="9"/>
    </row>
    <row r="543" spans="11:11" x14ac:dyDescent="0.15">
      <c r="K543" s="9"/>
    </row>
    <row r="544" spans="11:11" x14ac:dyDescent="0.15">
      <c r="K544" s="9"/>
    </row>
    <row r="545" spans="11:11" x14ac:dyDescent="0.15">
      <c r="K545" s="9"/>
    </row>
    <row r="546" spans="11:11" x14ac:dyDescent="0.15">
      <c r="K546" s="9"/>
    </row>
    <row r="547" spans="11:11" x14ac:dyDescent="0.15">
      <c r="K547" s="9"/>
    </row>
    <row r="548" spans="11:11" x14ac:dyDescent="0.15">
      <c r="K548" s="9"/>
    </row>
    <row r="549" spans="11:11" x14ac:dyDescent="0.15">
      <c r="K549" s="9"/>
    </row>
    <row r="550" spans="11:11" x14ac:dyDescent="0.15">
      <c r="K550" s="9"/>
    </row>
    <row r="551" spans="11:11" x14ac:dyDescent="0.15">
      <c r="K551" s="9"/>
    </row>
    <row r="552" spans="11:11" x14ac:dyDescent="0.15">
      <c r="K552" s="9"/>
    </row>
    <row r="553" spans="11:11" x14ac:dyDescent="0.15">
      <c r="K553" s="9"/>
    </row>
    <row r="554" spans="11:11" x14ac:dyDescent="0.15">
      <c r="K554" s="9"/>
    </row>
    <row r="555" spans="11:11" x14ac:dyDescent="0.15">
      <c r="K555" s="9"/>
    </row>
    <row r="556" spans="11:11" x14ac:dyDescent="0.15">
      <c r="K556" s="9"/>
    </row>
    <row r="557" spans="11:11" x14ac:dyDescent="0.15">
      <c r="K557" s="9"/>
    </row>
    <row r="558" spans="11:11" x14ac:dyDescent="0.15">
      <c r="K558" s="9"/>
    </row>
    <row r="559" spans="11:11" x14ac:dyDescent="0.15">
      <c r="K559" s="9"/>
    </row>
    <row r="560" spans="11:11" x14ac:dyDescent="0.15">
      <c r="K560" s="9"/>
    </row>
    <row r="561" spans="11:11" x14ac:dyDescent="0.15">
      <c r="K561" s="9"/>
    </row>
    <row r="562" spans="11:11" x14ac:dyDescent="0.15">
      <c r="K562" s="9"/>
    </row>
    <row r="563" spans="11:11" x14ac:dyDescent="0.15">
      <c r="K563" s="9"/>
    </row>
    <row r="564" spans="11:11" x14ac:dyDescent="0.15">
      <c r="K564" s="9"/>
    </row>
    <row r="565" spans="11:11" x14ac:dyDescent="0.15">
      <c r="K565" s="9"/>
    </row>
    <row r="566" spans="11:11" x14ac:dyDescent="0.15">
      <c r="K566" s="9"/>
    </row>
    <row r="567" spans="11:11" x14ac:dyDescent="0.15">
      <c r="K567" s="9"/>
    </row>
    <row r="568" spans="11:11" x14ac:dyDescent="0.15">
      <c r="K568" s="9"/>
    </row>
    <row r="569" spans="11:11" x14ac:dyDescent="0.15">
      <c r="K569" s="9"/>
    </row>
    <row r="570" spans="11:11" x14ac:dyDescent="0.15">
      <c r="K570" s="9"/>
    </row>
    <row r="571" spans="11:11" x14ac:dyDescent="0.15">
      <c r="K571" s="9"/>
    </row>
    <row r="572" spans="11:11" x14ac:dyDescent="0.15">
      <c r="K572" s="9"/>
    </row>
    <row r="573" spans="11:11" x14ac:dyDescent="0.15">
      <c r="K573" s="9"/>
    </row>
    <row r="574" spans="11:11" x14ac:dyDescent="0.15">
      <c r="K574" s="9"/>
    </row>
    <row r="575" spans="11:11" x14ac:dyDescent="0.15">
      <c r="K575" s="9"/>
    </row>
    <row r="576" spans="11:11" x14ac:dyDescent="0.15">
      <c r="K576" s="9"/>
    </row>
    <row r="577" spans="11:11" x14ac:dyDescent="0.15">
      <c r="K577" s="9"/>
    </row>
    <row r="578" spans="11:11" x14ac:dyDescent="0.15">
      <c r="K578" s="9"/>
    </row>
    <row r="579" spans="11:11" x14ac:dyDescent="0.15">
      <c r="K579" s="9"/>
    </row>
    <row r="580" spans="11:11" x14ac:dyDescent="0.15">
      <c r="K580" s="9"/>
    </row>
    <row r="581" spans="11:11" x14ac:dyDescent="0.15">
      <c r="K581" s="9"/>
    </row>
    <row r="582" spans="11:11" x14ac:dyDescent="0.15">
      <c r="K582" s="9"/>
    </row>
    <row r="583" spans="11:11" x14ac:dyDescent="0.15">
      <c r="K583" s="9"/>
    </row>
    <row r="584" spans="11:11" x14ac:dyDescent="0.15">
      <c r="K584" s="9"/>
    </row>
    <row r="585" spans="11:11" x14ac:dyDescent="0.15">
      <c r="K585" s="9"/>
    </row>
    <row r="586" spans="11:11" x14ac:dyDescent="0.15">
      <c r="K586" s="9"/>
    </row>
    <row r="587" spans="11:11" x14ac:dyDescent="0.15">
      <c r="K587" s="9"/>
    </row>
    <row r="588" spans="11:11" x14ac:dyDescent="0.15">
      <c r="K588" s="9"/>
    </row>
    <row r="589" spans="11:11" x14ac:dyDescent="0.15">
      <c r="K589" s="9"/>
    </row>
    <row r="590" spans="11:11" x14ac:dyDescent="0.15">
      <c r="K590" s="9"/>
    </row>
    <row r="591" spans="11:11" x14ac:dyDescent="0.15">
      <c r="K591" s="9"/>
    </row>
    <row r="592" spans="11:11" x14ac:dyDescent="0.15">
      <c r="K592" s="9"/>
    </row>
    <row r="593" spans="11:11" x14ac:dyDescent="0.15">
      <c r="K593" s="9"/>
    </row>
    <row r="594" spans="11:11" x14ac:dyDescent="0.15">
      <c r="K594" s="9"/>
    </row>
    <row r="595" spans="11:11" x14ac:dyDescent="0.15">
      <c r="K595" s="9"/>
    </row>
    <row r="596" spans="11:11" x14ac:dyDescent="0.15">
      <c r="K596" s="9"/>
    </row>
    <row r="597" spans="11:11" x14ac:dyDescent="0.15">
      <c r="K597" s="9"/>
    </row>
    <row r="598" spans="11:11" x14ac:dyDescent="0.15">
      <c r="K598" s="9"/>
    </row>
    <row r="599" spans="11:11" x14ac:dyDescent="0.15">
      <c r="K599" s="9"/>
    </row>
    <row r="600" spans="11:11" x14ac:dyDescent="0.15">
      <c r="K600" s="9"/>
    </row>
    <row r="601" spans="11:11" x14ac:dyDescent="0.15">
      <c r="K601" s="9"/>
    </row>
    <row r="602" spans="11:11" x14ac:dyDescent="0.15">
      <c r="K602" s="9"/>
    </row>
    <row r="603" spans="11:11" x14ac:dyDescent="0.15">
      <c r="K603" s="9"/>
    </row>
    <row r="604" spans="11:11" x14ac:dyDescent="0.15">
      <c r="K604" s="9"/>
    </row>
    <row r="605" spans="11:11" x14ac:dyDescent="0.15">
      <c r="K605" s="9"/>
    </row>
    <row r="606" spans="11:11" x14ac:dyDescent="0.15">
      <c r="K606" s="9"/>
    </row>
    <row r="607" spans="11:11" x14ac:dyDescent="0.15">
      <c r="K607" s="9"/>
    </row>
    <row r="608" spans="11:11" x14ac:dyDescent="0.15">
      <c r="K608" s="9"/>
    </row>
    <row r="609" spans="11:11" x14ac:dyDescent="0.15">
      <c r="K609" s="9"/>
    </row>
    <row r="610" spans="11:11" x14ac:dyDescent="0.15">
      <c r="K610" s="9"/>
    </row>
    <row r="611" spans="11:11" x14ac:dyDescent="0.15">
      <c r="K611" s="9"/>
    </row>
    <row r="612" spans="11:11" x14ac:dyDescent="0.15">
      <c r="K612" s="9"/>
    </row>
    <row r="613" spans="11:11" x14ac:dyDescent="0.15">
      <c r="K613" s="9"/>
    </row>
    <row r="614" spans="11:11" x14ac:dyDescent="0.15">
      <c r="K614" s="9"/>
    </row>
    <row r="615" spans="11:11" x14ac:dyDescent="0.15">
      <c r="K615" s="9"/>
    </row>
    <row r="616" spans="11:11" x14ac:dyDescent="0.15">
      <c r="K616" s="9"/>
    </row>
    <row r="617" spans="11:11" x14ac:dyDescent="0.15">
      <c r="K617" s="9"/>
    </row>
    <row r="618" spans="11:11" x14ac:dyDescent="0.15">
      <c r="K618" s="9"/>
    </row>
    <row r="619" spans="11:11" x14ac:dyDescent="0.15">
      <c r="K619" s="9"/>
    </row>
    <row r="620" spans="11:11" x14ac:dyDescent="0.15">
      <c r="K620" s="9"/>
    </row>
    <row r="621" spans="11:11" x14ac:dyDescent="0.15">
      <c r="K621" s="9"/>
    </row>
    <row r="622" spans="11:11" x14ac:dyDescent="0.15">
      <c r="K622" s="9"/>
    </row>
    <row r="623" spans="11:11" x14ac:dyDescent="0.15">
      <c r="K623" s="9"/>
    </row>
    <row r="624" spans="11:11" x14ac:dyDescent="0.15">
      <c r="K624" s="9"/>
    </row>
    <row r="625" spans="11:11" x14ac:dyDescent="0.15">
      <c r="K625" s="9"/>
    </row>
    <row r="626" spans="11:11" x14ac:dyDescent="0.15">
      <c r="K626" s="9"/>
    </row>
    <row r="627" spans="11:11" x14ac:dyDescent="0.15">
      <c r="K627" s="9"/>
    </row>
    <row r="628" spans="11:11" x14ac:dyDescent="0.15">
      <c r="K628" s="9"/>
    </row>
    <row r="629" spans="11:11" x14ac:dyDescent="0.15">
      <c r="K629" s="9"/>
    </row>
    <row r="630" spans="11:11" x14ac:dyDescent="0.15">
      <c r="K630" s="9"/>
    </row>
    <row r="631" spans="11:11" x14ac:dyDescent="0.15">
      <c r="K631" s="9"/>
    </row>
    <row r="632" spans="11:11" x14ac:dyDescent="0.15">
      <c r="K632" s="9"/>
    </row>
    <row r="633" spans="11:11" x14ac:dyDescent="0.15">
      <c r="K633" s="9"/>
    </row>
    <row r="634" spans="11:11" x14ac:dyDescent="0.15">
      <c r="K634" s="9"/>
    </row>
    <row r="635" spans="11:11" x14ac:dyDescent="0.15">
      <c r="K635" s="9"/>
    </row>
    <row r="636" spans="11:11" x14ac:dyDescent="0.15">
      <c r="K636" s="9"/>
    </row>
    <row r="637" spans="11:11" x14ac:dyDescent="0.15">
      <c r="K637" s="9"/>
    </row>
    <row r="638" spans="11:11" x14ac:dyDescent="0.15">
      <c r="K638" s="9"/>
    </row>
    <row r="639" spans="11:11" x14ac:dyDescent="0.15">
      <c r="K639" s="9"/>
    </row>
    <row r="640" spans="11:11" x14ac:dyDescent="0.15">
      <c r="K640" s="9"/>
    </row>
    <row r="641" spans="11:11" x14ac:dyDescent="0.15">
      <c r="K641" s="9"/>
    </row>
    <row r="642" spans="11:11" x14ac:dyDescent="0.15">
      <c r="K642" s="9"/>
    </row>
    <row r="643" spans="11:11" x14ac:dyDescent="0.15">
      <c r="K643" s="9"/>
    </row>
    <row r="644" spans="11:11" x14ac:dyDescent="0.15">
      <c r="K644" s="9"/>
    </row>
    <row r="645" spans="11:11" x14ac:dyDescent="0.15">
      <c r="K645" s="9"/>
    </row>
    <row r="646" spans="11:11" x14ac:dyDescent="0.15">
      <c r="K646" s="9"/>
    </row>
    <row r="647" spans="11:11" x14ac:dyDescent="0.15">
      <c r="K647" s="9"/>
    </row>
    <row r="648" spans="11:11" x14ac:dyDescent="0.15">
      <c r="K648" s="9"/>
    </row>
    <row r="649" spans="11:11" x14ac:dyDescent="0.15">
      <c r="K649" s="9"/>
    </row>
    <row r="650" spans="11:11" x14ac:dyDescent="0.15">
      <c r="K650" s="9"/>
    </row>
    <row r="651" spans="11:11" x14ac:dyDescent="0.15">
      <c r="K651" s="9"/>
    </row>
    <row r="652" spans="11:11" x14ac:dyDescent="0.15">
      <c r="K652" s="9"/>
    </row>
    <row r="653" spans="11:11" x14ac:dyDescent="0.15">
      <c r="K653" s="9"/>
    </row>
    <row r="654" spans="11:11" x14ac:dyDescent="0.15">
      <c r="K654" s="9"/>
    </row>
    <row r="655" spans="11:11" x14ac:dyDescent="0.15">
      <c r="K655" s="9"/>
    </row>
    <row r="656" spans="11:11" x14ac:dyDescent="0.15">
      <c r="K656" s="9"/>
    </row>
    <row r="657" spans="11:11" x14ac:dyDescent="0.15">
      <c r="K657" s="9"/>
    </row>
    <row r="658" spans="11:11" x14ac:dyDescent="0.15">
      <c r="K658" s="9"/>
    </row>
    <row r="659" spans="11:11" x14ac:dyDescent="0.15">
      <c r="K659" s="9"/>
    </row>
    <row r="660" spans="11:11" x14ac:dyDescent="0.15">
      <c r="K660" s="9"/>
    </row>
    <row r="661" spans="11:11" x14ac:dyDescent="0.15">
      <c r="K661" s="9"/>
    </row>
    <row r="662" spans="11:11" x14ac:dyDescent="0.15">
      <c r="K662" s="9"/>
    </row>
    <row r="663" spans="11:11" x14ac:dyDescent="0.15">
      <c r="K663" s="9"/>
    </row>
    <row r="664" spans="11:11" x14ac:dyDescent="0.15">
      <c r="K664" s="9"/>
    </row>
    <row r="665" spans="11:11" x14ac:dyDescent="0.15">
      <c r="K665" s="9"/>
    </row>
    <row r="666" spans="11:11" x14ac:dyDescent="0.15">
      <c r="K666" s="9"/>
    </row>
    <row r="667" spans="11:11" x14ac:dyDescent="0.15">
      <c r="K667" s="9"/>
    </row>
    <row r="668" spans="11:11" x14ac:dyDescent="0.15">
      <c r="K668" s="9"/>
    </row>
    <row r="669" spans="11:11" x14ac:dyDescent="0.15">
      <c r="K669" s="9"/>
    </row>
    <row r="670" spans="11:11" x14ac:dyDescent="0.15">
      <c r="K670" s="9"/>
    </row>
    <row r="671" spans="11:11" x14ac:dyDescent="0.15">
      <c r="K671" s="9"/>
    </row>
    <row r="672" spans="11:11" x14ac:dyDescent="0.15">
      <c r="K672" s="9"/>
    </row>
    <row r="673" spans="11:11" x14ac:dyDescent="0.15">
      <c r="K673" s="9"/>
    </row>
    <row r="674" spans="11:11" x14ac:dyDescent="0.15">
      <c r="K674" s="9"/>
    </row>
    <row r="675" spans="11:11" x14ac:dyDescent="0.15">
      <c r="K675" s="9"/>
    </row>
    <row r="676" spans="11:11" x14ac:dyDescent="0.15">
      <c r="K676" s="9"/>
    </row>
    <row r="677" spans="11:11" x14ac:dyDescent="0.15">
      <c r="K677" s="9"/>
    </row>
    <row r="678" spans="11:11" x14ac:dyDescent="0.15">
      <c r="K678" s="9"/>
    </row>
    <row r="679" spans="11:11" x14ac:dyDescent="0.15">
      <c r="K679" s="9"/>
    </row>
    <row r="680" spans="11:11" x14ac:dyDescent="0.15">
      <c r="K680" s="9"/>
    </row>
    <row r="681" spans="11:11" x14ac:dyDescent="0.15">
      <c r="K681" s="9"/>
    </row>
    <row r="682" spans="11:11" x14ac:dyDescent="0.15">
      <c r="K682" s="9"/>
    </row>
    <row r="683" spans="11:11" x14ac:dyDescent="0.15">
      <c r="K683" s="9"/>
    </row>
    <row r="684" spans="11:11" x14ac:dyDescent="0.15">
      <c r="K684" s="9"/>
    </row>
    <row r="685" spans="11:11" x14ac:dyDescent="0.15">
      <c r="K685" s="9"/>
    </row>
    <row r="686" spans="11:11" x14ac:dyDescent="0.15">
      <c r="K686" s="9"/>
    </row>
    <row r="687" spans="11:11" x14ac:dyDescent="0.15">
      <c r="K687" s="9"/>
    </row>
    <row r="688" spans="11:11" x14ac:dyDescent="0.15">
      <c r="K688" s="9"/>
    </row>
    <row r="689" spans="11:11" x14ac:dyDescent="0.15">
      <c r="K689" s="9"/>
    </row>
    <row r="690" spans="11:11" x14ac:dyDescent="0.15">
      <c r="K690" s="9"/>
    </row>
    <row r="691" spans="11:11" x14ac:dyDescent="0.15">
      <c r="K691" s="9"/>
    </row>
    <row r="692" spans="11:11" x14ac:dyDescent="0.15">
      <c r="K692" s="9"/>
    </row>
    <row r="693" spans="11:11" x14ac:dyDescent="0.15">
      <c r="K693" s="9"/>
    </row>
    <row r="694" spans="11:11" x14ac:dyDescent="0.15">
      <c r="K694" s="9"/>
    </row>
    <row r="695" spans="11:11" x14ac:dyDescent="0.15">
      <c r="K695" s="9"/>
    </row>
    <row r="696" spans="11:11" x14ac:dyDescent="0.15">
      <c r="K696" s="9"/>
    </row>
    <row r="697" spans="11:11" x14ac:dyDescent="0.15">
      <c r="K697" s="9"/>
    </row>
    <row r="698" spans="11:11" x14ac:dyDescent="0.15">
      <c r="K698" s="9"/>
    </row>
    <row r="699" spans="11:11" x14ac:dyDescent="0.15">
      <c r="K699" s="9"/>
    </row>
    <row r="700" spans="11:11" x14ac:dyDescent="0.15">
      <c r="K700" s="9"/>
    </row>
    <row r="701" spans="11:11" x14ac:dyDescent="0.15">
      <c r="K701" s="9"/>
    </row>
    <row r="702" spans="11:11" x14ac:dyDescent="0.15">
      <c r="K702" s="9"/>
    </row>
    <row r="703" spans="11:11" x14ac:dyDescent="0.15">
      <c r="K703" s="9"/>
    </row>
    <row r="704" spans="11:11" x14ac:dyDescent="0.15">
      <c r="K704" s="9"/>
    </row>
    <row r="705" spans="11:11" x14ac:dyDescent="0.15">
      <c r="K705" s="9"/>
    </row>
    <row r="706" spans="11:11" x14ac:dyDescent="0.15">
      <c r="K706" s="9"/>
    </row>
    <row r="707" spans="11:11" x14ac:dyDescent="0.15">
      <c r="K707" s="9"/>
    </row>
    <row r="708" spans="11:11" x14ac:dyDescent="0.15">
      <c r="K708" s="9"/>
    </row>
    <row r="709" spans="11:11" x14ac:dyDescent="0.15">
      <c r="K709" s="9"/>
    </row>
    <row r="710" spans="11:11" x14ac:dyDescent="0.15">
      <c r="K710" s="9"/>
    </row>
    <row r="711" spans="11:11" x14ac:dyDescent="0.15">
      <c r="K711" s="9"/>
    </row>
    <row r="712" spans="11:11" x14ac:dyDescent="0.15">
      <c r="K712" s="9"/>
    </row>
    <row r="713" spans="11:11" x14ac:dyDescent="0.15">
      <c r="K713" s="9"/>
    </row>
    <row r="714" spans="11:11" x14ac:dyDescent="0.15">
      <c r="K714" s="9"/>
    </row>
    <row r="715" spans="11:11" x14ac:dyDescent="0.15">
      <c r="K715" s="9"/>
    </row>
    <row r="716" spans="11:11" x14ac:dyDescent="0.15">
      <c r="K716" s="9"/>
    </row>
    <row r="717" spans="11:11" x14ac:dyDescent="0.15">
      <c r="K717" s="9"/>
    </row>
    <row r="718" spans="11:11" x14ac:dyDescent="0.15">
      <c r="K718" s="9"/>
    </row>
    <row r="719" spans="11:11" x14ac:dyDescent="0.15">
      <c r="K719" s="9"/>
    </row>
    <row r="720" spans="11:11" x14ac:dyDescent="0.15">
      <c r="K720" s="9"/>
    </row>
    <row r="721" spans="11:11" x14ac:dyDescent="0.15">
      <c r="K721" s="9"/>
    </row>
    <row r="722" spans="11:11" x14ac:dyDescent="0.15">
      <c r="K722" s="9"/>
    </row>
    <row r="723" spans="11:11" x14ac:dyDescent="0.15">
      <c r="K723" s="9"/>
    </row>
    <row r="724" spans="11:11" x14ac:dyDescent="0.15">
      <c r="K724" s="9"/>
    </row>
    <row r="725" spans="11:11" x14ac:dyDescent="0.15">
      <c r="K725" s="9"/>
    </row>
    <row r="726" spans="11:11" x14ac:dyDescent="0.15">
      <c r="K726" s="9"/>
    </row>
    <row r="727" spans="11:11" x14ac:dyDescent="0.15">
      <c r="K727" s="9"/>
    </row>
    <row r="728" spans="11:11" x14ac:dyDescent="0.15">
      <c r="K728" s="9"/>
    </row>
    <row r="729" spans="11:11" x14ac:dyDescent="0.15">
      <c r="K729" s="9"/>
    </row>
    <row r="730" spans="11:11" x14ac:dyDescent="0.15">
      <c r="K730" s="9"/>
    </row>
    <row r="731" spans="11:11" x14ac:dyDescent="0.15">
      <c r="K731" s="9"/>
    </row>
    <row r="732" spans="11:11" x14ac:dyDescent="0.15">
      <c r="K732" s="9"/>
    </row>
    <row r="733" spans="11:11" x14ac:dyDescent="0.15">
      <c r="K733" s="9"/>
    </row>
    <row r="734" spans="11:11" x14ac:dyDescent="0.15">
      <c r="K734" s="9"/>
    </row>
    <row r="735" spans="11:11" x14ac:dyDescent="0.15">
      <c r="K735" s="9"/>
    </row>
    <row r="736" spans="11:11" x14ac:dyDescent="0.15">
      <c r="K736" s="9"/>
    </row>
    <row r="737" spans="11:11" x14ac:dyDescent="0.15">
      <c r="K737" s="9"/>
    </row>
    <row r="738" spans="11:11" x14ac:dyDescent="0.15">
      <c r="K738" s="9"/>
    </row>
    <row r="739" spans="11:11" x14ac:dyDescent="0.15">
      <c r="K739" s="9"/>
    </row>
    <row r="740" spans="11:11" x14ac:dyDescent="0.15">
      <c r="K740" s="9"/>
    </row>
    <row r="741" spans="11:11" x14ac:dyDescent="0.15">
      <c r="K741" s="9"/>
    </row>
    <row r="742" spans="11:11" x14ac:dyDescent="0.15">
      <c r="K742" s="9"/>
    </row>
    <row r="743" spans="11:11" x14ac:dyDescent="0.15">
      <c r="K743" s="9"/>
    </row>
    <row r="744" spans="11:11" x14ac:dyDescent="0.15">
      <c r="K744" s="9"/>
    </row>
    <row r="745" spans="11:11" x14ac:dyDescent="0.15">
      <c r="K745" s="9"/>
    </row>
    <row r="746" spans="11:11" x14ac:dyDescent="0.15">
      <c r="K746" s="9"/>
    </row>
    <row r="747" spans="11:11" x14ac:dyDescent="0.15">
      <c r="K747" s="9"/>
    </row>
    <row r="748" spans="11:11" x14ac:dyDescent="0.15">
      <c r="K748" s="9"/>
    </row>
    <row r="749" spans="11:11" x14ac:dyDescent="0.15">
      <c r="K749" s="9"/>
    </row>
    <row r="750" spans="11:11" x14ac:dyDescent="0.15">
      <c r="K750" s="9"/>
    </row>
    <row r="751" spans="11:11" x14ac:dyDescent="0.15">
      <c r="K751" s="9"/>
    </row>
    <row r="752" spans="11:11" x14ac:dyDescent="0.15">
      <c r="K752" s="9"/>
    </row>
    <row r="753" spans="11:11" x14ac:dyDescent="0.15">
      <c r="K753" s="9"/>
    </row>
    <row r="754" spans="11:11" x14ac:dyDescent="0.15">
      <c r="K754" s="9"/>
    </row>
  </sheetData>
  <mergeCells count="400">
    <mergeCell ref="AD33:AF33"/>
    <mergeCell ref="J34:M34"/>
    <mergeCell ref="AD34:AF34"/>
    <mergeCell ref="AD40:AF40"/>
    <mergeCell ref="J41:M41"/>
    <mergeCell ref="AD41:AF41"/>
    <mergeCell ref="J42:M42"/>
    <mergeCell ref="AD42:AF42"/>
    <mergeCell ref="AD35:AF35"/>
    <mergeCell ref="J36:M36"/>
    <mergeCell ref="AD36:AF36"/>
    <mergeCell ref="J37:M37"/>
    <mergeCell ref="AD37:AF37"/>
    <mergeCell ref="J38:M38"/>
    <mergeCell ref="AD38:AF38"/>
    <mergeCell ref="J39:M39"/>
    <mergeCell ref="AD39:AF39"/>
    <mergeCell ref="S42:X42"/>
    <mergeCell ref="AO6:AO7"/>
    <mergeCell ref="N55:Q55"/>
    <mergeCell ref="B139:C139"/>
    <mergeCell ref="A64:D64"/>
    <mergeCell ref="A65:D65"/>
    <mergeCell ref="E65:G65"/>
    <mergeCell ref="A66:D66"/>
    <mergeCell ref="E66:G66"/>
    <mergeCell ref="A69:D69"/>
    <mergeCell ref="E69:G69"/>
    <mergeCell ref="A67:D67"/>
    <mergeCell ref="A68:D68"/>
    <mergeCell ref="E64:G64"/>
    <mergeCell ref="A138:H138"/>
    <mergeCell ref="A57:D57"/>
    <mergeCell ref="E57:G57"/>
    <mergeCell ref="A60:D60"/>
    <mergeCell ref="E60:G60"/>
    <mergeCell ref="A63:D63"/>
    <mergeCell ref="B71:C71"/>
    <mergeCell ref="B105:C105"/>
    <mergeCell ref="A61:D61"/>
    <mergeCell ref="E61:G61"/>
    <mergeCell ref="AD23:AF23"/>
    <mergeCell ref="G105:H105"/>
    <mergeCell ref="B49:G51"/>
    <mergeCell ref="A58:D58"/>
    <mergeCell ref="E58:G58"/>
    <mergeCell ref="A70:H70"/>
    <mergeCell ref="A104:H104"/>
    <mergeCell ref="A59:D59"/>
    <mergeCell ref="E59:G59"/>
    <mergeCell ref="A62:D62"/>
    <mergeCell ref="E62:G62"/>
    <mergeCell ref="H58:I58"/>
    <mergeCell ref="H59:I59"/>
    <mergeCell ref="H60:I60"/>
    <mergeCell ref="E63:G63"/>
    <mergeCell ref="A54:D54"/>
    <mergeCell ref="E54:G54"/>
    <mergeCell ref="A55:D55"/>
    <mergeCell ref="E55:G55"/>
    <mergeCell ref="A56:D56"/>
    <mergeCell ref="E56:G56"/>
    <mergeCell ref="H56:I56"/>
    <mergeCell ref="I50:K50"/>
    <mergeCell ref="H54:I54"/>
    <mergeCell ref="H55:I55"/>
    <mergeCell ref="O50:P50"/>
    <mergeCell ref="L51:M51"/>
    <mergeCell ref="N54:Q54"/>
    <mergeCell ref="O49:Q49"/>
    <mergeCell ref="C1:H2"/>
    <mergeCell ref="A1:B1"/>
    <mergeCell ref="A2:B2"/>
    <mergeCell ref="J8:M8"/>
    <mergeCell ref="J9:M9"/>
    <mergeCell ref="J17:M17"/>
    <mergeCell ref="J24:M24"/>
    <mergeCell ref="J26:M26"/>
    <mergeCell ref="B3:E5"/>
    <mergeCell ref="F3:J5"/>
    <mergeCell ref="K3:K5"/>
    <mergeCell ref="L3:N5"/>
    <mergeCell ref="O3:O5"/>
    <mergeCell ref="P4:P5"/>
    <mergeCell ref="Q4:T5"/>
    <mergeCell ref="J47:M47"/>
    <mergeCell ref="J23:M23"/>
    <mergeCell ref="J28:M28"/>
    <mergeCell ref="N27:O27"/>
    <mergeCell ref="P27:R27"/>
    <mergeCell ref="V2:W2"/>
    <mergeCell ref="X2:AA2"/>
    <mergeCell ref="U3:U5"/>
    <mergeCell ref="S48:T48"/>
    <mergeCell ref="Y48:AA48"/>
    <mergeCell ref="AE48:AF48"/>
    <mergeCell ref="AD8:AF8"/>
    <mergeCell ref="AD9:AF9"/>
    <mergeCell ref="AD10:AF10"/>
    <mergeCell ref="AD11:AF11"/>
    <mergeCell ref="AD12:AF12"/>
    <mergeCell ref="AD13:AF13"/>
    <mergeCell ref="AC2:AD2"/>
    <mergeCell ref="AD24:AF24"/>
    <mergeCell ref="AD25:AF25"/>
    <mergeCell ref="AD26:AF26"/>
    <mergeCell ref="AD5:AF5"/>
    <mergeCell ref="AF3:AF4"/>
    <mergeCell ref="AA3:AA5"/>
    <mergeCell ref="AB3:AB5"/>
    <mergeCell ref="AC3:AC5"/>
    <mergeCell ref="AD3:AE4"/>
    <mergeCell ref="V3:W5"/>
    <mergeCell ref="Q3:T3"/>
    <mergeCell ref="AN6:AN7"/>
    <mergeCell ref="AG6:AG7"/>
    <mergeCell ref="AJ6:AJ7"/>
    <mergeCell ref="AI6:AI7"/>
    <mergeCell ref="AM6:AM7"/>
    <mergeCell ref="AK6:AL7"/>
    <mergeCell ref="X3:X5"/>
    <mergeCell ref="Y3:Y5"/>
    <mergeCell ref="Z3:Z5"/>
    <mergeCell ref="AD6:AF7"/>
    <mergeCell ref="AC6:AC7"/>
    <mergeCell ref="AH6:AH7"/>
    <mergeCell ref="Y6:Y7"/>
    <mergeCell ref="Z6:Z7"/>
    <mergeCell ref="AB6:AB7"/>
    <mergeCell ref="AA6:AA7"/>
    <mergeCell ref="AK48:AL48"/>
    <mergeCell ref="AD43:AF43"/>
    <mergeCell ref="AD44:AF44"/>
    <mergeCell ref="AD45:AF45"/>
    <mergeCell ref="AD46:AF46"/>
    <mergeCell ref="AD47:AF47"/>
    <mergeCell ref="W68:X68"/>
    <mergeCell ref="AF50:AG50"/>
    <mergeCell ref="AF51:AG51"/>
    <mergeCell ref="W60:X60"/>
    <mergeCell ref="W59:X59"/>
    <mergeCell ref="W58:X58"/>
    <mergeCell ref="W57:X57"/>
    <mergeCell ref="W64:X64"/>
    <mergeCell ref="W66:X66"/>
    <mergeCell ref="W67:X67"/>
    <mergeCell ref="H57:I57"/>
    <mergeCell ref="G71:H71"/>
    <mergeCell ref="N25:O25"/>
    <mergeCell ref="P25:R25"/>
    <mergeCell ref="S25:X25"/>
    <mergeCell ref="N26:O26"/>
    <mergeCell ref="P26:R26"/>
    <mergeCell ref="S26:X26"/>
    <mergeCell ref="J35:M35"/>
    <mergeCell ref="J40:M40"/>
    <mergeCell ref="J46:M46"/>
    <mergeCell ref="J44:M44"/>
    <mergeCell ref="J45:M45"/>
    <mergeCell ref="W70:X70"/>
    <mergeCell ref="W55:X55"/>
    <mergeCell ref="W54:X54"/>
    <mergeCell ref="W65:X65"/>
    <mergeCell ref="W71:X71"/>
    <mergeCell ref="L50:M50"/>
    <mergeCell ref="O48:P48"/>
    <mergeCell ref="M48:N49"/>
    <mergeCell ref="H25:I25"/>
    <mergeCell ref="H26:I26"/>
    <mergeCell ref="H27:I27"/>
    <mergeCell ref="J18:M18"/>
    <mergeCell ref="J19:M19"/>
    <mergeCell ref="J20:M20"/>
    <mergeCell ref="J21:M21"/>
    <mergeCell ref="J22:M22"/>
    <mergeCell ref="J43:M43"/>
    <mergeCell ref="W91:X91"/>
    <mergeCell ref="W53:Z53"/>
    <mergeCell ref="R51:T51"/>
    <mergeCell ref="W80:X80"/>
    <mergeCell ref="W81:X81"/>
    <mergeCell ref="W82:X82"/>
    <mergeCell ref="W83:X83"/>
    <mergeCell ref="W84:X84"/>
    <mergeCell ref="W85:X85"/>
    <mergeCell ref="W86:X86"/>
    <mergeCell ref="W87:X87"/>
    <mergeCell ref="W88:X88"/>
    <mergeCell ref="U51:V51"/>
    <mergeCell ref="W56:X56"/>
    <mergeCell ref="W63:X63"/>
    <mergeCell ref="W62:X62"/>
    <mergeCell ref="W61:X61"/>
    <mergeCell ref="W69:X69"/>
    <mergeCell ref="W72:X72"/>
    <mergeCell ref="W89:X89"/>
    <mergeCell ref="W90:X90"/>
    <mergeCell ref="W73:X73"/>
    <mergeCell ref="AD17:AF17"/>
    <mergeCell ref="AD18:AF18"/>
    <mergeCell ref="AD19:AF19"/>
    <mergeCell ref="AD20:AF20"/>
    <mergeCell ref="AD21:AF21"/>
    <mergeCell ref="AD22:AF22"/>
    <mergeCell ref="W74:X74"/>
    <mergeCell ref="W75:X75"/>
    <mergeCell ref="W76:X76"/>
    <mergeCell ref="W77:X77"/>
    <mergeCell ref="W78:X78"/>
    <mergeCell ref="W79:X79"/>
    <mergeCell ref="AD27:AF27"/>
    <mergeCell ref="AD28:AF28"/>
    <mergeCell ref="S27:X27"/>
    <mergeCell ref="S28:X28"/>
    <mergeCell ref="AD29:AF29"/>
    <mergeCell ref="AD30:AF30"/>
    <mergeCell ref="AD31:AF31"/>
    <mergeCell ref="AD32:AF32"/>
    <mergeCell ref="P15:R15"/>
    <mergeCell ref="S15:X15"/>
    <mergeCell ref="N11:O11"/>
    <mergeCell ref="P11:R11"/>
    <mergeCell ref="N15:O15"/>
    <mergeCell ref="B6:D6"/>
    <mergeCell ref="S6:X7"/>
    <mergeCell ref="H6:I7"/>
    <mergeCell ref="J6:M7"/>
    <mergeCell ref="N6:O7"/>
    <mergeCell ref="P6:R7"/>
    <mergeCell ref="H8:I8"/>
    <mergeCell ref="N8:O8"/>
    <mergeCell ref="P8:R8"/>
    <mergeCell ref="S8:X8"/>
    <mergeCell ref="N9:O9"/>
    <mergeCell ref="P9:R9"/>
    <mergeCell ref="S9:X9"/>
    <mergeCell ref="H9:I9"/>
    <mergeCell ref="H10:I10"/>
    <mergeCell ref="H11:I11"/>
    <mergeCell ref="H12:I12"/>
    <mergeCell ref="H13:I13"/>
    <mergeCell ref="H14:I14"/>
    <mergeCell ref="AD14:AF14"/>
    <mergeCell ref="AD15:AF15"/>
    <mergeCell ref="AD16:AF16"/>
    <mergeCell ref="J10:M10"/>
    <mergeCell ref="J11:M11"/>
    <mergeCell ref="J12:M12"/>
    <mergeCell ref="J13:M13"/>
    <mergeCell ref="J14:M14"/>
    <mergeCell ref="J15:M15"/>
    <mergeCell ref="J16:M16"/>
    <mergeCell ref="N10:O10"/>
    <mergeCell ref="P10:R10"/>
    <mergeCell ref="S10:X10"/>
    <mergeCell ref="S11:X11"/>
    <mergeCell ref="N12:O12"/>
    <mergeCell ref="P12:R12"/>
    <mergeCell ref="S12:X12"/>
    <mergeCell ref="N13:O13"/>
    <mergeCell ref="P13:R13"/>
    <mergeCell ref="S13:X13"/>
    <mergeCell ref="N14:O14"/>
    <mergeCell ref="P14:R14"/>
    <mergeCell ref="S14:X14"/>
    <mergeCell ref="N16:O16"/>
    <mergeCell ref="P16:R16"/>
    <mergeCell ref="S16:X16"/>
    <mergeCell ref="N17:O17"/>
    <mergeCell ref="P17:R17"/>
    <mergeCell ref="S17:X17"/>
    <mergeCell ref="N18:O18"/>
    <mergeCell ref="P18:R18"/>
    <mergeCell ref="S18:X18"/>
    <mergeCell ref="N19:O19"/>
    <mergeCell ref="P19:R19"/>
    <mergeCell ref="S19:X19"/>
    <mergeCell ref="H22:I22"/>
    <mergeCell ref="H23:I23"/>
    <mergeCell ref="H24:I24"/>
    <mergeCell ref="N20:O20"/>
    <mergeCell ref="P20:R20"/>
    <mergeCell ref="S20:X20"/>
    <mergeCell ref="N21:O21"/>
    <mergeCell ref="P21:R21"/>
    <mergeCell ref="S21:X21"/>
    <mergeCell ref="N22:O22"/>
    <mergeCell ref="P22:R22"/>
    <mergeCell ref="S22:X22"/>
    <mergeCell ref="H15:I15"/>
    <mergeCell ref="H16:I16"/>
    <mergeCell ref="H17:I17"/>
    <mergeCell ref="H18:I18"/>
    <mergeCell ref="H19:I19"/>
    <mergeCell ref="S29:X29"/>
    <mergeCell ref="H30:I30"/>
    <mergeCell ref="N30:O30"/>
    <mergeCell ref="P30:R30"/>
    <mergeCell ref="S30:X30"/>
    <mergeCell ref="N23:O23"/>
    <mergeCell ref="P23:R23"/>
    <mergeCell ref="S23:X23"/>
    <mergeCell ref="N24:O24"/>
    <mergeCell ref="P24:R24"/>
    <mergeCell ref="S24:X24"/>
    <mergeCell ref="J25:M25"/>
    <mergeCell ref="J27:M27"/>
    <mergeCell ref="J29:M29"/>
    <mergeCell ref="N28:O28"/>
    <mergeCell ref="P28:R28"/>
    <mergeCell ref="J30:M30"/>
    <mergeCell ref="H20:I20"/>
    <mergeCell ref="H21:I21"/>
    <mergeCell ref="H28:I28"/>
    <mergeCell ref="H29:I29"/>
    <mergeCell ref="N29:O29"/>
    <mergeCell ref="P29:R29"/>
    <mergeCell ref="S31:X31"/>
    <mergeCell ref="H32:I32"/>
    <mergeCell ref="N32:O32"/>
    <mergeCell ref="P32:R32"/>
    <mergeCell ref="S32:X32"/>
    <mergeCell ref="H33:I33"/>
    <mergeCell ref="N33:O33"/>
    <mergeCell ref="P33:R33"/>
    <mergeCell ref="S33:X33"/>
    <mergeCell ref="J31:M31"/>
    <mergeCell ref="J33:M33"/>
    <mergeCell ref="J32:M32"/>
    <mergeCell ref="H34:I34"/>
    <mergeCell ref="N34:O34"/>
    <mergeCell ref="P34:R34"/>
    <mergeCell ref="S34:X34"/>
    <mergeCell ref="H31:I31"/>
    <mergeCell ref="N31:O31"/>
    <mergeCell ref="P31:R31"/>
    <mergeCell ref="H35:I35"/>
    <mergeCell ref="N35:O35"/>
    <mergeCell ref="P35:R35"/>
    <mergeCell ref="S35:X35"/>
    <mergeCell ref="H36:I36"/>
    <mergeCell ref="N36:O36"/>
    <mergeCell ref="P36:R36"/>
    <mergeCell ref="S36:X36"/>
    <mergeCell ref="H37:I37"/>
    <mergeCell ref="N37:O37"/>
    <mergeCell ref="P37:R37"/>
    <mergeCell ref="S37:X37"/>
    <mergeCell ref="H43:I43"/>
    <mergeCell ref="N43:O43"/>
    <mergeCell ref="P43:R43"/>
    <mergeCell ref="S43:X43"/>
    <mergeCell ref="H38:I38"/>
    <mergeCell ref="N38:O38"/>
    <mergeCell ref="P38:R38"/>
    <mergeCell ref="S38:X38"/>
    <mergeCell ref="H39:I39"/>
    <mergeCell ref="N39:O39"/>
    <mergeCell ref="P39:R39"/>
    <mergeCell ref="S39:X39"/>
    <mergeCell ref="H40:I40"/>
    <mergeCell ref="N40:O40"/>
    <mergeCell ref="P40:R40"/>
    <mergeCell ref="S40:X40"/>
    <mergeCell ref="H47:I47"/>
    <mergeCell ref="N47:O47"/>
    <mergeCell ref="P47:R47"/>
    <mergeCell ref="S47:X47"/>
    <mergeCell ref="E6:G6"/>
    <mergeCell ref="H44:I44"/>
    <mergeCell ref="N44:O44"/>
    <mergeCell ref="P44:R44"/>
    <mergeCell ref="S44:X44"/>
    <mergeCell ref="H45:I45"/>
    <mergeCell ref="N45:O45"/>
    <mergeCell ref="P45:R45"/>
    <mergeCell ref="S45:X45"/>
    <mergeCell ref="H46:I46"/>
    <mergeCell ref="N46:O46"/>
    <mergeCell ref="P46:R46"/>
    <mergeCell ref="S46:X46"/>
    <mergeCell ref="H41:I41"/>
    <mergeCell ref="N41:O41"/>
    <mergeCell ref="P41:R41"/>
    <mergeCell ref="S41:X41"/>
    <mergeCell ref="H42:I42"/>
    <mergeCell ref="N42:O42"/>
    <mergeCell ref="P42:R42"/>
    <mergeCell ref="J117:J129"/>
    <mergeCell ref="K117:K129"/>
    <mergeCell ref="J131:J134"/>
    <mergeCell ref="K116:L116"/>
    <mergeCell ref="M116:Q116"/>
    <mergeCell ref="M117:Q117"/>
    <mergeCell ref="M118:Q118"/>
    <mergeCell ref="M120:Q120"/>
    <mergeCell ref="M119:Q119"/>
    <mergeCell ref="M123:Q123"/>
    <mergeCell ref="M122:Q122"/>
    <mergeCell ref="M121:Q121"/>
  </mergeCells>
  <phoneticPr fontId="2"/>
  <conditionalFormatting sqref="AD51">
    <cfRule type="cellIs" dxfId="6" priority="13" operator="equal">
      <formula>0</formula>
    </cfRule>
  </conditionalFormatting>
  <conditionalFormatting sqref="AN8">
    <cfRule type="expression" dxfId="5" priority="9">
      <formula>AG8=1</formula>
    </cfRule>
  </conditionalFormatting>
  <conditionalFormatting sqref="AG8">
    <cfRule type="cellIs" dxfId="4" priority="7" operator="equal">
      <formula>1</formula>
    </cfRule>
  </conditionalFormatting>
  <conditionalFormatting sqref="AH9:AH47">
    <cfRule type="cellIs" dxfId="3" priority="5" operator="equal">
      <formula>0</formula>
    </cfRule>
  </conditionalFormatting>
  <conditionalFormatting sqref="AN9:AN47">
    <cfRule type="expression" dxfId="2" priority="4">
      <formula>AG9=1</formula>
    </cfRule>
  </conditionalFormatting>
  <conditionalFormatting sqref="AG9:AG47">
    <cfRule type="cellIs" dxfId="1" priority="3" operator="equal">
      <formula>1</formula>
    </cfRule>
  </conditionalFormatting>
  <conditionalFormatting sqref="AH8">
    <cfRule type="cellIs" dxfId="0" priority="1" operator="equal">
      <formula>0</formula>
    </cfRule>
  </conditionalFormatting>
  <dataValidations count="3">
    <dataValidation type="list" allowBlank="1" showInputMessage="1" showErrorMessage="1" sqref="S48:T48" xr:uid="{00000000-0002-0000-0200-000000000000}">
      <formula1>$A$53:$A$68</formula1>
    </dataValidation>
    <dataValidation type="list" allowBlank="1" showInputMessage="1" showErrorMessage="1" sqref="U48" xr:uid="{00000000-0002-0000-0200-000001000000}">
      <formula1>$H$54:$H$59</formula1>
    </dataValidation>
    <dataValidation type="list" showInputMessage="1" showErrorMessage="1" sqref="U51:V51" xr:uid="{00000000-0002-0000-0200-000002000000}">
      <formula1>$W$54:$W$77</formula1>
    </dataValidation>
  </dataValidations>
  <pageMargins left="0.47244094488188981" right="0" top="0.74803149606299213" bottom="0.15748031496062992" header="0.31496062992125984" footer="0.31496062992125984"/>
  <pageSetup paperSize="9" scale="41" fitToHeight="0" orientation="landscape" r:id="rId1"/>
  <ignoredErrors>
    <ignoredError sqref="P5 P3 X3 X4:AF5 P4 Z48:AD48 Z51:AC51 Y50:AC50 Y49 AB49:AD49 H51:K51 AI49:AK49 AO49 AF48 Z3 AB3:AC3 AE3:AF3"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54"/>
  <sheetViews>
    <sheetView view="pageBreakPreview" zoomScaleNormal="100" zoomScaleSheetLayoutView="100" workbookViewId="0">
      <selection activeCell="AD18" sqref="AD18:AF18"/>
    </sheetView>
  </sheetViews>
  <sheetFormatPr defaultColWidth="9" defaultRowHeight="15.75" x14ac:dyDescent="0.15"/>
  <cols>
    <col min="1" max="1" width="9.25" style="52" bestFit="1" customWidth="1"/>
    <col min="2" max="3" width="10.75" style="52" bestFit="1" customWidth="1"/>
    <col min="4" max="4" width="9.25" style="52" bestFit="1" customWidth="1"/>
    <col min="5" max="5" width="8.5" style="52" customWidth="1"/>
    <col min="6" max="7" width="10.75" style="52" bestFit="1" customWidth="1"/>
    <col min="8" max="10" width="4.75" style="52" bestFit="1" customWidth="1"/>
    <col min="11" max="11" width="37" style="52" bestFit="1" customWidth="1"/>
    <col min="12" max="12" width="8.125" style="52" customWidth="1"/>
    <col min="13" max="13" width="6.375" style="52" bestFit="1" customWidth="1"/>
    <col min="14" max="14" width="11.5" style="52" customWidth="1"/>
    <col min="15" max="16" width="8.5" style="52" bestFit="1" customWidth="1"/>
    <col min="17" max="16384" width="9" style="52"/>
  </cols>
  <sheetData>
    <row r="1" spans="1:14" s="49" customFormat="1" ht="57" x14ac:dyDescent="0.15">
      <c r="A1" s="54" t="s">
        <v>110</v>
      </c>
      <c r="B1" s="55" t="s">
        <v>108</v>
      </c>
      <c r="C1" s="55" t="s">
        <v>109</v>
      </c>
      <c r="D1" s="56" t="s">
        <v>50</v>
      </c>
      <c r="E1" s="56" t="s">
        <v>112</v>
      </c>
      <c r="F1" s="56" t="s">
        <v>139</v>
      </c>
      <c r="G1" s="56" t="s">
        <v>140</v>
      </c>
      <c r="H1" s="55" t="s">
        <v>51</v>
      </c>
      <c r="I1" s="57" t="s">
        <v>52</v>
      </c>
      <c r="J1" s="55" t="s">
        <v>53</v>
      </c>
      <c r="K1" s="55" t="s">
        <v>54</v>
      </c>
      <c r="L1" s="55" t="s">
        <v>55</v>
      </c>
      <c r="M1" s="55" t="s">
        <v>138</v>
      </c>
      <c r="N1" s="54" t="s">
        <v>261</v>
      </c>
    </row>
    <row r="2" spans="1:14" s="49" customFormat="1" x14ac:dyDescent="0.15">
      <c r="A2" s="127" t="str">
        <f>IF(経歴書!K4="","",初任給換算!A2)</f>
        <v/>
      </c>
      <c r="B2" s="128" t="str">
        <f>IF(経歴書!$K$4="","",経歴書!$K$4)</f>
        <v/>
      </c>
      <c r="C2" s="129"/>
      <c r="D2" s="130" t="s">
        <v>141</v>
      </c>
      <c r="E2" s="130"/>
      <c r="F2" s="130"/>
      <c r="G2" s="130"/>
      <c r="H2" s="129"/>
      <c r="I2" s="131"/>
      <c r="J2" s="129"/>
      <c r="K2" s="129" t="str">
        <f>IF(A2="","",初任給換算!O48&amp;初任給換算!O49)</f>
        <v/>
      </c>
      <c r="L2" s="129"/>
      <c r="M2" s="129" t="str">
        <f>IF(AND(MAX(初任給換算!AE48,初任給換算!L50,初任給換算!Q50,初任給換算!AF50)=初任給換算!L50,初任給換算!L50&gt;0),"年齢給","")</f>
        <v/>
      </c>
      <c r="N2" s="49" t="str">
        <f>IF(経歴書!K4="","",VLOOKUP(初任給換算!U48,変換シート!$E$48:$F$53,2,FALSE)&amp;"01"&amp;RIGHT("000"&amp;MAX(初任給換算!AE48,初任給換算!L50,初任給換算!Q50,初任給換算!AF50),3))</f>
        <v/>
      </c>
    </row>
    <row r="3" spans="1:14" s="48" customFormat="1" x14ac:dyDescent="0.15">
      <c r="A3" s="128" t="str">
        <f>IF(M3="","",初任給換算!$A$2)</f>
        <v/>
      </c>
      <c r="B3" s="128" t="str">
        <f>IF(M3="","",経歴書!$K$4)</f>
        <v/>
      </c>
      <c r="C3" s="128" t="str">
        <f>IF(M3="","",経歴書!$O$3&amp;RIGHT("0"&amp;経歴書!$R$3,2)&amp;RIGHT("0"&amp;経歴書!$T$3,2))</f>
        <v/>
      </c>
      <c r="D3" s="132" t="str">
        <f t="shared" ref="D3" si="0">IF(M3="","",1)</f>
        <v/>
      </c>
      <c r="E3" s="132" t="str">
        <f>IF(M3="","",IF(初任給換算!H8=0,"",VLOOKUP(初任給換算!H8,変換シート!$B$48:$C$54,2,0)+IF(VLOOKUP(初任給換算!H8,変換シート!$B$48:$C$54,2,0)=30,1,初任給換算!AG8)))</f>
        <v/>
      </c>
      <c r="F3" s="132" t="str">
        <f>IF($M3="","",YEAR(初任給換算!AI8)&amp;RIGHT("0"&amp;MONTH(初任給換算!AI8),2)&amp;RIGHT("0"&amp;DAY(初任給換算!AI8),2))</f>
        <v/>
      </c>
      <c r="G3" s="132" t="str">
        <f>IF($M3="","",YEAR(初任給換算!AJ8)&amp;RIGHT("0"&amp;MONTH(初任給換算!AJ8),2)&amp;RIGHT("0"&amp;DAY(初任給換算!AJ8),2))</f>
        <v/>
      </c>
      <c r="H3" s="128" t="str">
        <f>IF(M3="","",初任給換算!AH8)</f>
        <v/>
      </c>
      <c r="I3" s="162" t="str">
        <f>IF(M3="","",初任給換算!AL8)</f>
        <v/>
      </c>
      <c r="J3" s="128" t="str">
        <f>IF(M3="","",初任給換算!AN8)</f>
        <v/>
      </c>
      <c r="K3" s="128" t="str">
        <f>IF(M3="","",IF(初任給換算!J8=0,"",初任給換算!J8))</f>
        <v/>
      </c>
      <c r="L3" s="128" t="str">
        <f t="shared" ref="L3" si="1">IF(M3="","","9")</f>
        <v/>
      </c>
      <c r="M3" s="128" t="str">
        <f>IF(初任給換算!AG8="","",初任給換算!AG8)</f>
        <v/>
      </c>
    </row>
    <row r="4" spans="1:14" s="48" customFormat="1" x14ac:dyDescent="0.15">
      <c r="A4" s="128" t="str">
        <f>IF(M4="","",初任給換算!$A$2)</f>
        <v/>
      </c>
      <c r="B4" s="128" t="str">
        <f>IF(M4="","",経歴書!$K$4)</f>
        <v/>
      </c>
      <c r="C4" s="128" t="str">
        <f>IF(M4="","",経歴書!$O$3&amp;RIGHT("0"&amp;経歴書!$R$3,2)&amp;RIGHT("0"&amp;経歴書!$T$3,2))</f>
        <v/>
      </c>
      <c r="D4" s="132" t="str">
        <f t="shared" ref="D4:D43" si="2">IF(M4="","",1)</f>
        <v/>
      </c>
      <c r="E4" s="132" t="str">
        <f>IF(M4="","",IF(初任給換算!H9=0,"",VLOOKUP(初任給換算!H9,変換シート!$B$48:$C$54,2,0)+IF(VLOOKUP(初任給換算!H9,変換シート!$B$48:$C$54,2,0)=30,1,初任給換算!AG9)))</f>
        <v/>
      </c>
      <c r="F4" s="132" t="str">
        <f>IF($M4="","",YEAR(初任給換算!AI9)&amp;RIGHT("0"&amp;MONTH(初任給換算!AI9),2)&amp;RIGHT("0"&amp;DAY(初任給換算!AI9),2))</f>
        <v/>
      </c>
      <c r="G4" s="132" t="str">
        <f>IF($M4="","",YEAR(初任給換算!AJ9)&amp;RIGHT("0"&amp;MONTH(初任給換算!AJ9),2)&amp;RIGHT("0"&amp;DAY(初任給換算!AJ9),2))</f>
        <v/>
      </c>
      <c r="H4" s="128" t="str">
        <f>IF(M4="","",初任給換算!AH9)</f>
        <v/>
      </c>
      <c r="I4" s="162" t="str">
        <f>IF(M4="","",初任給換算!AL9)</f>
        <v/>
      </c>
      <c r="J4" s="128" t="str">
        <f>IF(M4="","",初任給換算!AN9)</f>
        <v/>
      </c>
      <c r="K4" s="128" t="str">
        <f>IF(M4="","",IF(初任給換算!J9=0,"",初任給換算!J9))</f>
        <v/>
      </c>
      <c r="L4" s="128" t="str">
        <f t="shared" ref="L4:L43" si="3">IF(M4="","","9")</f>
        <v/>
      </c>
      <c r="M4" s="128" t="str">
        <f>IF(初任給換算!AG9="","",初任給換算!AG9)</f>
        <v/>
      </c>
    </row>
    <row r="5" spans="1:14" s="48" customFormat="1" x14ac:dyDescent="0.15">
      <c r="A5" s="128" t="str">
        <f ca="1">IF(M5="","",初任給換算!$A$2)</f>
        <v>【様式</v>
      </c>
      <c r="B5" s="128">
        <f>IF(M5="","",経歴書!$K$4)</f>
        <v>0</v>
      </c>
      <c r="C5" s="128" t="str">
        <f>IF(M5="","",経歴書!$O$3&amp;RIGHT("0"&amp;経歴書!$R$3,2)&amp;RIGHT("0"&amp;経歴書!$T$3,2))</f>
        <v>00</v>
      </c>
      <c r="D5" s="132">
        <f t="shared" si="2"/>
        <v>1</v>
      </c>
      <c r="E5" s="132" t="str">
        <f>IF(M5="","",IF(初任給換算!H10=0,"",VLOOKUP(初任給換算!H10,変換シート!$B$48:$C$54,2,0)+IF(VLOOKUP(初任給換算!H10,変換シート!$B$48:$C$54,2,0)=30,1,初任給換算!AG10)))</f>
        <v/>
      </c>
      <c r="F5" s="132" t="e">
        <f>IF($M5="","",YEAR(初任給換算!AI10)&amp;RIGHT("0"&amp;MONTH(初任給換算!AI10),2)&amp;RIGHT("0"&amp;DAY(初任給換算!AI10),2))</f>
        <v>#VALUE!</v>
      </c>
      <c r="G5" s="132" t="e">
        <f>IF($M5="","",YEAR(初任給換算!AJ10)&amp;RIGHT("0"&amp;MONTH(初任給換算!AJ10),2)&amp;RIGHT("0"&amp;DAY(初任給換算!AJ10),2))</f>
        <v>#VALUE!</v>
      </c>
      <c r="H5" s="128">
        <f>IF(M5="","",初任給換算!AH10)</f>
        <v>0</v>
      </c>
      <c r="I5" s="162">
        <f>IF(M5="","",初任給換算!AL10)</f>
        <v>0.5</v>
      </c>
      <c r="J5" s="128" t="str">
        <f>IF(M5="","",初任給換算!AN10)</f>
        <v/>
      </c>
      <c r="K5" s="128" t="str">
        <f>IF(M5="","",IF(初任給換算!J10=0,"",初任給換算!J10))</f>
        <v/>
      </c>
      <c r="L5" s="128" t="str">
        <f t="shared" si="3"/>
        <v>9</v>
      </c>
      <c r="M5" s="128">
        <f>IF(初任給換算!AG10="","",初任給換算!AG10)</f>
        <v>1</v>
      </c>
    </row>
    <row r="6" spans="1:14" s="48" customFormat="1" x14ac:dyDescent="0.15">
      <c r="A6" s="128" t="str">
        <f>IF(M6="","",初任給換算!$A$2)</f>
        <v/>
      </c>
      <c r="B6" s="128" t="str">
        <f>IF(M6="","",経歴書!$K$4)</f>
        <v/>
      </c>
      <c r="C6" s="128" t="str">
        <f>IF(M6="","",経歴書!$O$3&amp;RIGHT("0"&amp;経歴書!$R$3,2)&amp;RIGHT("0"&amp;経歴書!$T$3,2))</f>
        <v/>
      </c>
      <c r="D6" s="132" t="str">
        <f t="shared" si="2"/>
        <v/>
      </c>
      <c r="E6" s="132" t="str">
        <f>IF(M6="","",IF(初任給換算!H11=0,"",VLOOKUP(初任給換算!H11,変換シート!$B$48:$C$54,2,0)+IF(VLOOKUP(初任給換算!H11,変換シート!$B$48:$C$54,2,0)=30,1,初任給換算!AG11)))</f>
        <v/>
      </c>
      <c r="F6" s="132" t="str">
        <f>IF($M6="","",YEAR(初任給換算!AI11)&amp;RIGHT("0"&amp;MONTH(初任給換算!AI11),2)&amp;RIGHT("0"&amp;DAY(初任給換算!AI11),2))</f>
        <v/>
      </c>
      <c r="G6" s="132" t="str">
        <f>IF($M6="","",YEAR(初任給換算!AJ11)&amp;RIGHT("0"&amp;MONTH(初任給換算!AJ11),2)&amp;RIGHT("0"&amp;DAY(初任給換算!AJ11),2))</f>
        <v/>
      </c>
      <c r="H6" s="128" t="str">
        <f>IF(M6="","",初任給換算!AH11)</f>
        <v/>
      </c>
      <c r="I6" s="162" t="str">
        <f>IF(M6="","",初任給換算!AL11)</f>
        <v/>
      </c>
      <c r="J6" s="128" t="str">
        <f>IF(M6="","",初任給換算!AN11)</f>
        <v/>
      </c>
      <c r="K6" s="128" t="str">
        <f>IF(M6="","",IF(初任給換算!J11=0,"",初任給換算!J11))</f>
        <v/>
      </c>
      <c r="L6" s="128" t="str">
        <f t="shared" si="3"/>
        <v/>
      </c>
      <c r="M6" s="128" t="str">
        <f>IF(初任給換算!AG11="","",初任給換算!AG11)</f>
        <v/>
      </c>
    </row>
    <row r="7" spans="1:14" s="48" customFormat="1" x14ac:dyDescent="0.15">
      <c r="A7" s="128" t="str">
        <f>IF(M7="","",初任給換算!$A$2)</f>
        <v/>
      </c>
      <c r="B7" s="128" t="str">
        <f>IF(M7="","",経歴書!$K$4)</f>
        <v/>
      </c>
      <c r="C7" s="128" t="str">
        <f>IF(M7="","",経歴書!$O$3&amp;RIGHT("0"&amp;経歴書!$R$3,2)&amp;RIGHT("0"&amp;経歴書!$T$3,2))</f>
        <v/>
      </c>
      <c r="D7" s="132" t="str">
        <f t="shared" si="2"/>
        <v/>
      </c>
      <c r="E7" s="132" t="str">
        <f>IF(M7="","",IF(初任給換算!H12=0,"",VLOOKUP(初任給換算!H12,変換シート!$B$48:$C$54,2,0)+IF(VLOOKUP(初任給換算!H12,変換シート!$B$48:$C$54,2,0)=30,1,初任給換算!AG12)))</f>
        <v/>
      </c>
      <c r="F7" s="132" t="str">
        <f>IF($M7="","",YEAR(初任給換算!AI12)&amp;RIGHT("0"&amp;MONTH(初任給換算!AI12),2)&amp;RIGHT("0"&amp;DAY(初任給換算!AI12),2))</f>
        <v/>
      </c>
      <c r="G7" s="132" t="str">
        <f>IF($M7="","",YEAR(初任給換算!AJ12)&amp;RIGHT("0"&amp;MONTH(初任給換算!AJ12),2)&amp;RIGHT("0"&amp;DAY(初任給換算!AJ12),2))</f>
        <v/>
      </c>
      <c r="H7" s="128" t="str">
        <f>IF(M7="","",初任給換算!AH12)</f>
        <v/>
      </c>
      <c r="I7" s="162" t="str">
        <f>IF(M7="","",初任給換算!AL12)</f>
        <v/>
      </c>
      <c r="J7" s="128" t="str">
        <f>IF(M7="","",初任給換算!AN12)</f>
        <v/>
      </c>
      <c r="K7" s="128" t="str">
        <f>IF(M7="","",IF(初任給換算!J12=0,"",初任給換算!J12))</f>
        <v/>
      </c>
      <c r="L7" s="128" t="str">
        <f t="shared" si="3"/>
        <v/>
      </c>
      <c r="M7" s="128" t="str">
        <f>IF(初任給換算!AG12="","",初任給換算!AG12)</f>
        <v/>
      </c>
    </row>
    <row r="8" spans="1:14" s="48" customFormat="1" x14ac:dyDescent="0.15">
      <c r="A8" s="128" t="str">
        <f>IF(M8="","",初任給換算!$A$2)</f>
        <v/>
      </c>
      <c r="B8" s="128" t="str">
        <f>IF(M8="","",経歴書!$K$4)</f>
        <v/>
      </c>
      <c r="C8" s="128" t="str">
        <f>IF(M8="","",経歴書!$O$3&amp;RIGHT("0"&amp;経歴書!$R$3,2)&amp;RIGHT("0"&amp;経歴書!$T$3,2))</f>
        <v/>
      </c>
      <c r="D8" s="132" t="str">
        <f t="shared" si="2"/>
        <v/>
      </c>
      <c r="E8" s="132" t="str">
        <f>IF(M8="","",IF(初任給換算!H13=0,"",VLOOKUP(初任給換算!H13,変換シート!$B$48:$C$54,2,0)+IF(VLOOKUP(初任給換算!H13,変換シート!$B$48:$C$54,2,0)=30,1,初任給換算!AG13)))</f>
        <v/>
      </c>
      <c r="F8" s="132" t="str">
        <f>IF($M8="","",YEAR(初任給換算!AI13)&amp;RIGHT("0"&amp;MONTH(初任給換算!AI13),2)&amp;RIGHT("0"&amp;DAY(初任給換算!AI13),2))</f>
        <v/>
      </c>
      <c r="G8" s="132" t="str">
        <f>IF($M8="","",YEAR(初任給換算!AJ13)&amp;RIGHT("0"&amp;MONTH(初任給換算!AJ13),2)&amp;RIGHT("0"&amp;DAY(初任給換算!AJ13),2))</f>
        <v/>
      </c>
      <c r="H8" s="128" t="str">
        <f>IF(M8="","",初任給換算!AH13)</f>
        <v/>
      </c>
      <c r="I8" s="162" t="str">
        <f>IF(M8="","",初任給換算!AL13)</f>
        <v/>
      </c>
      <c r="J8" s="128" t="str">
        <f>IF(M8="","",初任給換算!AN13)</f>
        <v/>
      </c>
      <c r="K8" s="128" t="str">
        <f>IF(M8="","",IF(初任給換算!J13=0,"",初任給換算!J13))</f>
        <v/>
      </c>
      <c r="L8" s="128" t="str">
        <f t="shared" si="3"/>
        <v/>
      </c>
      <c r="M8" s="128" t="str">
        <f>IF(初任給換算!AG13="","",初任給換算!AG13)</f>
        <v/>
      </c>
    </row>
    <row r="9" spans="1:14" s="48" customFormat="1" x14ac:dyDescent="0.15">
      <c r="A9" s="128" t="str">
        <f>IF(M9="","",初任給換算!$A$2)</f>
        <v/>
      </c>
      <c r="B9" s="128" t="str">
        <f>IF(M9="","",経歴書!$K$4)</f>
        <v/>
      </c>
      <c r="C9" s="128" t="str">
        <f>IF(M9="","",経歴書!$O$3&amp;RIGHT("0"&amp;経歴書!$R$3,2)&amp;RIGHT("0"&amp;経歴書!$T$3,2))</f>
        <v/>
      </c>
      <c r="D9" s="132" t="str">
        <f t="shared" si="2"/>
        <v/>
      </c>
      <c r="E9" s="132" t="str">
        <f>IF(M9="","",IF(初任給換算!H14=0,"",VLOOKUP(初任給換算!H14,変換シート!$B$48:$C$54,2,0)+IF(VLOOKUP(初任給換算!H14,変換シート!$B$48:$C$54,2,0)=30,1,初任給換算!AG14)))</f>
        <v/>
      </c>
      <c r="F9" s="132" t="str">
        <f>IF($M9="","",YEAR(初任給換算!AI14)&amp;RIGHT("0"&amp;MONTH(初任給換算!AI14),2)&amp;RIGHT("0"&amp;DAY(初任給換算!AI14),2))</f>
        <v/>
      </c>
      <c r="G9" s="132" t="str">
        <f>IF($M9="","",YEAR(初任給換算!AJ14)&amp;RIGHT("0"&amp;MONTH(初任給換算!AJ14),2)&amp;RIGHT("0"&amp;DAY(初任給換算!AJ14),2))</f>
        <v/>
      </c>
      <c r="H9" s="128" t="str">
        <f>IF(M9="","",初任給換算!AH14)</f>
        <v/>
      </c>
      <c r="I9" s="162" t="str">
        <f>IF(M9="","",初任給換算!AL14)</f>
        <v/>
      </c>
      <c r="J9" s="128" t="str">
        <f>IF(M9="","",初任給換算!AN14)</f>
        <v/>
      </c>
      <c r="K9" s="128" t="str">
        <f>IF(M9="","",IF(初任給換算!J14=0,"",初任給換算!J14))</f>
        <v/>
      </c>
      <c r="L9" s="128" t="str">
        <f t="shared" si="3"/>
        <v/>
      </c>
      <c r="M9" s="128" t="str">
        <f>IF(初任給換算!AG14="","",初任給換算!AG14)</f>
        <v/>
      </c>
    </row>
    <row r="10" spans="1:14" s="48" customFormat="1" x14ac:dyDescent="0.15">
      <c r="A10" s="128" t="str">
        <f>IF(M10="","",初任給換算!$A$2)</f>
        <v/>
      </c>
      <c r="B10" s="128" t="str">
        <f>IF(M10="","",経歴書!$K$4)</f>
        <v/>
      </c>
      <c r="C10" s="128" t="str">
        <f>IF(M10="","",経歴書!$O$3&amp;RIGHT("0"&amp;経歴書!$R$3,2)&amp;RIGHT("0"&amp;経歴書!$T$3,2))</f>
        <v/>
      </c>
      <c r="D10" s="132" t="str">
        <f t="shared" si="2"/>
        <v/>
      </c>
      <c r="E10" s="132" t="str">
        <f>IF(M10="","",IF(初任給換算!H15=0,"",VLOOKUP(初任給換算!H15,変換シート!$B$48:$C$54,2,0)+IF(VLOOKUP(初任給換算!H15,変換シート!$B$48:$C$54,2,0)=30,1,初任給換算!AG15)))</f>
        <v/>
      </c>
      <c r="F10" s="132" t="str">
        <f>IF($M10="","",YEAR(初任給換算!AI15)&amp;RIGHT("0"&amp;MONTH(初任給換算!AI15),2)&amp;RIGHT("0"&amp;DAY(初任給換算!AI15),2))</f>
        <v/>
      </c>
      <c r="G10" s="132" t="str">
        <f>IF($M10="","",YEAR(初任給換算!AJ15)&amp;RIGHT("0"&amp;MONTH(初任給換算!AJ15),2)&amp;RIGHT("0"&amp;DAY(初任給換算!AJ15),2))</f>
        <v/>
      </c>
      <c r="H10" s="128" t="str">
        <f>IF(M10="","",初任給換算!AH15)</f>
        <v/>
      </c>
      <c r="I10" s="162" t="str">
        <f>IF(M10="","",初任給換算!AL15)</f>
        <v/>
      </c>
      <c r="J10" s="128" t="str">
        <f>IF(M10="","",初任給換算!AN15)</f>
        <v/>
      </c>
      <c r="K10" s="128" t="str">
        <f>IF(M10="","",IF(初任給換算!J15=0,"",初任給換算!J15))</f>
        <v/>
      </c>
      <c r="L10" s="128" t="str">
        <f t="shared" si="3"/>
        <v/>
      </c>
      <c r="M10" s="128" t="str">
        <f>IF(初任給換算!AG15="","",初任給換算!AG15)</f>
        <v/>
      </c>
    </row>
    <row r="11" spans="1:14" s="48" customFormat="1" x14ac:dyDescent="0.15">
      <c r="A11" s="128" t="str">
        <f>IF(M11="","",初任給換算!$A$2)</f>
        <v/>
      </c>
      <c r="B11" s="128" t="str">
        <f>IF(M11="","",経歴書!$K$4)</f>
        <v/>
      </c>
      <c r="C11" s="128" t="str">
        <f>IF(M11="","",経歴書!$O$3&amp;RIGHT("0"&amp;経歴書!$R$3,2)&amp;RIGHT("0"&amp;経歴書!$T$3,2))</f>
        <v/>
      </c>
      <c r="D11" s="132" t="str">
        <f t="shared" si="2"/>
        <v/>
      </c>
      <c r="E11" s="132" t="str">
        <f>IF(M11="","",IF(初任給換算!H16=0,"",VLOOKUP(初任給換算!H16,変換シート!$B$48:$C$54,2,0)+IF(VLOOKUP(初任給換算!H16,変換シート!$B$48:$C$54,2,0)=30,1,初任給換算!AG16)))</f>
        <v/>
      </c>
      <c r="F11" s="132" t="str">
        <f>IF($M11="","",YEAR(初任給換算!AI16)&amp;RIGHT("0"&amp;MONTH(初任給換算!AI16),2)&amp;RIGHT("0"&amp;DAY(初任給換算!AI16),2))</f>
        <v/>
      </c>
      <c r="G11" s="132" t="str">
        <f>IF($M11="","",YEAR(初任給換算!AJ16)&amp;RIGHT("0"&amp;MONTH(初任給換算!AJ16),2)&amp;RIGHT("0"&amp;DAY(初任給換算!AJ16),2))</f>
        <v/>
      </c>
      <c r="H11" s="128" t="str">
        <f>IF(M11="","",初任給換算!AH16)</f>
        <v/>
      </c>
      <c r="I11" s="162" t="str">
        <f>IF(M11="","",初任給換算!AL16)</f>
        <v/>
      </c>
      <c r="J11" s="128" t="str">
        <f>IF(M11="","",初任給換算!AN16)</f>
        <v/>
      </c>
      <c r="K11" s="128" t="str">
        <f>IF(M11="","",IF(初任給換算!J16=0,"",初任給換算!J16))</f>
        <v/>
      </c>
      <c r="L11" s="128" t="str">
        <f t="shared" si="3"/>
        <v/>
      </c>
      <c r="M11" s="128" t="str">
        <f>IF(初任給換算!AG16="","",初任給換算!AG16)</f>
        <v/>
      </c>
    </row>
    <row r="12" spans="1:14" s="48" customFormat="1" x14ac:dyDescent="0.15">
      <c r="A12" s="128" t="str">
        <f>IF(M12="","",初任給換算!$A$2)</f>
        <v/>
      </c>
      <c r="B12" s="128" t="str">
        <f>IF(M12="","",経歴書!$K$4)</f>
        <v/>
      </c>
      <c r="C12" s="128" t="str">
        <f>IF(M12="","",経歴書!$O$3&amp;RIGHT("0"&amp;経歴書!$R$3,2)&amp;RIGHT("0"&amp;経歴書!$T$3,2))</f>
        <v/>
      </c>
      <c r="D12" s="132" t="str">
        <f t="shared" si="2"/>
        <v/>
      </c>
      <c r="E12" s="132" t="str">
        <f>IF(M12="","",IF(初任給換算!H17=0,"",VLOOKUP(初任給換算!H17,変換シート!$B$48:$C$54,2,0)+IF(VLOOKUP(初任給換算!H17,変換シート!$B$48:$C$54,2,0)=30,1,初任給換算!AG17)))</f>
        <v/>
      </c>
      <c r="F12" s="132" t="str">
        <f>IF($M12="","",YEAR(初任給換算!AI17)&amp;RIGHT("0"&amp;MONTH(初任給換算!AI17),2)&amp;RIGHT("0"&amp;DAY(初任給換算!AI17),2))</f>
        <v/>
      </c>
      <c r="G12" s="132" t="str">
        <f>IF($M12="","",YEAR(初任給換算!AJ17)&amp;RIGHT("0"&amp;MONTH(初任給換算!AJ17),2)&amp;RIGHT("0"&amp;DAY(初任給換算!AJ17),2))</f>
        <v/>
      </c>
      <c r="H12" s="128" t="str">
        <f>IF(M12="","",初任給換算!AH17)</f>
        <v/>
      </c>
      <c r="I12" s="162" t="str">
        <f>IF(M12="","",初任給換算!AL17)</f>
        <v/>
      </c>
      <c r="J12" s="128" t="str">
        <f>IF(M12="","",初任給換算!AN17)</f>
        <v/>
      </c>
      <c r="K12" s="128" t="str">
        <f>IF(M12="","",IF(初任給換算!J17=0,"",初任給換算!J17))</f>
        <v/>
      </c>
      <c r="L12" s="128" t="str">
        <f t="shared" si="3"/>
        <v/>
      </c>
      <c r="M12" s="128" t="str">
        <f>IF(初任給換算!AG17="","",初任給換算!AG17)</f>
        <v/>
      </c>
    </row>
    <row r="13" spans="1:14" s="48" customFormat="1" x14ac:dyDescent="0.15">
      <c r="A13" s="128" t="str">
        <f>IF(M13="","",初任給換算!$A$2)</f>
        <v/>
      </c>
      <c r="B13" s="128" t="str">
        <f>IF(M13="","",経歴書!$K$4)</f>
        <v/>
      </c>
      <c r="C13" s="128" t="str">
        <f>IF(M13="","",経歴書!$O$3&amp;RIGHT("0"&amp;経歴書!$R$3,2)&amp;RIGHT("0"&amp;経歴書!$T$3,2))</f>
        <v/>
      </c>
      <c r="D13" s="132" t="str">
        <f t="shared" si="2"/>
        <v/>
      </c>
      <c r="E13" s="132" t="str">
        <f>IF(M13="","",IF(初任給換算!H18=0,"",VLOOKUP(初任給換算!H18,変換シート!$B$48:$C$54,2,0)+IF(VLOOKUP(初任給換算!H18,変換シート!$B$48:$C$54,2,0)=30,1,初任給換算!AG18)))</f>
        <v/>
      </c>
      <c r="F13" s="132" t="str">
        <f>IF($M13="","",YEAR(初任給換算!AI18)&amp;RIGHT("0"&amp;MONTH(初任給換算!AI18),2)&amp;RIGHT("0"&amp;DAY(初任給換算!AI18),2))</f>
        <v/>
      </c>
      <c r="G13" s="132" t="str">
        <f>IF($M13="","",YEAR(初任給換算!AJ18)&amp;RIGHT("0"&amp;MONTH(初任給換算!AJ18),2)&amp;RIGHT("0"&amp;DAY(初任給換算!AJ18),2))</f>
        <v/>
      </c>
      <c r="H13" s="128" t="str">
        <f>IF(M13="","",初任給換算!AH18)</f>
        <v/>
      </c>
      <c r="I13" s="162" t="str">
        <f>IF(M13="","",初任給換算!AL18)</f>
        <v/>
      </c>
      <c r="J13" s="128" t="str">
        <f>IF(M13="","",初任給換算!AN18)</f>
        <v/>
      </c>
      <c r="K13" s="128" t="str">
        <f>IF(M13="","",IF(初任給換算!J18=0,"",初任給換算!J18))</f>
        <v/>
      </c>
      <c r="L13" s="128" t="str">
        <f t="shared" si="3"/>
        <v/>
      </c>
      <c r="M13" s="128" t="str">
        <f>IF(初任給換算!AG18="","",初任給換算!AG18)</f>
        <v/>
      </c>
    </row>
    <row r="14" spans="1:14" s="48" customFormat="1" x14ac:dyDescent="0.15">
      <c r="A14" s="128" t="str">
        <f>IF(M14="","",初任給換算!$A$2)</f>
        <v/>
      </c>
      <c r="B14" s="128" t="str">
        <f>IF(M14="","",経歴書!$K$4)</f>
        <v/>
      </c>
      <c r="C14" s="128" t="str">
        <f>IF(M14="","",経歴書!$O$3&amp;RIGHT("0"&amp;経歴書!$R$3,2)&amp;RIGHT("0"&amp;経歴書!$T$3,2))</f>
        <v/>
      </c>
      <c r="D14" s="132" t="str">
        <f t="shared" si="2"/>
        <v/>
      </c>
      <c r="E14" s="132" t="str">
        <f>IF(M14="","",IF(初任給換算!H19=0,"",VLOOKUP(初任給換算!H19,変換シート!$B$48:$C$54,2,0)+IF(VLOOKUP(初任給換算!H19,変換シート!$B$48:$C$54,2,0)=30,1,初任給換算!AG19)))</f>
        <v/>
      </c>
      <c r="F14" s="132" t="str">
        <f>IF($M14="","",YEAR(初任給換算!AI19)&amp;RIGHT("0"&amp;MONTH(初任給換算!AI19),2)&amp;RIGHT("0"&amp;DAY(初任給換算!AI19),2))</f>
        <v/>
      </c>
      <c r="G14" s="132" t="str">
        <f>IF($M14="","",YEAR(初任給換算!AJ19)&amp;RIGHT("0"&amp;MONTH(初任給換算!AJ19),2)&amp;RIGHT("0"&amp;DAY(初任給換算!AJ19),2))</f>
        <v/>
      </c>
      <c r="H14" s="128" t="str">
        <f>IF(M14="","",初任給換算!AH19)</f>
        <v/>
      </c>
      <c r="I14" s="162" t="str">
        <f>IF(M14="","",初任給換算!AL19)</f>
        <v/>
      </c>
      <c r="J14" s="128" t="str">
        <f>IF(M14="","",初任給換算!AN19)</f>
        <v/>
      </c>
      <c r="K14" s="128" t="str">
        <f>IF(M14="","",IF(初任給換算!J19=0,"",初任給換算!J19))</f>
        <v/>
      </c>
      <c r="L14" s="128" t="str">
        <f t="shared" si="3"/>
        <v/>
      </c>
      <c r="M14" s="128" t="str">
        <f>IF(初任給換算!AG19="","",初任給換算!AG19)</f>
        <v/>
      </c>
    </row>
    <row r="15" spans="1:14" s="48" customFormat="1" x14ac:dyDescent="0.15">
      <c r="A15" s="128" t="str">
        <f>IF(M15="","",初任給換算!$A$2)</f>
        <v/>
      </c>
      <c r="B15" s="128" t="str">
        <f>IF(M15="","",経歴書!$K$4)</f>
        <v/>
      </c>
      <c r="C15" s="128" t="str">
        <f>IF(M15="","",経歴書!$O$3&amp;RIGHT("0"&amp;経歴書!$R$3,2)&amp;RIGHT("0"&amp;経歴書!$T$3,2))</f>
        <v/>
      </c>
      <c r="D15" s="132" t="str">
        <f t="shared" si="2"/>
        <v/>
      </c>
      <c r="E15" s="132" t="str">
        <f>IF(M15="","",IF(初任給換算!H20=0,"",VLOOKUP(初任給換算!H20,変換シート!$B$48:$C$54,2,0)+IF(VLOOKUP(初任給換算!H20,変換シート!$B$48:$C$54,2,0)=30,1,初任給換算!AG20)))</f>
        <v/>
      </c>
      <c r="F15" s="132" t="str">
        <f>IF($M15="","",YEAR(初任給換算!AI20)&amp;RIGHT("0"&amp;MONTH(初任給換算!AI20),2)&amp;RIGHT("0"&amp;DAY(初任給換算!AI20),2))</f>
        <v/>
      </c>
      <c r="G15" s="132" t="str">
        <f>IF($M15="","",YEAR(初任給換算!AJ20)&amp;RIGHT("0"&amp;MONTH(初任給換算!AJ20),2)&amp;RIGHT("0"&amp;DAY(初任給換算!AJ20),2))</f>
        <v/>
      </c>
      <c r="H15" s="128" t="str">
        <f>IF(M15="","",初任給換算!AH20)</f>
        <v/>
      </c>
      <c r="I15" s="162" t="str">
        <f>IF(M15="","",初任給換算!AL20)</f>
        <v/>
      </c>
      <c r="J15" s="128" t="str">
        <f>IF(M15="","",初任給換算!AN20)</f>
        <v/>
      </c>
      <c r="K15" s="128" t="str">
        <f>IF(M15="","",IF(初任給換算!J20=0,"",初任給換算!J20))</f>
        <v/>
      </c>
      <c r="L15" s="128" t="str">
        <f t="shared" si="3"/>
        <v/>
      </c>
      <c r="M15" s="128" t="str">
        <f>IF(初任給換算!AG20="","",初任給換算!AG20)</f>
        <v/>
      </c>
    </row>
    <row r="16" spans="1:14" s="48" customFormat="1" x14ac:dyDescent="0.15">
      <c r="A16" s="128" t="str">
        <f>IF(M16="","",初任給換算!$A$2)</f>
        <v/>
      </c>
      <c r="B16" s="128" t="str">
        <f>IF(M16="","",経歴書!$K$4)</f>
        <v/>
      </c>
      <c r="C16" s="128" t="str">
        <f>IF(M16="","",経歴書!$O$3&amp;RIGHT("0"&amp;経歴書!$R$3,2)&amp;RIGHT("0"&amp;経歴書!$T$3,2))</f>
        <v/>
      </c>
      <c r="D16" s="132" t="str">
        <f t="shared" si="2"/>
        <v/>
      </c>
      <c r="E16" s="132" t="str">
        <f>IF(M16="","",IF(初任給換算!H21=0,"",VLOOKUP(初任給換算!H21,変換シート!$B$48:$C$54,2,0)+IF(VLOOKUP(初任給換算!H21,変換シート!$B$48:$C$54,2,0)=30,1,初任給換算!AG21)))</f>
        <v/>
      </c>
      <c r="F16" s="132" t="str">
        <f>IF($M16="","",YEAR(初任給換算!AI21)&amp;RIGHT("0"&amp;MONTH(初任給換算!AI21),2)&amp;RIGHT("0"&amp;DAY(初任給換算!AI21),2))</f>
        <v/>
      </c>
      <c r="G16" s="132" t="str">
        <f>IF($M16="","",YEAR(初任給換算!AJ21)&amp;RIGHT("0"&amp;MONTH(初任給換算!AJ21),2)&amp;RIGHT("0"&amp;DAY(初任給換算!AJ21),2))</f>
        <v/>
      </c>
      <c r="H16" s="128" t="str">
        <f>IF(M16="","",初任給換算!AH21)</f>
        <v/>
      </c>
      <c r="I16" s="162" t="str">
        <f>IF(M16="","",初任給換算!AL21)</f>
        <v/>
      </c>
      <c r="J16" s="128" t="str">
        <f>IF(M16="","",初任給換算!AN21)</f>
        <v/>
      </c>
      <c r="K16" s="128" t="str">
        <f>IF(M16="","",IF(初任給換算!J21=0,"",初任給換算!J21))</f>
        <v/>
      </c>
      <c r="L16" s="128" t="str">
        <f t="shared" si="3"/>
        <v/>
      </c>
      <c r="M16" s="128" t="str">
        <f>IF(初任給換算!AG21="","",初任給換算!AG21)</f>
        <v/>
      </c>
    </row>
    <row r="17" spans="1:13" s="48" customFormat="1" x14ac:dyDescent="0.15">
      <c r="A17" s="128" t="str">
        <f>IF(M17="","",初任給換算!$A$2)</f>
        <v/>
      </c>
      <c r="B17" s="128" t="str">
        <f>IF(M17="","",経歴書!$K$4)</f>
        <v/>
      </c>
      <c r="C17" s="128" t="str">
        <f>IF(M17="","",経歴書!$O$3&amp;RIGHT("0"&amp;経歴書!$R$3,2)&amp;RIGHT("0"&amp;経歴書!$T$3,2))</f>
        <v/>
      </c>
      <c r="D17" s="132" t="str">
        <f t="shared" si="2"/>
        <v/>
      </c>
      <c r="E17" s="132" t="str">
        <f>IF(M17="","",IF(初任給換算!H22=0,"",VLOOKUP(初任給換算!H22,変換シート!$B$48:$C$54,2,0)+IF(VLOOKUP(初任給換算!H22,変換シート!$B$48:$C$54,2,0)=30,1,初任給換算!AG22)))</f>
        <v/>
      </c>
      <c r="F17" s="132" t="str">
        <f>IF($M17="","",YEAR(初任給換算!AI22)&amp;RIGHT("0"&amp;MONTH(初任給換算!AI22),2)&amp;RIGHT("0"&amp;DAY(初任給換算!AI22),2))</f>
        <v/>
      </c>
      <c r="G17" s="132" t="str">
        <f>IF($M17="","",YEAR(初任給換算!AJ22)&amp;RIGHT("0"&amp;MONTH(初任給換算!AJ22),2)&amp;RIGHT("0"&amp;DAY(初任給換算!AJ22),2))</f>
        <v/>
      </c>
      <c r="H17" s="128" t="str">
        <f>IF(M17="","",初任給換算!AH22)</f>
        <v/>
      </c>
      <c r="I17" s="162" t="str">
        <f>IF(M17="","",初任給換算!AL22)</f>
        <v/>
      </c>
      <c r="J17" s="128" t="str">
        <f>IF(M17="","",初任給換算!AN22)</f>
        <v/>
      </c>
      <c r="K17" s="128" t="str">
        <f>IF(M17="","",IF(初任給換算!J22=0,"",初任給換算!J22))</f>
        <v/>
      </c>
      <c r="L17" s="128" t="str">
        <f t="shared" si="3"/>
        <v/>
      </c>
      <c r="M17" s="128" t="str">
        <f>IF(初任給換算!AG22="","",初任給換算!AG22)</f>
        <v/>
      </c>
    </row>
    <row r="18" spans="1:13" s="48" customFormat="1" x14ac:dyDescent="0.15">
      <c r="A18" s="128" t="str">
        <f>IF(M18="","",初任給換算!$A$2)</f>
        <v/>
      </c>
      <c r="B18" s="128" t="str">
        <f>IF(M18="","",経歴書!$K$4)</f>
        <v/>
      </c>
      <c r="C18" s="128" t="str">
        <f>IF(M18="","",経歴書!$O$3&amp;RIGHT("0"&amp;経歴書!$R$3,2)&amp;RIGHT("0"&amp;経歴書!$T$3,2))</f>
        <v/>
      </c>
      <c r="D18" s="132" t="str">
        <f t="shared" si="2"/>
        <v/>
      </c>
      <c r="E18" s="132" t="str">
        <f>IF(M18="","",IF(初任給換算!H23=0,"",VLOOKUP(初任給換算!H23,変換シート!$B$48:$C$54,2,0)+IF(VLOOKUP(初任給換算!H23,変換シート!$B$48:$C$54,2,0)=30,1,初任給換算!AG23)))</f>
        <v/>
      </c>
      <c r="F18" s="132" t="str">
        <f>IF($M18="","",YEAR(初任給換算!AI23)&amp;RIGHT("0"&amp;MONTH(初任給換算!AI23),2)&amp;RIGHT("0"&amp;DAY(初任給換算!AI23),2))</f>
        <v/>
      </c>
      <c r="G18" s="132" t="str">
        <f>IF($M18="","",YEAR(初任給換算!AJ23)&amp;RIGHT("0"&amp;MONTH(初任給換算!AJ23),2)&amp;RIGHT("0"&amp;DAY(初任給換算!AJ23),2))</f>
        <v/>
      </c>
      <c r="H18" s="128" t="str">
        <f>IF(M18="","",初任給換算!AH23)</f>
        <v/>
      </c>
      <c r="I18" s="162" t="str">
        <f>IF(M18="","",初任給換算!AL23)</f>
        <v/>
      </c>
      <c r="J18" s="128" t="str">
        <f>IF(M18="","",初任給換算!AN23)</f>
        <v/>
      </c>
      <c r="K18" s="128" t="str">
        <f>IF(M18="","",IF(初任給換算!J23=0,"",初任給換算!J23))</f>
        <v/>
      </c>
      <c r="L18" s="128" t="str">
        <f t="shared" si="3"/>
        <v/>
      </c>
      <c r="M18" s="128" t="str">
        <f>IF(初任給換算!AG23="","",初任給換算!AG23)</f>
        <v/>
      </c>
    </row>
    <row r="19" spans="1:13" s="48" customFormat="1" x14ac:dyDescent="0.15">
      <c r="A19" s="128" t="str">
        <f>IF(M19="","",初任給換算!$A$2)</f>
        <v/>
      </c>
      <c r="B19" s="128" t="str">
        <f>IF(M19="","",経歴書!$K$4)</f>
        <v/>
      </c>
      <c r="C19" s="128" t="str">
        <f>IF(M19="","",経歴書!$O$3&amp;RIGHT("0"&amp;経歴書!$R$3,2)&amp;RIGHT("0"&amp;経歴書!$T$3,2))</f>
        <v/>
      </c>
      <c r="D19" s="132" t="str">
        <f t="shared" si="2"/>
        <v/>
      </c>
      <c r="E19" s="132" t="str">
        <f>IF(M19="","",IF(初任給換算!H24=0,"",VLOOKUP(初任給換算!H24,変換シート!$B$48:$C$54,2,0)+IF(VLOOKUP(初任給換算!H24,変換シート!$B$48:$C$54,2,0)=30,1,初任給換算!AG24)))</f>
        <v/>
      </c>
      <c r="F19" s="132" t="str">
        <f>IF($M19="","",YEAR(初任給換算!AI24)&amp;RIGHT("0"&amp;MONTH(初任給換算!AI24),2)&amp;RIGHT("0"&amp;DAY(初任給換算!AI24),2))</f>
        <v/>
      </c>
      <c r="G19" s="132" t="str">
        <f>IF($M19="","",YEAR(初任給換算!AJ24)&amp;RIGHT("0"&amp;MONTH(初任給換算!AJ24),2)&amp;RIGHT("0"&amp;DAY(初任給換算!AJ24),2))</f>
        <v/>
      </c>
      <c r="H19" s="128" t="str">
        <f>IF(M19="","",初任給換算!AH24)</f>
        <v/>
      </c>
      <c r="I19" s="162" t="str">
        <f>IF(M19="","",初任給換算!AL24)</f>
        <v/>
      </c>
      <c r="J19" s="128" t="str">
        <f>IF(M19="","",初任給換算!AN24)</f>
        <v/>
      </c>
      <c r="K19" s="128" t="str">
        <f>IF(M19="","",IF(初任給換算!J24=0,"",初任給換算!J24))</f>
        <v/>
      </c>
      <c r="L19" s="128" t="str">
        <f t="shared" si="3"/>
        <v/>
      </c>
      <c r="M19" s="128" t="str">
        <f>IF(初任給換算!AG24="","",初任給換算!AG24)</f>
        <v/>
      </c>
    </row>
    <row r="20" spans="1:13" s="48" customFormat="1" x14ac:dyDescent="0.15">
      <c r="A20" s="128" t="str">
        <f>IF(M20="","",初任給換算!$A$2)</f>
        <v/>
      </c>
      <c r="B20" s="128" t="str">
        <f>IF(M20="","",経歴書!$K$4)</f>
        <v/>
      </c>
      <c r="C20" s="128" t="str">
        <f>IF(M20="","",経歴書!$O$3&amp;RIGHT("0"&amp;経歴書!$R$3,2)&amp;RIGHT("0"&amp;経歴書!$T$3,2))</f>
        <v/>
      </c>
      <c r="D20" s="132" t="str">
        <f t="shared" si="2"/>
        <v/>
      </c>
      <c r="E20" s="132" t="str">
        <f>IF(M20="","",IF(初任給換算!H25=0,"",VLOOKUP(初任給換算!H25,変換シート!$B$48:$C$54,2,0)+IF(VLOOKUP(初任給換算!H25,変換シート!$B$48:$C$54,2,0)=30,1,初任給換算!AG25)))</f>
        <v/>
      </c>
      <c r="F20" s="132" t="str">
        <f>IF($M20="","",YEAR(初任給換算!AI25)&amp;RIGHT("0"&amp;MONTH(初任給換算!AI25),2)&amp;RIGHT("0"&amp;DAY(初任給換算!AI25),2))</f>
        <v/>
      </c>
      <c r="G20" s="132" t="str">
        <f>IF($M20="","",YEAR(初任給換算!AJ25)&amp;RIGHT("0"&amp;MONTH(初任給換算!AJ25),2)&amp;RIGHT("0"&amp;DAY(初任給換算!AJ25),2))</f>
        <v/>
      </c>
      <c r="H20" s="128" t="str">
        <f>IF(M20="","",初任給換算!AH25)</f>
        <v/>
      </c>
      <c r="I20" s="162" t="str">
        <f>IF(M20="","",初任給換算!AL25)</f>
        <v/>
      </c>
      <c r="J20" s="128" t="str">
        <f>IF(M20="","",初任給換算!AN25)</f>
        <v/>
      </c>
      <c r="K20" s="128" t="str">
        <f>IF(M20="","",IF(初任給換算!J25=0,"",初任給換算!J25))</f>
        <v/>
      </c>
      <c r="L20" s="128" t="str">
        <f t="shared" si="3"/>
        <v/>
      </c>
      <c r="M20" s="128" t="str">
        <f>IF(初任給換算!AG25="","",初任給換算!AG25)</f>
        <v/>
      </c>
    </row>
    <row r="21" spans="1:13" s="48" customFormat="1" x14ac:dyDescent="0.15">
      <c r="A21" s="128" t="str">
        <f>IF(M21="","",初任給換算!$A$2)</f>
        <v/>
      </c>
      <c r="B21" s="128" t="str">
        <f>IF(M21="","",経歴書!$K$4)</f>
        <v/>
      </c>
      <c r="C21" s="128" t="str">
        <f>IF(M21="","",経歴書!$O$3&amp;RIGHT("0"&amp;経歴書!$R$3,2)&amp;RIGHT("0"&amp;経歴書!$T$3,2))</f>
        <v/>
      </c>
      <c r="D21" s="132" t="str">
        <f t="shared" si="2"/>
        <v/>
      </c>
      <c r="E21" s="132" t="str">
        <f>IF(M21="","",IF(初任給換算!H26=0,"",VLOOKUP(初任給換算!H26,変換シート!$B$48:$C$54,2,0)+IF(VLOOKUP(初任給換算!H26,変換シート!$B$48:$C$54,2,0)=30,1,初任給換算!AG26)))</f>
        <v/>
      </c>
      <c r="F21" s="132" t="str">
        <f>IF($M21="","",YEAR(初任給換算!AI26)&amp;RIGHT("0"&amp;MONTH(初任給換算!AI26),2)&amp;RIGHT("0"&amp;DAY(初任給換算!AI26),2))</f>
        <v/>
      </c>
      <c r="G21" s="132" t="str">
        <f>IF($M21="","",YEAR(初任給換算!AJ26)&amp;RIGHT("0"&amp;MONTH(初任給換算!AJ26),2)&amp;RIGHT("0"&amp;DAY(初任給換算!AJ26),2))</f>
        <v/>
      </c>
      <c r="H21" s="128" t="str">
        <f>IF(M21="","",初任給換算!AH26)</f>
        <v/>
      </c>
      <c r="I21" s="162" t="str">
        <f>IF(M21="","",初任給換算!AL26)</f>
        <v/>
      </c>
      <c r="J21" s="128" t="str">
        <f>IF(M21="","",初任給換算!AN26)</f>
        <v/>
      </c>
      <c r="K21" s="128" t="str">
        <f>IF(M21="","",IF(初任給換算!J26=0,"",初任給換算!J26))</f>
        <v/>
      </c>
      <c r="L21" s="128" t="str">
        <f t="shared" si="3"/>
        <v/>
      </c>
      <c r="M21" s="128" t="str">
        <f>IF(初任給換算!AG26="","",初任給換算!AG26)</f>
        <v/>
      </c>
    </row>
    <row r="22" spans="1:13" s="48" customFormat="1" x14ac:dyDescent="0.15">
      <c r="A22" s="128" t="str">
        <f>IF(M22="","",初任給換算!$A$2)</f>
        <v/>
      </c>
      <c r="B22" s="128" t="str">
        <f>IF(M22="","",経歴書!$K$4)</f>
        <v/>
      </c>
      <c r="C22" s="128" t="str">
        <f>IF(M22="","",経歴書!$O$3&amp;RIGHT("0"&amp;経歴書!$R$3,2)&amp;RIGHT("0"&amp;経歴書!$T$3,2))</f>
        <v/>
      </c>
      <c r="D22" s="132" t="str">
        <f t="shared" si="2"/>
        <v/>
      </c>
      <c r="E22" s="132" t="str">
        <f>IF(M22="","",IF(初任給換算!H27=0,"",VLOOKUP(初任給換算!H27,変換シート!$B$48:$C$54,2,0)+IF(VLOOKUP(初任給換算!H27,変換シート!$B$48:$C$54,2,0)=30,1,初任給換算!AG27)))</f>
        <v/>
      </c>
      <c r="F22" s="132" t="str">
        <f>IF($M22="","",YEAR(初任給換算!AI27)&amp;RIGHT("0"&amp;MONTH(初任給換算!AI27),2)&amp;RIGHT("0"&amp;DAY(初任給換算!AI27),2))</f>
        <v/>
      </c>
      <c r="G22" s="132" t="str">
        <f>IF($M22="","",YEAR(初任給換算!AJ27)&amp;RIGHT("0"&amp;MONTH(初任給換算!AJ27),2)&amp;RIGHT("0"&amp;DAY(初任給換算!AJ27),2))</f>
        <v/>
      </c>
      <c r="H22" s="128" t="str">
        <f>IF(M22="","",初任給換算!AH27)</f>
        <v/>
      </c>
      <c r="I22" s="162" t="str">
        <f>IF(M22="","",初任給換算!AL27)</f>
        <v/>
      </c>
      <c r="J22" s="128" t="str">
        <f>IF(M22="","",初任給換算!AN27)</f>
        <v/>
      </c>
      <c r="K22" s="128" t="str">
        <f>IF(M22="","",IF(初任給換算!J27=0,"",初任給換算!J27))</f>
        <v/>
      </c>
      <c r="L22" s="128" t="str">
        <f t="shared" si="3"/>
        <v/>
      </c>
      <c r="M22" s="128" t="str">
        <f>IF(初任給換算!AG27="","",初任給換算!AG27)</f>
        <v/>
      </c>
    </row>
    <row r="23" spans="1:13" s="48" customFormat="1" x14ac:dyDescent="0.15">
      <c r="A23" s="128" t="str">
        <f>IF(M23="","",初任給換算!$A$2)</f>
        <v/>
      </c>
      <c r="B23" s="128" t="str">
        <f>IF(M23="","",経歴書!$K$4)</f>
        <v/>
      </c>
      <c r="C23" s="128" t="str">
        <f>IF(M23="","",経歴書!$O$3&amp;RIGHT("0"&amp;経歴書!$R$3,2)&amp;RIGHT("0"&amp;経歴書!$T$3,2))</f>
        <v/>
      </c>
      <c r="D23" s="132" t="str">
        <f t="shared" si="2"/>
        <v/>
      </c>
      <c r="E23" s="132" t="str">
        <f>IF(M23="","",IF(初任給換算!H28=0,"",VLOOKUP(初任給換算!H28,変換シート!$B$48:$C$54,2,0)+IF(VLOOKUP(初任給換算!H28,変換シート!$B$48:$C$54,2,0)=30,1,初任給換算!AG28)))</f>
        <v/>
      </c>
      <c r="F23" s="132" t="str">
        <f>IF($M23="","",YEAR(初任給換算!AI28)&amp;RIGHT("0"&amp;MONTH(初任給換算!AI28),2)&amp;RIGHT("0"&amp;DAY(初任給換算!AI28),2))</f>
        <v/>
      </c>
      <c r="G23" s="132" t="str">
        <f>IF($M23="","",YEAR(初任給換算!AJ28)&amp;RIGHT("0"&amp;MONTH(初任給換算!AJ28),2)&amp;RIGHT("0"&amp;DAY(初任給換算!AJ28),2))</f>
        <v/>
      </c>
      <c r="H23" s="128" t="str">
        <f>IF(M23="","",初任給換算!AH28)</f>
        <v/>
      </c>
      <c r="I23" s="162" t="str">
        <f>IF(M23="","",初任給換算!AL28)</f>
        <v/>
      </c>
      <c r="J23" s="128" t="str">
        <f>IF(M23="","",初任給換算!AN28)</f>
        <v/>
      </c>
      <c r="K23" s="128" t="str">
        <f>IF(M23="","",IF(初任給換算!J28=0,"",初任給換算!J28))</f>
        <v/>
      </c>
      <c r="L23" s="128" t="str">
        <f t="shared" si="3"/>
        <v/>
      </c>
      <c r="M23" s="128" t="str">
        <f>IF(初任給換算!AG28="","",初任給換算!AG28)</f>
        <v/>
      </c>
    </row>
    <row r="24" spans="1:13" s="48" customFormat="1" x14ac:dyDescent="0.15">
      <c r="A24" s="128" t="str">
        <f>IF(M24="","",初任給換算!$A$2)</f>
        <v/>
      </c>
      <c r="B24" s="128" t="str">
        <f>IF(M24="","",経歴書!$K$4)</f>
        <v/>
      </c>
      <c r="C24" s="128" t="str">
        <f>IF(M24="","",経歴書!$O$3&amp;RIGHT("0"&amp;経歴書!$R$3,2)&amp;RIGHT("0"&amp;経歴書!$T$3,2))</f>
        <v/>
      </c>
      <c r="D24" s="132" t="str">
        <f t="shared" si="2"/>
        <v/>
      </c>
      <c r="E24" s="132" t="str">
        <f>IF(M24="","",IF(初任給換算!H29=0,"",VLOOKUP(初任給換算!H29,変換シート!$B$48:$C$54,2,0)+IF(VLOOKUP(初任給換算!H29,変換シート!$B$48:$C$54,2,0)=30,1,初任給換算!AG29)))</f>
        <v/>
      </c>
      <c r="F24" s="132" t="str">
        <f>IF($M24="","",YEAR(初任給換算!AI29)&amp;RIGHT("0"&amp;MONTH(初任給換算!AI29),2)&amp;RIGHT("0"&amp;DAY(初任給換算!AI29),2))</f>
        <v/>
      </c>
      <c r="G24" s="132" t="str">
        <f>IF($M24="","",YEAR(初任給換算!AJ29)&amp;RIGHT("0"&amp;MONTH(初任給換算!AJ29),2)&amp;RIGHT("0"&amp;DAY(初任給換算!AJ29),2))</f>
        <v/>
      </c>
      <c r="H24" s="128" t="str">
        <f>IF(M24="","",初任給換算!AH29)</f>
        <v/>
      </c>
      <c r="I24" s="162" t="str">
        <f>IF(M24="","",初任給換算!AL29)</f>
        <v/>
      </c>
      <c r="J24" s="128" t="str">
        <f>IF(M24="","",初任給換算!AN29)</f>
        <v/>
      </c>
      <c r="K24" s="128" t="str">
        <f>IF(M24="","",IF(初任給換算!J29=0,"",初任給換算!J29))</f>
        <v/>
      </c>
      <c r="L24" s="128" t="str">
        <f t="shared" si="3"/>
        <v/>
      </c>
      <c r="M24" s="128" t="str">
        <f>IF(初任給換算!AG29="","",初任給換算!AG29)</f>
        <v/>
      </c>
    </row>
    <row r="25" spans="1:13" s="48" customFormat="1" x14ac:dyDescent="0.15">
      <c r="A25" s="128" t="str">
        <f>IF(M25="","",初任給換算!$A$2)</f>
        <v/>
      </c>
      <c r="B25" s="128" t="str">
        <f>IF(M25="","",経歴書!$K$4)</f>
        <v/>
      </c>
      <c r="C25" s="128" t="str">
        <f>IF(M25="","",経歴書!$O$3&amp;RIGHT("0"&amp;経歴書!$R$3,2)&amp;RIGHT("0"&amp;経歴書!$T$3,2))</f>
        <v/>
      </c>
      <c r="D25" s="132" t="str">
        <f t="shared" si="2"/>
        <v/>
      </c>
      <c r="E25" s="132" t="str">
        <f>IF(M25="","",IF(初任給換算!H30=0,"",VLOOKUP(初任給換算!H30,変換シート!$B$48:$C$54,2,0)+IF(VLOOKUP(初任給換算!H30,変換シート!$B$48:$C$54,2,0)=30,1,初任給換算!AG30)))</f>
        <v/>
      </c>
      <c r="F25" s="132" t="str">
        <f>IF($M25="","",YEAR(初任給換算!AI30)&amp;RIGHT("0"&amp;MONTH(初任給換算!AI30),2)&amp;RIGHT("0"&amp;DAY(初任給換算!AI30),2))</f>
        <v/>
      </c>
      <c r="G25" s="132" t="str">
        <f>IF($M25="","",YEAR(初任給換算!AJ30)&amp;RIGHT("0"&amp;MONTH(初任給換算!AJ30),2)&amp;RIGHT("0"&amp;DAY(初任給換算!AJ30),2))</f>
        <v/>
      </c>
      <c r="H25" s="128" t="str">
        <f>IF(M25="","",初任給換算!AH30)</f>
        <v/>
      </c>
      <c r="I25" s="162" t="str">
        <f>IF(M25="","",初任給換算!AL30)</f>
        <v/>
      </c>
      <c r="J25" s="128" t="str">
        <f>IF(M25="","",初任給換算!AN30)</f>
        <v/>
      </c>
      <c r="K25" s="128" t="str">
        <f>IF(M25="","",IF(初任給換算!J30=0,"",初任給換算!J30))</f>
        <v/>
      </c>
      <c r="L25" s="128" t="str">
        <f t="shared" si="3"/>
        <v/>
      </c>
      <c r="M25" s="128" t="str">
        <f>IF(初任給換算!AG30="","",初任給換算!AG30)</f>
        <v/>
      </c>
    </row>
    <row r="26" spans="1:13" s="48" customFormat="1" x14ac:dyDescent="0.15">
      <c r="A26" s="128" t="str">
        <f>IF(M26="","",初任給換算!$A$2)</f>
        <v/>
      </c>
      <c r="B26" s="128" t="str">
        <f>IF(M26="","",経歴書!$K$4)</f>
        <v/>
      </c>
      <c r="C26" s="128" t="str">
        <f>IF(M26="","",経歴書!$O$3&amp;RIGHT("0"&amp;経歴書!$R$3,2)&amp;RIGHT("0"&amp;経歴書!$T$3,2))</f>
        <v/>
      </c>
      <c r="D26" s="132" t="str">
        <f t="shared" si="2"/>
        <v/>
      </c>
      <c r="E26" s="132" t="str">
        <f>IF(M26="","",IF(初任給換算!H31=0,"",VLOOKUP(初任給換算!H31,変換シート!$B$48:$C$54,2,0)+IF(VLOOKUP(初任給換算!H31,変換シート!$B$48:$C$54,2,0)=30,1,初任給換算!AG31)))</f>
        <v/>
      </c>
      <c r="F26" s="132" t="str">
        <f>IF($M26="","",YEAR(初任給換算!AI31)&amp;RIGHT("0"&amp;MONTH(初任給換算!AI31),2)&amp;RIGHT("0"&amp;DAY(初任給換算!AI31),2))</f>
        <v/>
      </c>
      <c r="G26" s="132" t="str">
        <f>IF($M26="","",YEAR(初任給換算!AJ31)&amp;RIGHT("0"&amp;MONTH(初任給換算!AJ31),2)&amp;RIGHT("0"&amp;DAY(初任給換算!AJ31),2))</f>
        <v/>
      </c>
      <c r="H26" s="128" t="str">
        <f>IF(M26="","",初任給換算!AH31)</f>
        <v/>
      </c>
      <c r="I26" s="162" t="str">
        <f>IF(M26="","",初任給換算!AL31)</f>
        <v/>
      </c>
      <c r="J26" s="128" t="str">
        <f>IF(M26="","",初任給換算!AN31)</f>
        <v/>
      </c>
      <c r="K26" s="128" t="str">
        <f>IF(M26="","",IF(初任給換算!J31=0,"",初任給換算!J31))</f>
        <v/>
      </c>
      <c r="L26" s="128" t="str">
        <f t="shared" si="3"/>
        <v/>
      </c>
      <c r="M26" s="128" t="str">
        <f>IF(初任給換算!AG31="","",初任給換算!AG31)</f>
        <v/>
      </c>
    </row>
    <row r="27" spans="1:13" s="48" customFormat="1" x14ac:dyDescent="0.15">
      <c r="A27" s="128" t="str">
        <f>IF(M27="","",初任給換算!$A$2)</f>
        <v/>
      </c>
      <c r="B27" s="128" t="str">
        <f>IF(M27="","",経歴書!$K$4)</f>
        <v/>
      </c>
      <c r="C27" s="128" t="str">
        <f>IF(M27="","",経歴書!$O$3&amp;RIGHT("0"&amp;経歴書!$R$3,2)&amp;RIGHT("0"&amp;経歴書!$T$3,2))</f>
        <v/>
      </c>
      <c r="D27" s="132" t="str">
        <f t="shared" si="2"/>
        <v/>
      </c>
      <c r="E27" s="132" t="str">
        <f>IF(M27="","",IF(初任給換算!H32=0,"",VLOOKUP(初任給換算!H32,変換シート!$B$48:$C$54,2,0)+IF(VLOOKUP(初任給換算!H32,変換シート!$B$48:$C$54,2,0)=30,1,初任給換算!AG32)))</f>
        <v/>
      </c>
      <c r="F27" s="132" t="str">
        <f>IF($M27="","",YEAR(初任給換算!AI32)&amp;RIGHT("0"&amp;MONTH(初任給換算!AI32),2)&amp;RIGHT("0"&amp;DAY(初任給換算!AI32),2))</f>
        <v/>
      </c>
      <c r="G27" s="132" t="str">
        <f>IF($M27="","",YEAR(初任給換算!AJ32)&amp;RIGHT("0"&amp;MONTH(初任給換算!AJ32),2)&amp;RIGHT("0"&amp;DAY(初任給換算!AJ32),2))</f>
        <v/>
      </c>
      <c r="H27" s="128" t="str">
        <f>IF(M27="","",初任給換算!AH32)</f>
        <v/>
      </c>
      <c r="I27" s="162" t="str">
        <f>IF(M27="","",初任給換算!AL32)</f>
        <v/>
      </c>
      <c r="J27" s="128" t="str">
        <f>IF(M27="","",初任給換算!AN32)</f>
        <v/>
      </c>
      <c r="K27" s="128" t="str">
        <f>IF(M27="","",IF(初任給換算!J32=0,"",初任給換算!J32))</f>
        <v/>
      </c>
      <c r="L27" s="128" t="str">
        <f t="shared" si="3"/>
        <v/>
      </c>
      <c r="M27" s="128" t="str">
        <f>IF(初任給換算!AG32="","",初任給換算!AG32)</f>
        <v/>
      </c>
    </row>
    <row r="28" spans="1:13" s="48" customFormat="1" x14ac:dyDescent="0.15">
      <c r="A28" s="128" t="str">
        <f>IF(M28="","",初任給換算!$A$2)</f>
        <v/>
      </c>
      <c r="B28" s="128" t="str">
        <f>IF(M28="","",経歴書!$K$4)</f>
        <v/>
      </c>
      <c r="C28" s="128" t="str">
        <f>IF(M28="","",経歴書!$O$3&amp;RIGHT("0"&amp;経歴書!$R$3,2)&amp;RIGHT("0"&amp;経歴書!$T$3,2))</f>
        <v/>
      </c>
      <c r="D28" s="132" t="str">
        <f t="shared" si="2"/>
        <v/>
      </c>
      <c r="E28" s="132" t="str">
        <f>IF(M28="","",IF(初任給換算!H33=0,"",VLOOKUP(初任給換算!H33,変換シート!$B$48:$C$54,2,0)+IF(VLOOKUP(初任給換算!H33,変換シート!$B$48:$C$54,2,0)=30,1,初任給換算!AG33)))</f>
        <v/>
      </c>
      <c r="F28" s="132" t="str">
        <f>IF($M28="","",YEAR(初任給換算!AI33)&amp;RIGHT("0"&amp;MONTH(初任給換算!AI33),2)&amp;RIGHT("0"&amp;DAY(初任給換算!AI33),2))</f>
        <v/>
      </c>
      <c r="G28" s="132" t="str">
        <f>IF($M28="","",YEAR(初任給換算!AJ33)&amp;RIGHT("0"&amp;MONTH(初任給換算!AJ33),2)&amp;RIGHT("0"&amp;DAY(初任給換算!AJ33),2))</f>
        <v/>
      </c>
      <c r="H28" s="128" t="str">
        <f>IF(M28="","",初任給換算!AH33)</f>
        <v/>
      </c>
      <c r="I28" s="162" t="str">
        <f>IF(M28="","",初任給換算!AL33)</f>
        <v/>
      </c>
      <c r="J28" s="128" t="str">
        <f>IF(M28="","",初任給換算!AN33)</f>
        <v/>
      </c>
      <c r="K28" s="128" t="str">
        <f>IF(M28="","",IF(初任給換算!J33=0,"",初任給換算!J33))</f>
        <v/>
      </c>
      <c r="L28" s="128" t="str">
        <f t="shared" si="3"/>
        <v/>
      </c>
      <c r="M28" s="128" t="str">
        <f>IF(初任給換算!AG33="","",初任給換算!AG33)</f>
        <v/>
      </c>
    </row>
    <row r="29" spans="1:13" s="48" customFormat="1" x14ac:dyDescent="0.15">
      <c r="A29" s="128" t="str">
        <f>IF(M29="","",初任給換算!$A$2)</f>
        <v/>
      </c>
      <c r="B29" s="128" t="str">
        <f>IF(M29="","",経歴書!$K$4)</f>
        <v/>
      </c>
      <c r="C29" s="128" t="str">
        <f>IF(M29="","",経歴書!$O$3&amp;RIGHT("0"&amp;経歴書!$R$3,2)&amp;RIGHT("0"&amp;経歴書!$T$3,2))</f>
        <v/>
      </c>
      <c r="D29" s="132" t="str">
        <f t="shared" si="2"/>
        <v/>
      </c>
      <c r="E29" s="132" t="str">
        <f>IF(M29="","",IF(初任給換算!H34=0,"",VLOOKUP(初任給換算!H34,変換シート!$B$48:$C$54,2,0)+IF(VLOOKUP(初任給換算!H34,変換シート!$B$48:$C$54,2,0)=30,1,初任給換算!AG34)))</f>
        <v/>
      </c>
      <c r="F29" s="132" t="str">
        <f>IF($M29="","",YEAR(初任給換算!AI34)&amp;RIGHT("0"&amp;MONTH(初任給換算!AI34),2)&amp;RIGHT("0"&amp;DAY(初任給換算!AI34),2))</f>
        <v/>
      </c>
      <c r="G29" s="132" t="str">
        <f>IF($M29="","",YEAR(初任給換算!AJ34)&amp;RIGHT("0"&amp;MONTH(初任給換算!AJ34),2)&amp;RIGHT("0"&amp;DAY(初任給換算!AJ34),2))</f>
        <v/>
      </c>
      <c r="H29" s="128" t="str">
        <f>IF(M29="","",初任給換算!AH34)</f>
        <v/>
      </c>
      <c r="I29" s="162" t="str">
        <f>IF(M29="","",初任給換算!AL34)</f>
        <v/>
      </c>
      <c r="J29" s="128" t="str">
        <f>IF(M29="","",初任給換算!AN34)</f>
        <v/>
      </c>
      <c r="K29" s="128" t="str">
        <f>IF(M29="","",IF(初任給換算!J34=0,"",初任給換算!J34))</f>
        <v/>
      </c>
      <c r="L29" s="128" t="str">
        <f t="shared" si="3"/>
        <v/>
      </c>
      <c r="M29" s="128" t="str">
        <f>IF(初任給換算!AG34="","",初任給換算!AG34)</f>
        <v/>
      </c>
    </row>
    <row r="30" spans="1:13" s="48" customFormat="1" x14ac:dyDescent="0.15">
      <c r="A30" s="128" t="str">
        <f>IF(M30="","",初任給換算!$A$2)</f>
        <v/>
      </c>
      <c r="B30" s="128" t="str">
        <f>IF(M30="","",経歴書!$K$4)</f>
        <v/>
      </c>
      <c r="C30" s="128" t="str">
        <f>IF(M30="","",経歴書!$O$3&amp;RIGHT("0"&amp;経歴書!$R$3,2)&amp;RIGHT("0"&amp;経歴書!$T$3,2))</f>
        <v/>
      </c>
      <c r="D30" s="132" t="str">
        <f t="shared" si="2"/>
        <v/>
      </c>
      <c r="E30" s="132" t="str">
        <f>IF(M30="","",IF(初任給換算!H35=0,"",VLOOKUP(初任給換算!H35,変換シート!$B$48:$C$54,2,0)+IF(VLOOKUP(初任給換算!H35,変換シート!$B$48:$C$54,2,0)=30,1,初任給換算!AG35)))</f>
        <v/>
      </c>
      <c r="F30" s="132" t="str">
        <f>IF($M30="","",YEAR(初任給換算!AI35)&amp;RIGHT("0"&amp;MONTH(初任給換算!AI35),2)&amp;RIGHT("0"&amp;DAY(初任給換算!AI35),2))</f>
        <v/>
      </c>
      <c r="G30" s="132" t="str">
        <f>IF($M30="","",YEAR(初任給換算!AJ35)&amp;RIGHT("0"&amp;MONTH(初任給換算!AJ35),2)&amp;RIGHT("0"&amp;DAY(初任給換算!AJ35),2))</f>
        <v/>
      </c>
      <c r="H30" s="128" t="str">
        <f>IF(M30="","",初任給換算!AH35)</f>
        <v/>
      </c>
      <c r="I30" s="162" t="str">
        <f>IF(M30="","",初任給換算!AL35)</f>
        <v/>
      </c>
      <c r="J30" s="128" t="str">
        <f>IF(M30="","",初任給換算!AN35)</f>
        <v/>
      </c>
      <c r="K30" s="128" t="str">
        <f>IF(M30="","",IF(初任給換算!J35=0,"",初任給換算!J35))</f>
        <v/>
      </c>
      <c r="L30" s="128" t="str">
        <f t="shared" si="3"/>
        <v/>
      </c>
      <c r="M30" s="128" t="str">
        <f>IF(初任給換算!AG35="","",初任給換算!AG35)</f>
        <v/>
      </c>
    </row>
    <row r="31" spans="1:13" s="48" customFormat="1" x14ac:dyDescent="0.15">
      <c r="A31" s="128" t="str">
        <f>IF(M31="","",初任給換算!$A$2)</f>
        <v/>
      </c>
      <c r="B31" s="128" t="str">
        <f>IF(M31="","",経歴書!$K$4)</f>
        <v/>
      </c>
      <c r="C31" s="128" t="str">
        <f>IF(M31="","",経歴書!$O$3&amp;RIGHT("0"&amp;経歴書!$R$3,2)&amp;RIGHT("0"&amp;経歴書!$T$3,2))</f>
        <v/>
      </c>
      <c r="D31" s="132" t="str">
        <f t="shared" si="2"/>
        <v/>
      </c>
      <c r="E31" s="132" t="str">
        <f>IF(M31="","",IF(初任給換算!H36=0,"",VLOOKUP(初任給換算!H36,変換シート!$B$48:$C$54,2,0)+IF(VLOOKUP(初任給換算!H36,変換シート!$B$48:$C$54,2,0)=30,1,初任給換算!AG36)))</f>
        <v/>
      </c>
      <c r="F31" s="132" t="str">
        <f>IF($M31="","",YEAR(初任給換算!AI36)&amp;RIGHT("0"&amp;MONTH(初任給換算!AI36),2)&amp;RIGHT("0"&amp;DAY(初任給換算!AI36),2))</f>
        <v/>
      </c>
      <c r="G31" s="132" t="str">
        <f>IF($M31="","",YEAR(初任給換算!AJ36)&amp;RIGHT("0"&amp;MONTH(初任給換算!AJ36),2)&amp;RIGHT("0"&amp;DAY(初任給換算!AJ36),2))</f>
        <v/>
      </c>
      <c r="H31" s="128" t="str">
        <f>IF(M31="","",初任給換算!AH36)</f>
        <v/>
      </c>
      <c r="I31" s="162" t="str">
        <f>IF(M31="","",初任給換算!AL36)</f>
        <v/>
      </c>
      <c r="J31" s="128" t="str">
        <f>IF(M31="","",初任給換算!AN36)</f>
        <v/>
      </c>
      <c r="K31" s="128" t="str">
        <f>IF(M31="","",IF(初任給換算!J36=0,"",初任給換算!J36))</f>
        <v/>
      </c>
      <c r="L31" s="128" t="str">
        <f t="shared" si="3"/>
        <v/>
      </c>
      <c r="M31" s="128" t="str">
        <f>IF(初任給換算!AG36="","",初任給換算!AG36)</f>
        <v/>
      </c>
    </row>
    <row r="32" spans="1:13" s="48" customFormat="1" x14ac:dyDescent="0.15">
      <c r="A32" s="128" t="str">
        <f>IF(M32="","",初任給換算!$A$2)</f>
        <v/>
      </c>
      <c r="B32" s="128" t="str">
        <f>IF(M32="","",経歴書!$K$4)</f>
        <v/>
      </c>
      <c r="C32" s="128" t="str">
        <f>IF(M32="","",経歴書!$O$3&amp;RIGHT("0"&amp;経歴書!$R$3,2)&amp;RIGHT("0"&amp;経歴書!$T$3,2))</f>
        <v/>
      </c>
      <c r="D32" s="132" t="str">
        <f t="shared" si="2"/>
        <v/>
      </c>
      <c r="E32" s="132" t="str">
        <f>IF(M32="","",IF(初任給換算!H37=0,"",VLOOKUP(初任給換算!H37,変換シート!$B$48:$C$54,2,0)+IF(VLOOKUP(初任給換算!H37,変換シート!$B$48:$C$54,2,0)=30,1,初任給換算!AG37)))</f>
        <v/>
      </c>
      <c r="F32" s="132" t="str">
        <f>IF($M32="","",YEAR(初任給換算!AI37)&amp;RIGHT("0"&amp;MONTH(初任給換算!AI37),2)&amp;RIGHT("0"&amp;DAY(初任給換算!AI37),2))</f>
        <v/>
      </c>
      <c r="G32" s="132" t="str">
        <f>IF($M32="","",YEAR(初任給換算!AJ37)&amp;RIGHT("0"&amp;MONTH(初任給換算!AJ37),2)&amp;RIGHT("0"&amp;DAY(初任給換算!AJ37),2))</f>
        <v/>
      </c>
      <c r="H32" s="128" t="str">
        <f>IF(M32="","",初任給換算!AH37)</f>
        <v/>
      </c>
      <c r="I32" s="162" t="str">
        <f>IF(M32="","",初任給換算!AL37)</f>
        <v/>
      </c>
      <c r="J32" s="128" t="str">
        <f>IF(M32="","",初任給換算!AN37)</f>
        <v/>
      </c>
      <c r="K32" s="128" t="str">
        <f>IF(M32="","",IF(初任給換算!J37=0,"",初任給換算!J37))</f>
        <v/>
      </c>
      <c r="L32" s="128" t="str">
        <f t="shared" si="3"/>
        <v/>
      </c>
      <c r="M32" s="128" t="str">
        <f>IF(初任給換算!AG37="","",初任給換算!AG37)</f>
        <v/>
      </c>
    </row>
    <row r="33" spans="1:14" s="48" customFormat="1" x14ac:dyDescent="0.15">
      <c r="A33" s="128" t="str">
        <f>IF(M33="","",初任給換算!$A$2)</f>
        <v/>
      </c>
      <c r="B33" s="128" t="str">
        <f>IF(M33="","",経歴書!$K$4)</f>
        <v/>
      </c>
      <c r="C33" s="128" t="str">
        <f>IF(M33="","",経歴書!$O$3&amp;RIGHT("0"&amp;経歴書!$R$3,2)&amp;RIGHT("0"&amp;経歴書!$T$3,2))</f>
        <v/>
      </c>
      <c r="D33" s="132" t="str">
        <f t="shared" si="2"/>
        <v/>
      </c>
      <c r="E33" s="132" t="str">
        <f>IF(M33="","",IF(初任給換算!H38=0,"",VLOOKUP(初任給換算!H38,変換シート!$B$48:$C$54,2,0)+IF(VLOOKUP(初任給換算!H38,変換シート!$B$48:$C$54,2,0)=30,1,初任給換算!AG38)))</f>
        <v/>
      </c>
      <c r="F33" s="132" t="str">
        <f>IF($M33="","",YEAR(初任給換算!AI38)&amp;RIGHT("0"&amp;MONTH(初任給換算!AI38),2)&amp;RIGHT("0"&amp;DAY(初任給換算!AI38),2))</f>
        <v/>
      </c>
      <c r="G33" s="132" t="str">
        <f>IF($M33="","",YEAR(初任給換算!AJ38)&amp;RIGHT("0"&amp;MONTH(初任給換算!AJ38),2)&amp;RIGHT("0"&amp;DAY(初任給換算!AJ38),2))</f>
        <v/>
      </c>
      <c r="H33" s="128" t="str">
        <f>IF(M33="","",初任給換算!AH38)</f>
        <v/>
      </c>
      <c r="I33" s="162" t="str">
        <f>IF(M33="","",初任給換算!AL38)</f>
        <v/>
      </c>
      <c r="J33" s="128" t="str">
        <f>IF(M33="","",初任給換算!AN38)</f>
        <v/>
      </c>
      <c r="K33" s="128" t="str">
        <f>IF(M33="","",IF(初任給換算!J38=0,"",初任給換算!J38))</f>
        <v/>
      </c>
      <c r="L33" s="128" t="str">
        <f t="shared" si="3"/>
        <v/>
      </c>
      <c r="M33" s="128" t="str">
        <f>IF(初任給換算!AG38="","",初任給換算!AG38)</f>
        <v/>
      </c>
    </row>
    <row r="34" spans="1:14" s="48" customFormat="1" x14ac:dyDescent="0.15">
      <c r="A34" s="128" t="str">
        <f>IF(M34="","",初任給換算!$A$2)</f>
        <v/>
      </c>
      <c r="B34" s="128" t="str">
        <f>IF(M34="","",経歴書!$K$4)</f>
        <v/>
      </c>
      <c r="C34" s="128" t="str">
        <f>IF(M34="","",経歴書!$O$3&amp;RIGHT("0"&amp;経歴書!$R$3,2)&amp;RIGHT("0"&amp;経歴書!$T$3,2))</f>
        <v/>
      </c>
      <c r="D34" s="132" t="str">
        <f t="shared" si="2"/>
        <v/>
      </c>
      <c r="E34" s="132" t="str">
        <f>IF(M34="","",IF(初任給換算!H39=0,"",VLOOKUP(初任給換算!H39,変換シート!$B$48:$C$54,2,0)+IF(VLOOKUP(初任給換算!H39,変換シート!$B$48:$C$54,2,0)=30,1,初任給換算!AG39)))</f>
        <v/>
      </c>
      <c r="F34" s="132" t="str">
        <f>IF($M34="","",YEAR(初任給換算!AI39)&amp;RIGHT("0"&amp;MONTH(初任給換算!AI39),2)&amp;RIGHT("0"&amp;DAY(初任給換算!AI39),2))</f>
        <v/>
      </c>
      <c r="G34" s="132" t="str">
        <f>IF($M34="","",YEAR(初任給換算!AJ39)&amp;RIGHT("0"&amp;MONTH(初任給換算!AJ39),2)&amp;RIGHT("0"&amp;DAY(初任給換算!AJ39),2))</f>
        <v/>
      </c>
      <c r="H34" s="128" t="str">
        <f>IF(M34="","",初任給換算!AH39)</f>
        <v/>
      </c>
      <c r="I34" s="162" t="str">
        <f>IF(M34="","",初任給換算!AL39)</f>
        <v/>
      </c>
      <c r="J34" s="128" t="str">
        <f>IF(M34="","",初任給換算!AN39)</f>
        <v/>
      </c>
      <c r="K34" s="128" t="str">
        <f>IF(M34="","",IF(初任給換算!J39=0,"",初任給換算!J39))</f>
        <v/>
      </c>
      <c r="L34" s="128" t="str">
        <f t="shared" si="3"/>
        <v/>
      </c>
      <c r="M34" s="128" t="str">
        <f>IF(初任給換算!AG39="","",初任給換算!AG39)</f>
        <v/>
      </c>
    </row>
    <row r="35" spans="1:14" s="48" customFormat="1" x14ac:dyDescent="0.15">
      <c r="A35" s="128" t="str">
        <f>IF(M35="","",初任給換算!$A$2)</f>
        <v/>
      </c>
      <c r="B35" s="128" t="str">
        <f>IF(M35="","",経歴書!$K$4)</f>
        <v/>
      </c>
      <c r="C35" s="128" t="str">
        <f>IF(M35="","",経歴書!$O$3&amp;RIGHT("0"&amp;経歴書!$R$3,2)&amp;RIGHT("0"&amp;経歴書!$T$3,2))</f>
        <v/>
      </c>
      <c r="D35" s="132" t="str">
        <f t="shared" si="2"/>
        <v/>
      </c>
      <c r="E35" s="132" t="str">
        <f>IF(M35="","",IF(初任給換算!H40=0,"",VLOOKUP(初任給換算!H40,変換シート!$B$48:$C$54,2,0)+IF(VLOOKUP(初任給換算!H40,変換シート!$B$48:$C$54,2,0)=30,1,初任給換算!AG40)))</f>
        <v/>
      </c>
      <c r="F35" s="132" t="str">
        <f>IF($M35="","",YEAR(初任給換算!AI40)&amp;RIGHT("0"&amp;MONTH(初任給換算!AI40),2)&amp;RIGHT("0"&amp;DAY(初任給換算!AI40),2))</f>
        <v/>
      </c>
      <c r="G35" s="132" t="str">
        <f>IF($M35="","",YEAR(初任給換算!AJ40)&amp;RIGHT("0"&amp;MONTH(初任給換算!AJ40),2)&amp;RIGHT("0"&amp;DAY(初任給換算!AJ40),2))</f>
        <v/>
      </c>
      <c r="H35" s="128" t="str">
        <f>IF(M35="","",初任給換算!AH40)</f>
        <v/>
      </c>
      <c r="I35" s="162" t="str">
        <f>IF(M35="","",初任給換算!AL40)</f>
        <v/>
      </c>
      <c r="J35" s="128" t="str">
        <f>IF(M35="","",初任給換算!AN40)</f>
        <v/>
      </c>
      <c r="K35" s="128" t="str">
        <f>IF(M35="","",IF(初任給換算!J40=0,"",初任給換算!J40))</f>
        <v/>
      </c>
      <c r="L35" s="128" t="str">
        <f t="shared" si="3"/>
        <v/>
      </c>
      <c r="M35" s="128" t="str">
        <f>IF(初任給換算!AG40="","",初任給換算!AG40)</f>
        <v/>
      </c>
    </row>
    <row r="36" spans="1:14" s="48" customFormat="1" x14ac:dyDescent="0.15">
      <c r="A36" s="128" t="str">
        <f>IF(M36="","",初任給換算!$A$2)</f>
        <v/>
      </c>
      <c r="B36" s="128" t="str">
        <f>IF(M36="","",経歴書!$K$4)</f>
        <v/>
      </c>
      <c r="C36" s="128" t="str">
        <f>IF(M36="","",経歴書!$O$3&amp;RIGHT("0"&amp;経歴書!$R$3,2)&amp;RIGHT("0"&amp;経歴書!$T$3,2))</f>
        <v/>
      </c>
      <c r="D36" s="132" t="str">
        <f t="shared" si="2"/>
        <v/>
      </c>
      <c r="E36" s="132" t="str">
        <f>IF(M36="","",IF(初任給換算!H41=0,"",VLOOKUP(初任給換算!H41,変換シート!$B$48:$C$54,2,0)+IF(VLOOKUP(初任給換算!H41,変換シート!$B$48:$C$54,2,0)=30,1,初任給換算!AG41)))</f>
        <v/>
      </c>
      <c r="F36" s="132" t="str">
        <f>IF($M36="","",YEAR(初任給換算!AI41)&amp;RIGHT("0"&amp;MONTH(初任給換算!AI41),2)&amp;RIGHT("0"&amp;DAY(初任給換算!AI41),2))</f>
        <v/>
      </c>
      <c r="G36" s="132" t="str">
        <f>IF($M36="","",YEAR(初任給換算!AJ41)&amp;RIGHT("0"&amp;MONTH(初任給換算!AJ41),2)&amp;RIGHT("0"&amp;DAY(初任給換算!AJ41),2))</f>
        <v/>
      </c>
      <c r="H36" s="128" t="str">
        <f>IF(M36="","",初任給換算!AH41)</f>
        <v/>
      </c>
      <c r="I36" s="162" t="str">
        <f>IF(M36="","",初任給換算!AL41)</f>
        <v/>
      </c>
      <c r="J36" s="128" t="str">
        <f>IF(M36="","",初任給換算!AN41)</f>
        <v/>
      </c>
      <c r="K36" s="128" t="str">
        <f>IF(M36="","",IF(初任給換算!J41=0,"",初任給換算!J41))</f>
        <v/>
      </c>
      <c r="L36" s="128" t="str">
        <f t="shared" si="3"/>
        <v/>
      </c>
      <c r="M36" s="128" t="str">
        <f>IF(初任給換算!AG41="","",初任給換算!AG41)</f>
        <v/>
      </c>
    </row>
    <row r="37" spans="1:14" s="48" customFormat="1" x14ac:dyDescent="0.15">
      <c r="A37" s="128" t="str">
        <f>IF(M37="","",初任給換算!$A$2)</f>
        <v/>
      </c>
      <c r="B37" s="128" t="str">
        <f>IF(M37="","",経歴書!$K$4)</f>
        <v/>
      </c>
      <c r="C37" s="128" t="str">
        <f>IF(M37="","",経歴書!$O$3&amp;RIGHT("0"&amp;経歴書!$R$3,2)&amp;RIGHT("0"&amp;経歴書!$T$3,2))</f>
        <v/>
      </c>
      <c r="D37" s="132" t="str">
        <f t="shared" si="2"/>
        <v/>
      </c>
      <c r="E37" s="132" t="str">
        <f>IF(M37="","",IF(初任給換算!H42=0,"",VLOOKUP(初任給換算!H42,変換シート!$B$48:$C$54,2,0)+IF(VLOOKUP(初任給換算!H42,変換シート!$B$48:$C$54,2,0)=30,1,初任給換算!AG42)))</f>
        <v/>
      </c>
      <c r="F37" s="132" t="str">
        <f>IF($M37="","",YEAR(初任給換算!AI42)&amp;RIGHT("0"&amp;MONTH(初任給換算!AI42),2)&amp;RIGHT("0"&amp;DAY(初任給換算!AI42),2))</f>
        <v/>
      </c>
      <c r="G37" s="132" t="str">
        <f>IF($M37="","",YEAR(初任給換算!AJ42)&amp;RIGHT("0"&amp;MONTH(初任給換算!AJ42),2)&amp;RIGHT("0"&amp;DAY(初任給換算!AJ42),2))</f>
        <v/>
      </c>
      <c r="H37" s="128" t="str">
        <f>IF(M37="","",初任給換算!AH42)</f>
        <v/>
      </c>
      <c r="I37" s="162" t="str">
        <f>IF(M37="","",初任給換算!AL42)</f>
        <v/>
      </c>
      <c r="J37" s="128" t="str">
        <f>IF(M37="","",初任給換算!AN42)</f>
        <v/>
      </c>
      <c r="K37" s="128" t="str">
        <f>IF(M37="","",IF(初任給換算!J42=0,"",初任給換算!J42))</f>
        <v/>
      </c>
      <c r="L37" s="128" t="str">
        <f t="shared" si="3"/>
        <v/>
      </c>
      <c r="M37" s="128" t="str">
        <f>IF(初任給換算!AG42="","",初任給換算!AG42)</f>
        <v/>
      </c>
    </row>
    <row r="38" spans="1:14" s="48" customFormat="1" x14ac:dyDescent="0.15">
      <c r="A38" s="128" t="str">
        <f>IF(M38="","",初任給換算!$A$2)</f>
        <v/>
      </c>
      <c r="B38" s="128" t="str">
        <f>IF(M38="","",経歴書!$K$4)</f>
        <v/>
      </c>
      <c r="C38" s="128" t="str">
        <f>IF(M38="","",経歴書!$O$3&amp;RIGHT("0"&amp;経歴書!$R$3,2)&amp;RIGHT("0"&amp;経歴書!$T$3,2))</f>
        <v/>
      </c>
      <c r="D38" s="132" t="str">
        <f t="shared" si="2"/>
        <v/>
      </c>
      <c r="E38" s="132" t="str">
        <f>IF(M38="","",IF(初任給換算!H43=0,"",VLOOKUP(初任給換算!H43,変換シート!$B$48:$C$54,2,0)+IF(VLOOKUP(初任給換算!H43,変換シート!$B$48:$C$54,2,0)=30,1,初任給換算!AG43)))</f>
        <v/>
      </c>
      <c r="F38" s="132" t="str">
        <f>IF($M38="","",YEAR(初任給換算!AI43)&amp;RIGHT("0"&amp;MONTH(初任給換算!AI43),2)&amp;RIGHT("0"&amp;DAY(初任給換算!AI43),2))</f>
        <v/>
      </c>
      <c r="G38" s="132" t="str">
        <f>IF($M38="","",YEAR(初任給換算!AJ43)&amp;RIGHT("0"&amp;MONTH(初任給換算!AJ43),2)&amp;RIGHT("0"&amp;DAY(初任給換算!AJ43),2))</f>
        <v/>
      </c>
      <c r="H38" s="128" t="str">
        <f>IF(M38="","",初任給換算!AH43)</f>
        <v/>
      </c>
      <c r="I38" s="162" t="str">
        <f>IF(M38="","",初任給換算!AL43)</f>
        <v/>
      </c>
      <c r="J38" s="128" t="str">
        <f>IF(M38="","",初任給換算!AN43)</f>
        <v/>
      </c>
      <c r="K38" s="128" t="str">
        <f>IF(M38="","",IF(初任給換算!J43=0,"",初任給換算!J43))</f>
        <v/>
      </c>
      <c r="L38" s="128" t="str">
        <f t="shared" si="3"/>
        <v/>
      </c>
      <c r="M38" s="128" t="str">
        <f>IF(初任給換算!AG43="","",初任給換算!AG43)</f>
        <v/>
      </c>
    </row>
    <row r="39" spans="1:14" s="48" customFormat="1" x14ac:dyDescent="0.15">
      <c r="A39" s="128" t="str">
        <f>IF(M39="","",初任給換算!$A$2)</f>
        <v/>
      </c>
      <c r="B39" s="128" t="str">
        <f>IF(M39="","",経歴書!$K$4)</f>
        <v/>
      </c>
      <c r="C39" s="128" t="str">
        <f>IF(M39="","",経歴書!$O$3&amp;RIGHT("0"&amp;経歴書!$R$3,2)&amp;RIGHT("0"&amp;経歴書!$T$3,2))</f>
        <v/>
      </c>
      <c r="D39" s="132" t="str">
        <f t="shared" si="2"/>
        <v/>
      </c>
      <c r="E39" s="132" t="str">
        <f>IF(M39="","",IF(初任給換算!H44=0,"",VLOOKUP(初任給換算!H44,変換シート!$B$48:$C$54,2,0)+IF(VLOOKUP(初任給換算!H44,変換シート!$B$48:$C$54,2,0)=30,1,初任給換算!AG44)))</f>
        <v/>
      </c>
      <c r="F39" s="132" t="str">
        <f>IF($M39="","",YEAR(初任給換算!AI44)&amp;RIGHT("0"&amp;MONTH(初任給換算!AI44),2)&amp;RIGHT("0"&amp;DAY(初任給換算!AI44),2))</f>
        <v/>
      </c>
      <c r="G39" s="132" t="str">
        <f>IF($M39="","",YEAR(初任給換算!AJ44)&amp;RIGHT("0"&amp;MONTH(初任給換算!AJ44),2)&amp;RIGHT("0"&amp;DAY(初任給換算!AJ44),2))</f>
        <v/>
      </c>
      <c r="H39" s="128" t="str">
        <f>IF(M39="","",初任給換算!AH44)</f>
        <v/>
      </c>
      <c r="I39" s="162" t="str">
        <f>IF(M39="","",初任給換算!AL44)</f>
        <v/>
      </c>
      <c r="J39" s="128" t="str">
        <f>IF(M39="","",初任給換算!AN44)</f>
        <v/>
      </c>
      <c r="K39" s="128" t="str">
        <f>IF(M39="","",IF(初任給換算!J44=0,"",初任給換算!J44))</f>
        <v/>
      </c>
      <c r="L39" s="128" t="str">
        <f t="shared" si="3"/>
        <v/>
      </c>
      <c r="M39" s="128" t="str">
        <f>IF(初任給換算!AG44="","",初任給換算!AG44)</f>
        <v/>
      </c>
    </row>
    <row r="40" spans="1:14" s="48" customFormat="1" x14ac:dyDescent="0.15">
      <c r="A40" s="128" t="str">
        <f>IF(M40="","",初任給換算!$A$2)</f>
        <v/>
      </c>
      <c r="B40" s="128" t="str">
        <f>IF(M40="","",経歴書!$K$4)</f>
        <v/>
      </c>
      <c r="C40" s="128" t="str">
        <f>IF(M40="","",経歴書!$O$3&amp;RIGHT("0"&amp;経歴書!$R$3,2)&amp;RIGHT("0"&amp;経歴書!$T$3,2))</f>
        <v/>
      </c>
      <c r="D40" s="132" t="str">
        <f t="shared" si="2"/>
        <v/>
      </c>
      <c r="E40" s="132" t="str">
        <f>IF(M40="","",IF(初任給換算!H45=0,"",VLOOKUP(初任給換算!H45,変換シート!$B$48:$C$54,2,0)+IF(VLOOKUP(初任給換算!H45,変換シート!$B$48:$C$54,2,0)=30,1,初任給換算!AG45)))</f>
        <v/>
      </c>
      <c r="F40" s="132" t="str">
        <f>IF($M40="","",YEAR(初任給換算!AI45)&amp;RIGHT("0"&amp;MONTH(初任給換算!AI45),2)&amp;RIGHT("0"&amp;DAY(初任給換算!AI45),2))</f>
        <v/>
      </c>
      <c r="G40" s="132" t="str">
        <f>IF($M40="","",YEAR(初任給換算!AJ45)&amp;RIGHT("0"&amp;MONTH(初任給換算!AJ45),2)&amp;RIGHT("0"&amp;DAY(初任給換算!AJ45),2))</f>
        <v/>
      </c>
      <c r="H40" s="128" t="str">
        <f>IF(M40="","",初任給換算!AH45)</f>
        <v/>
      </c>
      <c r="I40" s="162" t="str">
        <f>IF(M40="","",初任給換算!AL45)</f>
        <v/>
      </c>
      <c r="J40" s="128" t="str">
        <f>IF(M40="","",初任給換算!AN45)</f>
        <v/>
      </c>
      <c r="K40" s="128" t="str">
        <f>IF(M40="","",IF(初任給換算!J45=0,"",初任給換算!J45))</f>
        <v/>
      </c>
      <c r="L40" s="128" t="str">
        <f t="shared" si="3"/>
        <v/>
      </c>
      <c r="M40" s="128" t="str">
        <f>IF(初任給換算!AG45="","",初任給換算!AG45)</f>
        <v/>
      </c>
    </row>
    <row r="41" spans="1:14" s="48" customFormat="1" x14ac:dyDescent="0.15">
      <c r="A41" s="128" t="str">
        <f>IF(M41="","",初任給換算!$A$2)</f>
        <v/>
      </c>
      <c r="B41" s="128" t="str">
        <f>IF(M41="","",経歴書!$K$4)</f>
        <v/>
      </c>
      <c r="C41" s="128" t="str">
        <f>IF(M41="","",経歴書!$O$3&amp;RIGHT("0"&amp;経歴書!$R$3,2)&amp;RIGHT("0"&amp;経歴書!$T$3,2))</f>
        <v/>
      </c>
      <c r="D41" s="132" t="str">
        <f t="shared" si="2"/>
        <v/>
      </c>
      <c r="E41" s="132" t="str">
        <f>IF(M41="","",IF(初任給換算!H46=0,"",VLOOKUP(初任給換算!H46,変換シート!$B$48:$C$54,2,0)+IF(VLOOKUP(初任給換算!H46,変換シート!$B$48:$C$54,2,0)=30,1,初任給換算!AG46)))</f>
        <v/>
      </c>
      <c r="F41" s="132" t="str">
        <f>IF($M41="","",YEAR(初任給換算!AI46)&amp;RIGHT("0"&amp;MONTH(初任給換算!AI46),2)&amp;RIGHT("0"&amp;DAY(初任給換算!AI46),2))</f>
        <v/>
      </c>
      <c r="G41" s="132" t="str">
        <f>IF($M41="","",YEAR(初任給換算!AJ46)&amp;RIGHT("0"&amp;MONTH(初任給換算!AJ46),2)&amp;RIGHT("0"&amp;DAY(初任給換算!AJ46),2))</f>
        <v/>
      </c>
      <c r="H41" s="128" t="str">
        <f>IF(M41="","",初任給換算!AH46)</f>
        <v/>
      </c>
      <c r="I41" s="162" t="str">
        <f>IF(M41="","",初任給換算!AL46)</f>
        <v/>
      </c>
      <c r="J41" s="128" t="str">
        <f>IF(M41="","",初任給換算!AN46)</f>
        <v/>
      </c>
      <c r="K41" s="128" t="str">
        <f>IF(M41="","",IF(初任給換算!J46=0,"",初任給換算!J46))</f>
        <v/>
      </c>
      <c r="L41" s="128" t="str">
        <f t="shared" si="3"/>
        <v/>
      </c>
      <c r="M41" s="128" t="str">
        <f>IF(初任給換算!AG46="","",初任給換算!AG46)</f>
        <v/>
      </c>
    </row>
    <row r="42" spans="1:14" s="48" customFormat="1" x14ac:dyDescent="0.15">
      <c r="A42" s="128" t="str">
        <f>IF(M42="","",初任給換算!$A$2)</f>
        <v/>
      </c>
      <c r="B42" s="128" t="str">
        <f>IF(M42="","",経歴書!$K$4)</f>
        <v/>
      </c>
      <c r="C42" s="128" t="str">
        <f>IF(M42="","",経歴書!$O$3&amp;RIGHT("0"&amp;経歴書!$R$3,2)&amp;RIGHT("0"&amp;経歴書!$T$3,2))</f>
        <v/>
      </c>
      <c r="D42" s="132" t="str">
        <f t="shared" si="2"/>
        <v/>
      </c>
      <c r="E42" s="132" t="str">
        <f>IF(M42="","",IF(初任給換算!H47=0,"",VLOOKUP(初任給換算!H47,変換シート!$B$48:$C$54,2,0)+IF(VLOOKUP(初任給換算!H47,変換シート!$B$48:$C$54,2,0)=30,1,初任給換算!AG47)))</f>
        <v/>
      </c>
      <c r="F42" s="132" t="str">
        <f>IF($M42="","",YEAR(初任給換算!AI47)&amp;RIGHT("0"&amp;MONTH(初任給換算!AI47),2)&amp;RIGHT("0"&amp;DAY(初任給換算!AI47),2))</f>
        <v/>
      </c>
      <c r="G42" s="132" t="str">
        <f>IF($M42="","",YEAR(初任給換算!AJ47)&amp;RIGHT("0"&amp;MONTH(初任給換算!AJ47),2)&amp;RIGHT("0"&amp;DAY(初任給換算!AJ47),2))</f>
        <v/>
      </c>
      <c r="H42" s="128" t="str">
        <f>IF(M42="","",初任給換算!AH47)</f>
        <v/>
      </c>
      <c r="I42" s="162" t="str">
        <f>IF(M42="","",初任給換算!AL47)</f>
        <v/>
      </c>
      <c r="J42" s="128" t="str">
        <f>IF(M42="","",初任給換算!AN47)</f>
        <v/>
      </c>
      <c r="K42" s="128" t="str">
        <f>IF(M42="","",IF(初任給換算!J47=0,"",初任給換算!J47))</f>
        <v/>
      </c>
      <c r="L42" s="128" t="str">
        <f t="shared" si="3"/>
        <v/>
      </c>
      <c r="M42" s="128" t="str">
        <f>IF(初任給換算!AG47="","",初任給換算!AG47)</f>
        <v/>
      </c>
    </row>
    <row r="43" spans="1:14" s="48" customFormat="1" x14ac:dyDescent="0.15">
      <c r="A43" s="128" t="str">
        <f>IF(M43="","",初任給換算!$A$2)</f>
        <v/>
      </c>
      <c r="B43" s="128" t="str">
        <f>IF(M43="","",経歴書!$K$4)</f>
        <v/>
      </c>
      <c r="C43" s="128" t="str">
        <f>IF(M43="","",経歴書!$O$3&amp;RIGHT("0"&amp;経歴書!$R$3,2)&amp;RIGHT("0"&amp;経歴書!$T$3,2))</f>
        <v/>
      </c>
      <c r="D43" s="132" t="str">
        <f t="shared" si="2"/>
        <v/>
      </c>
      <c r="E43" s="132" t="str">
        <f>IF(M43="","",IF(初任給換算!H48=0,"",VLOOKUP(初任給換算!H48,変換シート!$B$48:$C$54,2,0)+IF(VLOOKUP(初任給換算!H48,変換シート!$B$48:$C$54,2,0)=30,1,初任給換算!AG48)))</f>
        <v/>
      </c>
      <c r="F43" s="132" t="str">
        <f>IF($M43="","",YEAR(初任給換算!AI48)&amp;RIGHT("0"&amp;MONTH(初任給換算!AI48),2)&amp;RIGHT("0"&amp;DAY(初任給換算!AI48),2))</f>
        <v/>
      </c>
      <c r="G43" s="132" t="str">
        <f>IF($M43="","",YEAR(初任給換算!AJ48)&amp;RIGHT("0"&amp;MONTH(初任給換算!AJ48),2)&amp;RIGHT("0"&amp;DAY(初任給換算!AJ48),2))</f>
        <v/>
      </c>
      <c r="H43" s="128" t="str">
        <f>IF(M43="","",初任給換算!AH48)</f>
        <v/>
      </c>
      <c r="I43" s="162" t="str">
        <f>IF(M43="","",初任給換算!AL48)</f>
        <v/>
      </c>
      <c r="J43" s="128" t="str">
        <f>IF(M43="","",初任給換算!AN48)</f>
        <v/>
      </c>
      <c r="K43" s="128" t="str">
        <f>IF(M43="","",IF(初任給換算!J48=0,"",初任給換算!J48))</f>
        <v/>
      </c>
      <c r="L43" s="128" t="str">
        <f t="shared" si="3"/>
        <v/>
      </c>
      <c r="M43" s="128" t="str">
        <f>IF(初任給換算!AG48="","",初任給換算!AG48)</f>
        <v/>
      </c>
    </row>
    <row r="44" spans="1:14" s="48" customFormat="1" x14ac:dyDescent="0.15">
      <c r="A44" s="128" t="str">
        <f>IF(M44="","",初任給換算!$A$2)</f>
        <v/>
      </c>
      <c r="B44" s="128" t="str">
        <f>IF(M44="","",経歴書!$K$4)</f>
        <v/>
      </c>
      <c r="C44" s="128" t="str">
        <f>IF(M44="","",経歴書!#REF!&amp;RIGHT("0"&amp;経歴書!$R$3,2)&amp;RIGHT("0"&amp;経歴書!$T$3,2))</f>
        <v/>
      </c>
      <c r="D44" s="132" t="str">
        <f t="shared" ref="D44:D46" si="4">IF(M44="","",1)</f>
        <v/>
      </c>
      <c r="E44" s="132" t="str">
        <f>IF(M44="","",IF(初任給換算!J49=0,"",IF(AND(初任給換算!J49="D0:在学期間",初任給換算!AG49=2),VLOOKUP(初任給換算!J49,変換シート!$B$48:$C$53,2,0)+初任給換算!AG49-1,VLOOKUP(初任給換算!J49,変換シート!$B$48:$C$53,2,0)+初任給換算!AG49)))</f>
        <v/>
      </c>
      <c r="F44" s="132" t="str">
        <f>IF($M44="","",YEAR(初任給換算!AI49)&amp;RIGHT("0"&amp;MONTH(初任給換算!AI49),2)&amp;RIGHT("0"&amp;DAY(初任給換算!AI49),2))</f>
        <v/>
      </c>
      <c r="G44" s="132" t="str">
        <f>IF($M44="","",YEAR(初任給換算!AJ49)&amp;RIGHT("0"&amp;MONTH(初任給換算!AJ49),2)&amp;RIGHT("0"&amp;DAY(初任給換算!AJ49),2))</f>
        <v/>
      </c>
      <c r="H44" s="128" t="str">
        <f>IF(M44="","",初任給換算!AH49)</f>
        <v/>
      </c>
      <c r="I44" s="128" t="str">
        <f>IF(M44="","",初任給換算!AL49)</f>
        <v/>
      </c>
      <c r="J44" s="128" t="str">
        <f>IF(M44="","",初任給換算!AN49)</f>
        <v/>
      </c>
      <c r="K44" s="128" t="str">
        <f>IF(M44="","",IF(初任給換算!J49=0,"",初任給換算!J49))</f>
        <v/>
      </c>
      <c r="L44" s="128" t="str">
        <f t="shared" ref="L44:L46" si="5">IF(M44="","","9")</f>
        <v/>
      </c>
      <c r="M44" s="128" t="str">
        <f>IF(初任給換算!AG49="","",初任給換算!AG49)</f>
        <v/>
      </c>
    </row>
    <row r="45" spans="1:14" x14ac:dyDescent="0.15">
      <c r="A45" s="128" t="str">
        <f>IF(M45="","",初任給換算!$A$2)</f>
        <v/>
      </c>
      <c r="B45" s="128" t="str">
        <f>IF(M45="","",経歴書!$K$4)</f>
        <v/>
      </c>
      <c r="C45" s="128" t="str">
        <f>IF(M45="","",経歴書!#REF!&amp;RIGHT("0"&amp;経歴書!$R$3,2)&amp;RIGHT("0"&amp;経歴書!$T$3,2))</f>
        <v/>
      </c>
      <c r="D45" s="132" t="str">
        <f t="shared" si="4"/>
        <v/>
      </c>
      <c r="E45" s="132" t="str">
        <f>IF(M45="","",IF(初任給換算!J50=0,"",IF(AND(初任給換算!J50="D0:在学期間",初任給換算!AG50=2),VLOOKUP(初任給換算!J50,変換シート!$B$48:$C$53,2,0)+初任給換算!AG50-1,VLOOKUP(初任給換算!J50,変換シート!$B$48:$C$53,2,0)+初任給換算!AG50)))</f>
        <v/>
      </c>
      <c r="F45" s="132" t="str">
        <f>IF($M45="","",YEAR(初任給換算!AI50)&amp;RIGHT("0"&amp;MONTH(初任給換算!AI50),2)&amp;RIGHT("0"&amp;DAY(初任給換算!AI50),2))</f>
        <v/>
      </c>
      <c r="G45" s="132" t="str">
        <f>IF($M45="","",YEAR(初任給換算!AJ50)&amp;RIGHT("0"&amp;MONTH(初任給換算!AJ50),2)&amp;RIGHT("0"&amp;DAY(初任給換算!AJ50),2))</f>
        <v/>
      </c>
      <c r="H45" s="128" t="str">
        <f>IF(M45="","",初任給換算!AH50)</f>
        <v/>
      </c>
      <c r="I45" s="128" t="str">
        <f>IF(M45="","",初任給換算!AL50)</f>
        <v/>
      </c>
      <c r="J45" s="128" t="str">
        <f>IF(M45="","",初任給換算!AN50)</f>
        <v/>
      </c>
      <c r="K45" s="128" t="str">
        <f>IF(M45="","",IF(初任給換算!J50=0,"",初任給換算!J50))</f>
        <v/>
      </c>
      <c r="L45" s="128" t="str">
        <f t="shared" si="5"/>
        <v/>
      </c>
      <c r="M45" s="128" t="str">
        <f>IF(初任給換算!AG50="","",初任給換算!AG50)</f>
        <v/>
      </c>
      <c r="N45" s="48"/>
    </row>
    <row r="46" spans="1:14" x14ac:dyDescent="0.15">
      <c r="A46" s="48" t="str">
        <f>IF(M46="","",初任給換算!$A$2)</f>
        <v/>
      </c>
      <c r="B46" s="48" t="str">
        <f>IF(M46="","",経歴書!$K$4)</f>
        <v/>
      </c>
      <c r="C46" s="48" t="str">
        <f>IF(M46="","",経歴書!#REF!&amp;RIGHT("0"&amp;経歴書!$R$3,2)&amp;RIGHT("0"&amp;経歴書!$T$3,2))</f>
        <v/>
      </c>
      <c r="D46" s="50" t="str">
        <f t="shared" si="4"/>
        <v/>
      </c>
      <c r="E46" s="50" t="str">
        <f>IF(M46="","",IF(初任給換算!J51=0,"",IF(AND(初任給換算!J51="D0:在学期間",初任給換算!AG51=2),VLOOKUP(初任給換算!J51,変換シート!$B$48:$C$53,2,0)+初任給換算!AG51-1,VLOOKUP(初任給換算!J51,変換シート!$B$48:$C$53,2,0)+初任給換算!AG51)))</f>
        <v/>
      </c>
      <c r="F46" s="50" t="str">
        <f>IF($M46="","",YEAR(初任給換算!AI51)&amp;RIGHT("0"&amp;MONTH(初任給換算!AI51),2)&amp;RIGHT("0"&amp;DAY(初任給換算!AI51),2))</f>
        <v/>
      </c>
      <c r="G46" s="50" t="str">
        <f>IF($M46="","",YEAR(初任給換算!AJ51)&amp;RIGHT("0"&amp;MONTH(初任給換算!AJ51),2)&amp;RIGHT("0"&amp;DAY(初任給換算!AJ51),2))</f>
        <v/>
      </c>
      <c r="H46" s="48" t="str">
        <f>IF(M46="","",初任給換算!AH51)</f>
        <v/>
      </c>
      <c r="I46" s="49" t="str">
        <f>IF(M46="","",初任給換算!AL51)</f>
        <v/>
      </c>
      <c r="J46" s="128" t="str">
        <f>IF(M46="","",初任給換算!AN51)</f>
        <v/>
      </c>
      <c r="K46" s="128" t="str">
        <f>IF(M46="","",IF(初任給換算!J51=0,"",初任給換算!J51))</f>
        <v/>
      </c>
      <c r="L46" s="48" t="str">
        <f t="shared" si="5"/>
        <v/>
      </c>
      <c r="M46" s="48" t="str">
        <f>IF(初任給換算!AG51="","",初任給換算!AG51)</f>
        <v/>
      </c>
      <c r="N46" s="48"/>
    </row>
    <row r="47" spans="1:14" x14ac:dyDescent="0.15">
      <c r="E47" s="52" t="s">
        <v>252</v>
      </c>
    </row>
    <row r="48" spans="1:14" x14ac:dyDescent="0.15">
      <c r="B48" s="126" t="s">
        <v>237</v>
      </c>
      <c r="C48" s="51">
        <v>10</v>
      </c>
      <c r="E48" s="126" t="s">
        <v>253</v>
      </c>
      <c r="F48" s="155" t="s">
        <v>254</v>
      </c>
    </row>
    <row r="49" spans="2:6" x14ac:dyDescent="0.15">
      <c r="B49" s="126" t="s">
        <v>236</v>
      </c>
      <c r="C49" s="51">
        <v>20</v>
      </c>
      <c r="E49" s="126" t="s">
        <v>255</v>
      </c>
      <c r="F49" s="155" t="s">
        <v>256</v>
      </c>
    </row>
    <row r="50" spans="2:6" x14ac:dyDescent="0.15">
      <c r="B50" s="126" t="s">
        <v>235</v>
      </c>
      <c r="C50" s="51">
        <v>30</v>
      </c>
      <c r="E50" s="126" t="s">
        <v>257</v>
      </c>
      <c r="F50" s="155" t="s">
        <v>258</v>
      </c>
    </row>
    <row r="51" spans="2:6" x14ac:dyDescent="0.15">
      <c r="B51" s="126" t="s">
        <v>337</v>
      </c>
      <c r="C51" s="51">
        <v>41</v>
      </c>
      <c r="E51" s="126" t="s">
        <v>259</v>
      </c>
      <c r="F51" s="155" t="s">
        <v>260</v>
      </c>
    </row>
    <row r="52" spans="2:6" x14ac:dyDescent="0.15">
      <c r="B52" s="126" t="s">
        <v>336</v>
      </c>
      <c r="C52" s="51">
        <v>41</v>
      </c>
      <c r="E52" s="126" t="s">
        <v>348</v>
      </c>
      <c r="F52" s="155" t="s">
        <v>349</v>
      </c>
    </row>
    <row r="53" spans="2:6" x14ac:dyDescent="0.15">
      <c r="B53" s="126" t="s">
        <v>338</v>
      </c>
      <c r="C53" s="51">
        <v>40</v>
      </c>
      <c r="E53" s="126"/>
      <c r="F53" s="155"/>
    </row>
    <row r="54" spans="2:6" x14ac:dyDescent="0.15">
      <c r="B54" s="126" t="s">
        <v>339</v>
      </c>
      <c r="C54" s="51">
        <v>40</v>
      </c>
    </row>
  </sheetData>
  <phoneticPr fontId="2"/>
  <pageMargins left="0.7" right="0.7" top="0.75" bottom="0.75" header="0.3" footer="0.3"/>
  <pageSetup paperSize="9" scale="91" fitToHeight="0" orientation="landscape" r:id="rId1"/>
  <rowBreaks count="1" manualBreakCount="1">
    <brk id="20"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T78"/>
  <sheetViews>
    <sheetView showGridLines="0" view="pageBreakPreview" zoomScale="80" zoomScaleNormal="70" zoomScaleSheetLayoutView="80" workbookViewId="0">
      <selection activeCell="B47" sqref="B47"/>
    </sheetView>
  </sheetViews>
  <sheetFormatPr defaultRowHeight="13.5" x14ac:dyDescent="0.15"/>
  <cols>
    <col min="1" max="1" width="4" bestFit="1" customWidth="1"/>
    <col min="2" max="2" width="19.25" customWidth="1"/>
    <col min="3" max="3" width="18" customWidth="1"/>
    <col min="4" max="4" width="46.25" customWidth="1"/>
    <col min="5" max="5" width="56.25" customWidth="1"/>
    <col min="6" max="6" width="2.375" customWidth="1"/>
    <col min="13" max="13" width="8.5" customWidth="1"/>
  </cols>
  <sheetData>
    <row r="1" spans="1:20" ht="27" customHeight="1" x14ac:dyDescent="0.15">
      <c r="A1" s="663" t="s">
        <v>42</v>
      </c>
      <c r="B1" s="663"/>
      <c r="C1" s="663"/>
      <c r="F1" s="62"/>
      <c r="G1" s="14"/>
      <c r="H1" s="14"/>
      <c r="I1" s="14"/>
      <c r="J1" s="14"/>
      <c r="K1" s="14"/>
      <c r="L1" s="14"/>
      <c r="M1" s="14"/>
      <c r="N1" s="14"/>
      <c r="O1" s="14"/>
      <c r="P1" s="14"/>
      <c r="Q1" s="14"/>
      <c r="R1" s="14"/>
      <c r="S1" s="14"/>
      <c r="T1" s="14"/>
    </row>
    <row r="2" spans="1:20" ht="16.5" x14ac:dyDescent="0.15">
      <c r="A2" s="11" t="s">
        <v>32</v>
      </c>
      <c r="B2" s="12" t="s">
        <v>33</v>
      </c>
      <c r="C2" s="12" t="s">
        <v>34</v>
      </c>
      <c r="D2" s="664" t="s">
        <v>35</v>
      </c>
      <c r="E2" s="665"/>
      <c r="F2" s="53"/>
      <c r="G2" s="14"/>
      <c r="H2" s="14"/>
      <c r="I2" s="14"/>
      <c r="J2" s="14"/>
      <c r="K2" s="14"/>
      <c r="L2" s="14"/>
      <c r="M2" s="14"/>
      <c r="N2" s="14"/>
      <c r="O2" s="14"/>
      <c r="P2" s="14"/>
      <c r="Q2" s="14"/>
      <c r="R2" s="14"/>
      <c r="S2" s="14"/>
    </row>
    <row r="3" spans="1:20" ht="82.5" customHeight="1" x14ac:dyDescent="0.15">
      <c r="A3" s="153">
        <v>1</v>
      </c>
      <c r="B3" s="154" t="s">
        <v>47</v>
      </c>
      <c r="C3" s="154" t="s">
        <v>162</v>
      </c>
      <c r="D3" s="666" t="s">
        <v>350</v>
      </c>
      <c r="E3" s="667"/>
      <c r="F3" s="53"/>
      <c r="G3" s="14"/>
      <c r="H3" s="14"/>
      <c r="I3" s="14"/>
      <c r="J3" s="14"/>
      <c r="K3" s="14"/>
      <c r="L3" s="14"/>
      <c r="M3" s="14"/>
      <c r="N3" s="14"/>
      <c r="O3" s="14"/>
      <c r="P3" s="14"/>
      <c r="Q3" s="14"/>
      <c r="R3" s="14"/>
      <c r="S3" s="14"/>
    </row>
    <row r="4" spans="1:20" ht="97.5" customHeight="1" x14ac:dyDescent="0.15">
      <c r="A4" s="153">
        <v>2</v>
      </c>
      <c r="B4" s="13" t="s">
        <v>47</v>
      </c>
      <c r="C4" s="13" t="s">
        <v>23</v>
      </c>
      <c r="D4" s="668" t="s">
        <v>190</v>
      </c>
      <c r="E4" s="669"/>
      <c r="F4" s="53"/>
      <c r="G4" s="14"/>
      <c r="H4" s="14"/>
      <c r="I4" s="14"/>
      <c r="J4" s="14"/>
      <c r="K4" s="14"/>
      <c r="L4" s="14"/>
      <c r="M4" s="14"/>
      <c r="N4" s="14"/>
      <c r="O4" s="14"/>
      <c r="P4" s="14"/>
      <c r="Q4" s="14"/>
      <c r="R4" s="14"/>
      <c r="S4" s="14"/>
    </row>
    <row r="5" spans="1:20" s="68" customFormat="1" ht="127.5" customHeight="1" x14ac:dyDescent="0.15">
      <c r="A5" s="153">
        <v>3</v>
      </c>
      <c r="B5" s="13" t="s">
        <v>183</v>
      </c>
      <c r="C5" s="13" t="s">
        <v>184</v>
      </c>
      <c r="D5" s="670" t="s">
        <v>251</v>
      </c>
      <c r="E5" s="670"/>
    </row>
    <row r="6" spans="1:20" ht="82.5" customHeight="1" x14ac:dyDescent="0.15">
      <c r="A6" s="153">
        <v>4</v>
      </c>
      <c r="B6" s="13" t="s">
        <v>47</v>
      </c>
      <c r="C6" s="13" t="s">
        <v>24</v>
      </c>
      <c r="D6" s="668" t="s">
        <v>163</v>
      </c>
      <c r="E6" s="669"/>
      <c r="F6" s="53"/>
      <c r="G6" s="14"/>
      <c r="H6" s="14"/>
      <c r="I6" s="14"/>
      <c r="J6" s="14"/>
      <c r="K6" s="14"/>
      <c r="L6" s="14"/>
      <c r="M6" s="14"/>
      <c r="N6" s="14"/>
      <c r="O6" s="14"/>
      <c r="P6" s="14"/>
      <c r="Q6" s="14"/>
      <c r="R6" s="14"/>
      <c r="S6" s="14"/>
    </row>
    <row r="7" spans="1:20" s="68" customFormat="1" ht="337.5" customHeight="1" x14ac:dyDescent="0.15">
      <c r="A7" s="153">
        <v>5</v>
      </c>
      <c r="B7" s="13" t="s">
        <v>165</v>
      </c>
      <c r="C7" s="13" t="s">
        <v>164</v>
      </c>
      <c r="D7" s="668" t="s">
        <v>193</v>
      </c>
      <c r="E7" s="669"/>
    </row>
    <row r="8" spans="1:20" ht="127.5" customHeight="1" x14ac:dyDescent="0.15">
      <c r="A8" s="153">
        <v>6</v>
      </c>
      <c r="B8" s="13" t="s">
        <v>47</v>
      </c>
      <c r="C8" s="13" t="s">
        <v>25</v>
      </c>
      <c r="D8" s="671" t="s">
        <v>383</v>
      </c>
      <c r="E8" s="672"/>
      <c r="F8" s="53"/>
      <c r="G8" s="14"/>
      <c r="H8" s="14"/>
      <c r="I8" s="14"/>
      <c r="J8" s="14"/>
      <c r="K8" s="14"/>
      <c r="L8" s="14"/>
      <c r="M8" s="14"/>
      <c r="N8" s="14"/>
      <c r="O8" s="14"/>
      <c r="P8" s="14"/>
      <c r="Q8" s="14"/>
      <c r="R8" s="14"/>
      <c r="S8" s="14"/>
    </row>
    <row r="9" spans="1:20" ht="120" customHeight="1" x14ac:dyDescent="0.15">
      <c r="A9" s="153">
        <v>7</v>
      </c>
      <c r="B9" s="13" t="s">
        <v>48</v>
      </c>
      <c r="C9" s="13" t="s">
        <v>26</v>
      </c>
      <c r="D9" s="668" t="s">
        <v>353</v>
      </c>
      <c r="E9" s="669"/>
      <c r="F9" s="53"/>
      <c r="G9" s="14"/>
      <c r="H9" s="14"/>
      <c r="I9" s="14"/>
      <c r="J9" s="14"/>
      <c r="K9" s="14"/>
      <c r="L9" s="14"/>
      <c r="M9" s="14"/>
      <c r="N9" s="14"/>
      <c r="O9" s="14"/>
      <c r="P9" s="14"/>
      <c r="Q9" s="14"/>
      <c r="R9" s="14"/>
      <c r="S9" s="14"/>
    </row>
    <row r="10" spans="1:20" ht="67.5" customHeight="1" x14ac:dyDescent="0.15">
      <c r="A10" s="153">
        <v>8</v>
      </c>
      <c r="B10" s="13" t="s">
        <v>47</v>
      </c>
      <c r="C10" s="13" t="s">
        <v>27</v>
      </c>
      <c r="D10" s="668" t="s">
        <v>49</v>
      </c>
      <c r="E10" s="669"/>
      <c r="F10" s="53"/>
      <c r="G10" s="14"/>
      <c r="H10" s="14"/>
      <c r="I10" s="14"/>
      <c r="J10" s="14"/>
      <c r="K10" s="14"/>
      <c r="L10" s="14"/>
      <c r="M10" s="14"/>
      <c r="N10" s="14"/>
      <c r="O10" s="14"/>
      <c r="P10" s="14"/>
      <c r="Q10" s="14"/>
      <c r="R10" s="14"/>
      <c r="S10" s="14"/>
    </row>
    <row r="11" spans="1:20" ht="105.75" customHeight="1" x14ac:dyDescent="0.15">
      <c r="A11" s="153">
        <v>9</v>
      </c>
      <c r="B11" s="13" t="s">
        <v>47</v>
      </c>
      <c r="C11" s="13" t="s">
        <v>28</v>
      </c>
      <c r="D11" s="668" t="s">
        <v>166</v>
      </c>
      <c r="E11" s="669"/>
      <c r="F11" s="53"/>
      <c r="G11" s="14"/>
      <c r="H11" s="14"/>
      <c r="I11" s="14"/>
      <c r="J11" s="14"/>
      <c r="K11" s="14"/>
      <c r="L11" s="14"/>
      <c r="M11" s="14"/>
      <c r="N11" s="14"/>
      <c r="O11" s="14"/>
      <c r="P11" s="14"/>
      <c r="Q11" s="14"/>
      <c r="R11" s="14"/>
      <c r="S11" s="14"/>
    </row>
    <row r="12" spans="1:20" ht="127.5" customHeight="1" x14ac:dyDescent="0.15">
      <c r="A12" s="153">
        <v>10</v>
      </c>
      <c r="B12" s="13" t="s">
        <v>47</v>
      </c>
      <c r="C12" s="13" t="s">
        <v>167</v>
      </c>
      <c r="D12" s="671" t="s">
        <v>384</v>
      </c>
      <c r="E12" s="672"/>
      <c r="F12" s="53"/>
      <c r="G12" s="14"/>
      <c r="H12" s="14"/>
      <c r="I12" s="14"/>
      <c r="J12" s="14"/>
      <c r="K12" s="14"/>
      <c r="L12" s="14"/>
      <c r="M12" s="14"/>
      <c r="N12" s="14"/>
      <c r="O12" s="14"/>
      <c r="P12" s="14"/>
      <c r="Q12" s="14"/>
      <c r="R12" s="14"/>
      <c r="S12" s="14"/>
    </row>
    <row r="13" spans="1:20" ht="105" customHeight="1" x14ac:dyDescent="0.15">
      <c r="A13" s="153">
        <v>11</v>
      </c>
      <c r="B13" s="13" t="s">
        <v>47</v>
      </c>
      <c r="C13" s="13" t="s">
        <v>29</v>
      </c>
      <c r="D13" s="668" t="s">
        <v>191</v>
      </c>
      <c r="E13" s="669"/>
      <c r="F13" s="53"/>
      <c r="G13" s="14"/>
      <c r="H13" s="14"/>
      <c r="I13" s="14"/>
      <c r="J13" s="14"/>
      <c r="K13" s="14"/>
      <c r="L13" s="14"/>
      <c r="M13" s="14"/>
      <c r="N13" s="14"/>
      <c r="O13" s="14"/>
      <c r="P13" s="14"/>
      <c r="Q13" s="14"/>
      <c r="R13" s="14"/>
      <c r="S13" s="14"/>
    </row>
    <row r="14" spans="1:20" ht="60" customHeight="1" x14ac:dyDescent="0.15">
      <c r="A14" s="153">
        <v>12</v>
      </c>
      <c r="B14" s="13" t="s">
        <v>47</v>
      </c>
      <c r="C14" s="13" t="s">
        <v>36</v>
      </c>
      <c r="D14" s="668" t="s">
        <v>192</v>
      </c>
      <c r="E14" s="669"/>
      <c r="F14" s="53"/>
      <c r="G14" s="14"/>
      <c r="H14" s="14"/>
      <c r="I14" s="14"/>
      <c r="J14" s="14"/>
      <c r="K14" s="14"/>
      <c r="L14" s="14"/>
      <c r="M14" s="14"/>
      <c r="N14" s="14"/>
      <c r="O14" s="14"/>
      <c r="P14" s="14"/>
      <c r="Q14" s="14"/>
      <c r="R14" s="14"/>
      <c r="S14" s="14"/>
    </row>
    <row r="15" spans="1:20" ht="82.5" customHeight="1" x14ac:dyDescent="0.15">
      <c r="A15" s="153">
        <v>13</v>
      </c>
      <c r="B15" s="13" t="s">
        <v>47</v>
      </c>
      <c r="C15" s="13" t="s">
        <v>30</v>
      </c>
      <c r="D15" s="668" t="s">
        <v>168</v>
      </c>
      <c r="E15" s="669"/>
      <c r="F15" s="53"/>
      <c r="G15" s="14"/>
      <c r="H15" s="14"/>
      <c r="I15" s="14"/>
      <c r="J15" s="14"/>
      <c r="K15" s="14"/>
      <c r="L15" s="14"/>
      <c r="M15" s="14"/>
      <c r="N15" s="14"/>
      <c r="O15" s="14"/>
      <c r="P15" s="14"/>
      <c r="Q15" s="14"/>
      <c r="R15" s="14"/>
      <c r="S15" s="14"/>
    </row>
    <row r="16" spans="1:20" ht="82.5" customHeight="1" x14ac:dyDescent="0.15">
      <c r="A16" s="153">
        <v>14</v>
      </c>
      <c r="B16" s="13" t="s">
        <v>31</v>
      </c>
      <c r="C16" s="13" t="s">
        <v>169</v>
      </c>
      <c r="D16" s="668" t="s">
        <v>351</v>
      </c>
      <c r="E16" s="669"/>
      <c r="F16" s="53"/>
      <c r="G16" s="14"/>
      <c r="H16" s="14"/>
      <c r="I16" s="14"/>
      <c r="J16" s="14"/>
      <c r="K16" s="14"/>
      <c r="L16" s="14"/>
      <c r="M16" s="14"/>
      <c r="N16" s="14"/>
      <c r="O16" s="14"/>
      <c r="P16" s="14"/>
      <c r="Q16" s="14"/>
      <c r="R16" s="14"/>
      <c r="S16" s="14"/>
    </row>
    <row r="17" spans="1:19" ht="113.25" customHeight="1" x14ac:dyDescent="0.15">
      <c r="A17" s="153">
        <v>15</v>
      </c>
      <c r="B17" s="13" t="s">
        <v>31</v>
      </c>
      <c r="C17" s="13" t="s">
        <v>44</v>
      </c>
      <c r="D17" s="668" t="s">
        <v>352</v>
      </c>
      <c r="E17" s="669"/>
      <c r="F17" s="53"/>
      <c r="G17" s="14"/>
      <c r="H17" s="14"/>
      <c r="I17" s="14"/>
      <c r="J17" s="14"/>
      <c r="K17" s="14"/>
      <c r="L17" s="14"/>
      <c r="M17" s="14"/>
      <c r="N17" s="14"/>
      <c r="O17" s="14"/>
      <c r="P17" s="14"/>
      <c r="Q17" s="14"/>
      <c r="R17" s="14"/>
      <c r="S17" s="14"/>
    </row>
    <row r="18" spans="1:19" x14ac:dyDescent="0.15">
      <c r="A18" s="14"/>
      <c r="B18" s="14"/>
      <c r="C18" s="14"/>
      <c r="D18" s="14"/>
      <c r="E18" s="14"/>
      <c r="F18" s="14"/>
      <c r="G18" s="14"/>
      <c r="H18" s="14"/>
      <c r="I18" s="14"/>
      <c r="J18" s="14"/>
      <c r="K18" s="14"/>
      <c r="L18" s="14"/>
      <c r="M18" s="14"/>
      <c r="N18" s="14"/>
      <c r="O18" s="14"/>
      <c r="P18" s="14"/>
      <c r="Q18" s="14"/>
      <c r="R18" s="14"/>
      <c r="S18" s="14"/>
    </row>
    <row r="19" spans="1:19" x14ac:dyDescent="0.15">
      <c r="A19" s="14"/>
      <c r="B19" s="14"/>
      <c r="C19" s="14"/>
      <c r="D19" s="14"/>
      <c r="E19" s="14"/>
      <c r="F19" s="14"/>
      <c r="G19" s="14"/>
      <c r="H19" s="14"/>
      <c r="I19" s="14"/>
      <c r="J19" s="14"/>
      <c r="K19" s="14"/>
      <c r="L19" s="14"/>
      <c r="M19" s="14"/>
      <c r="N19" s="14"/>
      <c r="O19" s="14"/>
      <c r="P19" s="14"/>
      <c r="Q19" s="14"/>
      <c r="R19" s="14"/>
      <c r="S19" s="14"/>
    </row>
    <row r="20" spans="1:19" ht="13.5" customHeight="1" x14ac:dyDescent="0.15">
      <c r="A20" s="14"/>
      <c r="B20" s="14"/>
      <c r="C20" s="14"/>
      <c r="D20" s="14"/>
      <c r="E20" s="158"/>
      <c r="F20" s="14"/>
      <c r="G20" s="14"/>
      <c r="H20" s="14"/>
      <c r="I20" s="14"/>
      <c r="J20" s="14"/>
      <c r="K20" s="14"/>
      <c r="L20" s="14"/>
      <c r="M20" s="14"/>
      <c r="N20" s="14"/>
      <c r="O20" s="14"/>
      <c r="P20" s="14"/>
      <c r="Q20" s="14"/>
      <c r="R20" s="14"/>
      <c r="S20" s="14"/>
    </row>
    <row r="21" spans="1:19" ht="13.5" customHeight="1" x14ac:dyDescent="0.15">
      <c r="A21" s="14"/>
      <c r="B21" s="14"/>
      <c r="C21" s="14"/>
      <c r="D21" s="14"/>
      <c r="E21" s="158"/>
      <c r="F21" s="14"/>
      <c r="G21" s="14"/>
      <c r="H21" s="14"/>
      <c r="I21" s="14"/>
      <c r="J21" s="14"/>
      <c r="K21" s="14"/>
      <c r="L21" s="14"/>
      <c r="M21" s="14"/>
      <c r="N21" s="14"/>
      <c r="O21" s="14"/>
      <c r="P21" s="14"/>
      <c r="Q21" s="14"/>
      <c r="R21" s="14"/>
      <c r="S21" s="14"/>
    </row>
    <row r="22" spans="1:19" ht="13.5" customHeight="1" x14ac:dyDescent="0.15">
      <c r="A22" s="14"/>
      <c r="B22" s="14"/>
      <c r="C22" s="14"/>
      <c r="D22" s="14"/>
      <c r="E22" s="158"/>
      <c r="F22" s="14"/>
      <c r="G22" s="14"/>
      <c r="H22" s="14"/>
      <c r="I22" s="14"/>
      <c r="J22" s="14"/>
      <c r="K22" s="14"/>
      <c r="L22" s="14"/>
      <c r="M22" s="14"/>
      <c r="N22" s="14"/>
      <c r="O22" s="14"/>
      <c r="P22" s="14"/>
      <c r="Q22" s="14"/>
      <c r="R22" s="14"/>
      <c r="S22" s="14"/>
    </row>
    <row r="23" spans="1:19" ht="13.5" customHeight="1" x14ac:dyDescent="0.15">
      <c r="A23" s="14"/>
      <c r="B23" s="14"/>
      <c r="C23" s="14"/>
      <c r="D23" s="14"/>
      <c r="E23" s="158"/>
      <c r="F23" s="14"/>
      <c r="G23" s="14"/>
      <c r="H23" s="14"/>
      <c r="I23" s="14"/>
      <c r="J23" s="14"/>
      <c r="K23" s="14"/>
      <c r="L23" s="14"/>
      <c r="M23" s="14"/>
      <c r="N23" s="14"/>
      <c r="O23" s="14"/>
      <c r="P23" s="14"/>
      <c r="Q23" s="14"/>
      <c r="R23" s="14"/>
      <c r="S23" s="14"/>
    </row>
    <row r="24" spans="1:19" ht="13.5" customHeight="1" x14ac:dyDescent="0.15">
      <c r="A24" s="14"/>
      <c r="B24" s="14"/>
      <c r="C24" s="14"/>
      <c r="D24" s="14"/>
      <c r="E24" s="158"/>
      <c r="F24" s="14"/>
      <c r="G24" s="14"/>
      <c r="H24" s="14"/>
      <c r="I24" s="14"/>
      <c r="J24" s="14"/>
      <c r="K24" s="14"/>
      <c r="L24" s="14"/>
      <c r="M24" s="14"/>
      <c r="N24" s="14"/>
      <c r="O24" s="14"/>
      <c r="P24" s="14"/>
      <c r="Q24" s="14"/>
      <c r="R24" s="14"/>
      <c r="S24" s="14"/>
    </row>
    <row r="25" spans="1:19" ht="13.5" customHeight="1" x14ac:dyDescent="0.15">
      <c r="A25" s="14"/>
      <c r="B25" s="14"/>
      <c r="C25" s="14"/>
      <c r="D25" s="14"/>
      <c r="E25" s="158"/>
      <c r="F25" s="14"/>
      <c r="G25" s="14"/>
      <c r="H25" s="14"/>
      <c r="I25" s="14"/>
      <c r="J25" s="14"/>
      <c r="K25" s="14"/>
      <c r="L25" s="14"/>
      <c r="M25" s="14"/>
      <c r="N25" s="14"/>
      <c r="O25" s="14"/>
      <c r="P25" s="14"/>
      <c r="Q25" s="14"/>
      <c r="R25" s="14"/>
      <c r="S25" s="14"/>
    </row>
    <row r="26" spans="1:19" ht="13.5" customHeight="1" x14ac:dyDescent="0.15">
      <c r="A26" s="14"/>
      <c r="B26" s="14"/>
      <c r="C26" s="14"/>
      <c r="D26" s="14"/>
      <c r="E26" s="158"/>
      <c r="F26" s="14"/>
      <c r="G26" s="14"/>
      <c r="H26" s="14"/>
      <c r="I26" s="14"/>
      <c r="J26" s="14"/>
      <c r="K26" s="14"/>
      <c r="L26" s="14"/>
      <c r="M26" s="14"/>
      <c r="N26" s="14"/>
      <c r="O26" s="14"/>
      <c r="P26" s="14"/>
      <c r="Q26" s="14"/>
      <c r="R26" s="14"/>
      <c r="S26" s="14"/>
    </row>
    <row r="27" spans="1:19" ht="13.5" customHeight="1" x14ac:dyDescent="0.15">
      <c r="A27" s="14"/>
      <c r="B27" s="14"/>
      <c r="C27" s="14"/>
      <c r="D27" s="14"/>
      <c r="E27" s="158"/>
      <c r="F27" s="14"/>
      <c r="G27" s="14"/>
      <c r="H27" s="14"/>
      <c r="I27" s="14"/>
      <c r="J27" s="14"/>
      <c r="K27" s="14"/>
      <c r="L27" s="14"/>
      <c r="M27" s="14"/>
      <c r="N27" s="14"/>
      <c r="O27" s="14"/>
      <c r="P27" s="14"/>
      <c r="Q27" s="14"/>
      <c r="R27" s="14"/>
      <c r="S27" s="14"/>
    </row>
    <row r="28" spans="1:19" ht="13.5" customHeight="1" x14ac:dyDescent="0.15">
      <c r="A28" s="14"/>
      <c r="B28" s="14"/>
      <c r="C28" s="14"/>
      <c r="D28" s="14"/>
      <c r="E28" s="158"/>
      <c r="F28" s="14"/>
      <c r="G28" s="14"/>
      <c r="H28" s="14"/>
      <c r="I28" s="14"/>
      <c r="J28" s="14"/>
      <c r="K28" s="14"/>
      <c r="L28" s="14"/>
      <c r="M28" s="14"/>
      <c r="N28" s="14"/>
      <c r="O28" s="14"/>
      <c r="P28" s="14"/>
      <c r="Q28" s="14"/>
      <c r="R28" s="14"/>
      <c r="S28" s="14"/>
    </row>
    <row r="29" spans="1:19" ht="13.5" customHeight="1" x14ac:dyDescent="0.15">
      <c r="A29" s="14"/>
      <c r="B29" s="14"/>
      <c r="C29" s="14"/>
      <c r="D29" s="14"/>
      <c r="E29" s="158"/>
      <c r="F29" s="14"/>
      <c r="G29" s="14"/>
      <c r="H29" s="14"/>
      <c r="I29" s="14"/>
      <c r="J29" s="14"/>
      <c r="K29" s="14"/>
      <c r="L29" s="14"/>
      <c r="M29" s="14"/>
      <c r="N29" s="14"/>
      <c r="O29" s="14"/>
      <c r="P29" s="14"/>
      <c r="Q29" s="14"/>
      <c r="R29" s="14"/>
      <c r="S29" s="14"/>
    </row>
    <row r="30" spans="1:19" ht="13.5" customHeight="1" x14ac:dyDescent="0.15">
      <c r="A30" s="14"/>
      <c r="B30" s="14"/>
      <c r="C30" s="14"/>
      <c r="D30" s="14"/>
      <c r="E30" s="158"/>
      <c r="F30" s="14"/>
      <c r="G30" s="14"/>
      <c r="H30" s="14"/>
      <c r="I30" s="14"/>
      <c r="J30" s="14"/>
      <c r="K30" s="14"/>
      <c r="L30" s="14"/>
      <c r="M30" s="14"/>
      <c r="N30" s="14"/>
      <c r="O30" s="14"/>
      <c r="P30" s="14"/>
      <c r="Q30" s="14"/>
      <c r="R30" s="14"/>
      <c r="S30" s="14"/>
    </row>
    <row r="31" spans="1:19" ht="13.5" customHeight="1" x14ac:dyDescent="0.15">
      <c r="A31" s="14"/>
      <c r="B31" s="14"/>
      <c r="C31" s="14"/>
      <c r="D31" s="14"/>
      <c r="E31" s="158"/>
      <c r="F31" s="14"/>
      <c r="G31" s="14"/>
      <c r="H31" s="14"/>
      <c r="I31" s="14"/>
      <c r="J31" s="14"/>
      <c r="K31" s="14"/>
      <c r="L31" s="14"/>
      <c r="M31" s="14"/>
      <c r="N31" s="14"/>
      <c r="O31" s="14"/>
      <c r="P31" s="14"/>
      <c r="Q31" s="14"/>
      <c r="R31" s="14"/>
      <c r="S31" s="14"/>
    </row>
    <row r="32" spans="1:19" ht="13.5" customHeight="1" x14ac:dyDescent="0.15">
      <c r="A32" s="14"/>
      <c r="B32" s="14"/>
      <c r="C32" s="14"/>
      <c r="D32" s="14"/>
      <c r="E32" s="158"/>
      <c r="F32" s="14"/>
      <c r="G32" s="14"/>
      <c r="H32" s="14"/>
      <c r="I32" s="14"/>
      <c r="J32" s="14"/>
      <c r="K32" s="14"/>
      <c r="L32" s="14"/>
      <c r="M32" s="14"/>
      <c r="N32" s="14"/>
      <c r="O32" s="14"/>
      <c r="P32" s="14"/>
      <c r="Q32" s="14"/>
      <c r="R32" s="14"/>
      <c r="S32" s="14"/>
    </row>
    <row r="33" spans="1:19" ht="13.5" customHeight="1" x14ac:dyDescent="0.15">
      <c r="A33" s="14"/>
      <c r="B33" s="14"/>
      <c r="C33" s="14"/>
      <c r="D33" s="14"/>
      <c r="E33" s="158"/>
      <c r="F33" s="14"/>
      <c r="G33" s="14"/>
      <c r="H33" s="14"/>
      <c r="I33" s="14"/>
      <c r="J33" s="14"/>
      <c r="K33" s="14"/>
      <c r="L33" s="14"/>
      <c r="M33" s="14"/>
      <c r="N33" s="14"/>
      <c r="O33" s="14"/>
      <c r="P33" s="14"/>
      <c r="Q33" s="14"/>
      <c r="R33" s="14"/>
      <c r="S33" s="14"/>
    </row>
    <row r="34" spans="1:19" ht="13.5" customHeight="1" x14ac:dyDescent="0.15">
      <c r="A34" s="14"/>
      <c r="B34" s="14"/>
      <c r="C34" s="14"/>
      <c r="D34" s="14"/>
      <c r="E34" s="158"/>
      <c r="F34" s="14"/>
      <c r="G34" s="14"/>
      <c r="H34" s="14"/>
      <c r="I34" s="14"/>
      <c r="J34" s="14"/>
      <c r="K34" s="14"/>
      <c r="L34" s="14"/>
      <c r="M34" s="14"/>
      <c r="N34" s="14"/>
      <c r="O34" s="14"/>
      <c r="P34" s="14"/>
      <c r="Q34" s="14"/>
      <c r="R34" s="14"/>
      <c r="S34" s="14"/>
    </row>
    <row r="35" spans="1:19" ht="13.5" customHeight="1" x14ac:dyDescent="0.15">
      <c r="A35" s="14"/>
      <c r="B35" s="14"/>
      <c r="C35" s="14"/>
      <c r="D35" s="14"/>
      <c r="E35" s="158"/>
      <c r="F35" s="14"/>
      <c r="G35" s="14"/>
      <c r="H35" s="14"/>
      <c r="I35" s="14"/>
      <c r="J35" s="14"/>
      <c r="K35" s="14"/>
      <c r="L35" s="14"/>
      <c r="M35" s="14"/>
      <c r="N35" s="14"/>
      <c r="O35" s="14"/>
      <c r="P35" s="14"/>
      <c r="Q35" s="14"/>
      <c r="R35" s="14"/>
      <c r="S35" s="14"/>
    </row>
    <row r="36" spans="1:19" ht="13.5" customHeight="1" x14ac:dyDescent="0.15">
      <c r="A36" s="14"/>
      <c r="B36" s="14"/>
      <c r="C36" s="14"/>
      <c r="D36" s="14"/>
      <c r="E36" s="158"/>
      <c r="F36" s="14"/>
      <c r="G36" s="14"/>
      <c r="H36" s="14"/>
      <c r="I36" s="14"/>
      <c r="J36" s="14"/>
      <c r="K36" s="14"/>
      <c r="L36" s="14"/>
      <c r="M36" s="14"/>
      <c r="N36" s="14"/>
      <c r="O36" s="14"/>
      <c r="P36" s="14"/>
      <c r="Q36" s="14"/>
      <c r="R36" s="14"/>
      <c r="S36" s="14"/>
    </row>
    <row r="37" spans="1:19" ht="13.5" customHeight="1" x14ac:dyDescent="0.15">
      <c r="A37" s="14"/>
      <c r="B37" s="14"/>
      <c r="C37" s="14"/>
      <c r="D37" s="14"/>
      <c r="E37" s="158"/>
      <c r="F37" s="14"/>
      <c r="G37" s="14"/>
      <c r="H37" s="14"/>
      <c r="I37" s="14"/>
      <c r="J37" s="14"/>
      <c r="K37" s="14"/>
      <c r="L37" s="14"/>
      <c r="M37" s="14"/>
      <c r="N37" s="14"/>
      <c r="O37" s="14"/>
      <c r="P37" s="14"/>
      <c r="Q37" s="14"/>
      <c r="R37" s="14"/>
      <c r="S37" s="14"/>
    </row>
    <row r="38" spans="1:19" ht="13.5" customHeight="1" x14ac:dyDescent="0.15">
      <c r="A38" s="14"/>
      <c r="B38" s="14"/>
      <c r="C38" s="14"/>
      <c r="D38" s="14"/>
      <c r="E38" s="158"/>
      <c r="F38" s="14"/>
      <c r="G38" s="14"/>
      <c r="H38" s="14"/>
      <c r="I38" s="14"/>
      <c r="J38" s="14"/>
      <c r="K38" s="14"/>
      <c r="L38" s="14"/>
      <c r="M38" s="14"/>
      <c r="N38" s="14"/>
      <c r="O38" s="14"/>
      <c r="P38" s="14"/>
      <c r="Q38" s="14"/>
      <c r="R38" s="14"/>
      <c r="S38" s="14"/>
    </row>
    <row r="39" spans="1:19" ht="13.5" customHeight="1" x14ac:dyDescent="0.15">
      <c r="A39" s="14"/>
      <c r="B39" s="14"/>
      <c r="C39" s="14"/>
      <c r="D39" s="14"/>
      <c r="E39" s="158"/>
      <c r="F39" s="14"/>
      <c r="G39" s="14"/>
      <c r="H39" s="14"/>
      <c r="I39" s="14"/>
      <c r="J39" s="14"/>
      <c r="K39" s="14"/>
      <c r="L39" s="14"/>
      <c r="M39" s="14"/>
      <c r="N39" s="14"/>
      <c r="O39" s="14"/>
      <c r="P39" s="14"/>
      <c r="Q39" s="14"/>
      <c r="R39" s="14"/>
      <c r="S39" s="14"/>
    </row>
    <row r="40" spans="1:19" ht="13.5" customHeight="1" x14ac:dyDescent="0.15">
      <c r="A40" s="14"/>
      <c r="B40" s="14"/>
      <c r="C40" s="14"/>
      <c r="D40" s="14"/>
      <c r="E40" s="158"/>
      <c r="F40" s="14"/>
      <c r="G40" s="14"/>
      <c r="H40" s="14"/>
      <c r="I40" s="14"/>
      <c r="J40" s="14"/>
      <c r="K40" s="14"/>
      <c r="L40" s="14"/>
      <c r="M40" s="14"/>
      <c r="N40" s="14"/>
      <c r="O40" s="14"/>
      <c r="P40" s="14"/>
      <c r="Q40" s="14"/>
      <c r="R40" s="14"/>
      <c r="S40" s="14"/>
    </row>
    <row r="41" spans="1:19" ht="13.5" customHeight="1" x14ac:dyDescent="0.15">
      <c r="A41" s="14"/>
      <c r="B41" s="14"/>
      <c r="C41" s="14"/>
      <c r="D41" s="14"/>
      <c r="E41" s="158"/>
      <c r="F41" s="14"/>
      <c r="G41" s="14"/>
      <c r="H41" s="14"/>
      <c r="I41" s="14"/>
      <c r="J41" s="14"/>
      <c r="K41" s="14"/>
      <c r="L41" s="14"/>
      <c r="M41" s="14"/>
      <c r="N41" s="14"/>
      <c r="O41" s="14"/>
      <c r="P41" s="14"/>
      <c r="Q41" s="14"/>
      <c r="R41" s="14"/>
      <c r="S41" s="14"/>
    </row>
    <row r="42" spans="1:19" ht="13.5" customHeight="1" x14ac:dyDescent="0.15">
      <c r="A42" s="14"/>
      <c r="B42" s="14"/>
      <c r="C42" s="14"/>
      <c r="D42" s="14"/>
      <c r="E42" s="158"/>
      <c r="F42" s="14"/>
      <c r="G42" s="14"/>
      <c r="H42" s="14"/>
      <c r="I42" s="14"/>
      <c r="J42" s="14"/>
      <c r="K42" s="14"/>
      <c r="L42" s="14"/>
      <c r="M42" s="14"/>
      <c r="N42" s="14"/>
      <c r="O42" s="14"/>
      <c r="P42" s="14"/>
      <c r="Q42" s="14"/>
      <c r="R42" s="14"/>
      <c r="S42" s="14"/>
    </row>
    <row r="43" spans="1:19" ht="13.5" customHeight="1" x14ac:dyDescent="0.15">
      <c r="A43" s="14"/>
      <c r="B43" s="14"/>
      <c r="C43" s="14"/>
      <c r="D43" s="14"/>
      <c r="E43" s="158"/>
      <c r="F43" s="14"/>
      <c r="G43" s="14"/>
      <c r="H43" s="14"/>
      <c r="I43" s="14"/>
      <c r="J43" s="14"/>
      <c r="K43" s="14"/>
      <c r="L43" s="14"/>
      <c r="M43" s="14"/>
      <c r="N43" s="14"/>
      <c r="O43" s="14"/>
      <c r="P43" s="14"/>
      <c r="Q43" s="14"/>
      <c r="R43" s="14"/>
      <c r="S43" s="14"/>
    </row>
    <row r="44" spans="1:19" ht="13.5" customHeight="1" x14ac:dyDescent="0.15">
      <c r="A44" s="14"/>
      <c r="B44" s="14"/>
      <c r="C44" s="14"/>
      <c r="D44" s="14"/>
      <c r="E44" s="158"/>
      <c r="F44" s="14"/>
      <c r="G44" s="14"/>
      <c r="H44" s="14"/>
      <c r="I44" s="14"/>
      <c r="J44" s="14"/>
      <c r="K44" s="14"/>
      <c r="L44" s="14"/>
      <c r="M44" s="14"/>
      <c r="N44" s="14"/>
      <c r="O44" s="14"/>
      <c r="P44" s="14"/>
      <c r="Q44" s="14"/>
      <c r="R44" s="14"/>
      <c r="S44" s="14"/>
    </row>
    <row r="45" spans="1:19" x14ac:dyDescent="0.15">
      <c r="A45" s="14"/>
      <c r="B45" s="14"/>
      <c r="C45" s="14"/>
      <c r="D45" s="14"/>
      <c r="E45" s="14"/>
      <c r="F45" s="14"/>
      <c r="G45" s="14"/>
      <c r="H45" s="14"/>
      <c r="I45" s="14"/>
      <c r="J45" s="14"/>
      <c r="K45" s="14"/>
      <c r="L45" s="14"/>
      <c r="M45" s="14"/>
      <c r="N45" s="14"/>
      <c r="O45" s="14"/>
      <c r="P45" s="14"/>
      <c r="Q45" s="14"/>
      <c r="R45" s="14"/>
      <c r="S45" s="14"/>
    </row>
    <row r="46" spans="1:19" x14ac:dyDescent="0.15">
      <c r="A46" s="14"/>
      <c r="B46" s="14"/>
      <c r="C46" s="14"/>
      <c r="D46" s="14"/>
      <c r="E46" s="14"/>
      <c r="F46" s="14"/>
      <c r="G46" s="14"/>
      <c r="H46" s="14"/>
      <c r="I46" s="14"/>
      <c r="J46" s="14"/>
      <c r="K46" s="14"/>
      <c r="L46" s="14"/>
      <c r="M46" s="14"/>
      <c r="N46" s="14"/>
      <c r="O46" s="14"/>
      <c r="P46" s="14"/>
      <c r="Q46" s="14"/>
      <c r="R46" s="14"/>
      <c r="S46" s="14"/>
    </row>
    <row r="47" spans="1:19" x14ac:dyDescent="0.15">
      <c r="A47" s="14"/>
      <c r="B47" s="14"/>
      <c r="C47" s="14"/>
      <c r="D47" s="14"/>
      <c r="E47" s="14"/>
      <c r="F47" s="14"/>
      <c r="G47" s="14"/>
      <c r="H47" s="14"/>
      <c r="I47" s="14"/>
      <c r="J47" s="14"/>
      <c r="K47" s="14"/>
      <c r="L47" s="14"/>
      <c r="M47" s="14"/>
      <c r="N47" s="14"/>
      <c r="O47" s="14"/>
      <c r="P47" s="14"/>
      <c r="Q47" s="14"/>
      <c r="R47" s="14"/>
      <c r="S47" s="14"/>
    </row>
    <row r="48" spans="1:19" x14ac:dyDescent="0.15">
      <c r="A48" s="14"/>
      <c r="B48" s="14"/>
      <c r="C48" s="14"/>
      <c r="D48" s="14"/>
      <c r="E48" s="14"/>
      <c r="F48" s="14"/>
      <c r="G48" s="14"/>
      <c r="H48" s="14"/>
      <c r="I48" s="14"/>
      <c r="J48" s="14"/>
      <c r="K48" s="14"/>
      <c r="L48" s="14"/>
      <c r="M48" s="14"/>
      <c r="N48" s="14"/>
      <c r="O48" s="14"/>
      <c r="P48" s="14"/>
      <c r="Q48" s="14"/>
      <c r="R48" s="14"/>
      <c r="S48" s="14"/>
    </row>
    <row r="49" spans="1:19" x14ac:dyDescent="0.15">
      <c r="A49" s="14"/>
      <c r="B49" s="14"/>
      <c r="C49" s="14"/>
      <c r="D49" s="14"/>
      <c r="E49" s="14"/>
      <c r="F49" s="14"/>
      <c r="G49" s="14"/>
      <c r="H49" s="14"/>
      <c r="I49" s="14"/>
      <c r="J49" s="14"/>
      <c r="K49" s="14"/>
      <c r="L49" s="14"/>
      <c r="M49" s="14"/>
      <c r="N49" s="14"/>
      <c r="O49" s="14"/>
      <c r="P49" s="14"/>
      <c r="Q49" s="14"/>
      <c r="R49" s="14"/>
      <c r="S49" s="14"/>
    </row>
    <row r="50" spans="1:19" x14ac:dyDescent="0.15">
      <c r="A50" s="14"/>
      <c r="B50" s="14"/>
      <c r="C50" s="14"/>
      <c r="D50" s="14"/>
      <c r="E50" s="14"/>
      <c r="F50" s="14"/>
      <c r="G50" s="14"/>
      <c r="H50" s="14"/>
      <c r="I50" s="14"/>
      <c r="J50" s="14"/>
      <c r="K50" s="14"/>
      <c r="L50" s="14"/>
      <c r="M50" s="14"/>
      <c r="N50" s="14"/>
      <c r="O50" s="14"/>
      <c r="P50" s="14"/>
      <c r="Q50" s="14"/>
      <c r="R50" s="14"/>
      <c r="S50" s="14"/>
    </row>
    <row r="51" spans="1:19" x14ac:dyDescent="0.15">
      <c r="A51" s="14"/>
      <c r="B51" s="14"/>
      <c r="C51" s="14"/>
      <c r="D51" s="14"/>
      <c r="E51" s="14"/>
      <c r="F51" s="14"/>
      <c r="G51" s="14"/>
      <c r="H51" s="14"/>
      <c r="I51" s="14"/>
      <c r="J51" s="14"/>
      <c r="K51" s="14"/>
      <c r="L51" s="14"/>
      <c r="M51" s="14"/>
      <c r="N51" s="14"/>
      <c r="O51" s="14"/>
      <c r="P51" s="14"/>
      <c r="Q51" s="14"/>
      <c r="R51" s="14"/>
      <c r="S51" s="14"/>
    </row>
    <row r="52" spans="1:19" x14ac:dyDescent="0.15">
      <c r="A52" s="14"/>
      <c r="B52" s="14"/>
      <c r="C52" s="14"/>
      <c r="D52" s="14"/>
      <c r="E52" s="14"/>
      <c r="F52" s="14"/>
      <c r="G52" s="14"/>
      <c r="H52" s="14"/>
      <c r="I52" s="14"/>
      <c r="J52" s="14"/>
      <c r="K52" s="14"/>
      <c r="L52" s="14"/>
      <c r="M52" s="14"/>
      <c r="N52" s="14"/>
      <c r="O52" s="14"/>
      <c r="P52" s="14"/>
      <c r="Q52" s="14"/>
      <c r="R52" s="14"/>
      <c r="S52" s="14"/>
    </row>
    <row r="53" spans="1:19" x14ac:dyDescent="0.15">
      <c r="A53" s="14"/>
      <c r="B53" s="14"/>
      <c r="C53" s="14"/>
      <c r="D53" s="14"/>
      <c r="E53" s="14"/>
      <c r="F53" s="14"/>
      <c r="G53" s="14"/>
      <c r="H53" s="14"/>
      <c r="I53" s="14"/>
      <c r="J53" s="14"/>
      <c r="K53" s="14"/>
      <c r="L53" s="14"/>
      <c r="M53" s="14"/>
      <c r="N53" s="14"/>
      <c r="O53" s="14"/>
      <c r="P53" s="14"/>
      <c r="Q53" s="14"/>
      <c r="R53" s="14"/>
      <c r="S53" s="14"/>
    </row>
    <row r="54" spans="1:19" x14ac:dyDescent="0.15">
      <c r="A54" s="14"/>
      <c r="B54" s="14"/>
      <c r="C54" s="14"/>
      <c r="D54" s="14"/>
      <c r="E54" s="14"/>
      <c r="F54" s="14"/>
      <c r="G54" s="14"/>
      <c r="H54" s="14"/>
      <c r="I54" s="14"/>
      <c r="J54" s="14"/>
      <c r="K54" s="14"/>
      <c r="L54" s="14"/>
      <c r="M54" s="14"/>
      <c r="N54" s="14"/>
      <c r="O54" s="14"/>
      <c r="P54" s="14"/>
      <c r="Q54" s="14"/>
      <c r="R54" s="14"/>
      <c r="S54" s="14"/>
    </row>
    <row r="55" spans="1:19" x14ac:dyDescent="0.15">
      <c r="A55" s="14"/>
      <c r="B55" s="14"/>
      <c r="C55" s="14"/>
      <c r="D55" s="14"/>
      <c r="E55" s="14"/>
      <c r="F55" s="14"/>
      <c r="G55" s="14"/>
      <c r="H55" s="14"/>
      <c r="I55" s="14"/>
      <c r="J55" s="14"/>
      <c r="K55" s="14"/>
      <c r="L55" s="14"/>
      <c r="M55" s="14"/>
      <c r="N55" s="14"/>
      <c r="O55" s="14"/>
      <c r="P55" s="14"/>
      <c r="Q55" s="14"/>
      <c r="R55" s="14"/>
      <c r="S55" s="14"/>
    </row>
    <row r="56" spans="1:19" x14ac:dyDescent="0.15">
      <c r="A56" s="14"/>
      <c r="B56" s="14"/>
      <c r="C56" s="14"/>
      <c r="D56" s="14"/>
      <c r="E56" s="14"/>
      <c r="F56" s="14"/>
      <c r="G56" s="14"/>
      <c r="H56" s="14"/>
      <c r="I56" s="14"/>
      <c r="J56" s="14"/>
      <c r="K56" s="14"/>
      <c r="L56" s="14"/>
      <c r="M56" s="14"/>
      <c r="N56" s="14"/>
      <c r="O56" s="14"/>
      <c r="P56" s="14"/>
      <c r="Q56" s="14"/>
      <c r="R56" s="14"/>
      <c r="S56" s="14"/>
    </row>
    <row r="57" spans="1:19" x14ac:dyDescent="0.15">
      <c r="A57" s="14"/>
      <c r="B57" s="14"/>
      <c r="C57" s="14"/>
      <c r="D57" s="14"/>
      <c r="E57" s="14"/>
      <c r="F57" s="14"/>
      <c r="G57" s="14"/>
      <c r="H57" s="14"/>
      <c r="I57" s="14"/>
      <c r="J57" s="14"/>
      <c r="K57" s="14"/>
      <c r="L57" s="14"/>
      <c r="M57" s="14"/>
      <c r="N57" s="14"/>
      <c r="O57" s="14"/>
      <c r="P57" s="14"/>
      <c r="Q57" s="14"/>
      <c r="R57" s="14"/>
      <c r="S57" s="14"/>
    </row>
    <row r="58" spans="1:19" x14ac:dyDescent="0.15">
      <c r="A58" s="14"/>
      <c r="B58" s="14"/>
      <c r="C58" s="14"/>
      <c r="D58" s="14"/>
      <c r="E58" s="14"/>
      <c r="F58" s="14"/>
      <c r="G58" s="14"/>
      <c r="H58" s="14"/>
      <c r="I58" s="14"/>
      <c r="J58" s="14"/>
      <c r="K58" s="14"/>
      <c r="L58" s="14"/>
      <c r="M58" s="14"/>
      <c r="N58" s="14"/>
      <c r="O58" s="14"/>
      <c r="P58" s="14"/>
      <c r="Q58" s="14"/>
      <c r="R58" s="14"/>
      <c r="S58" s="14"/>
    </row>
    <row r="59" spans="1:19" x14ac:dyDescent="0.15">
      <c r="A59" s="14"/>
      <c r="B59" s="14"/>
      <c r="C59" s="14"/>
      <c r="D59" s="14"/>
      <c r="E59" s="14"/>
      <c r="F59" s="14"/>
      <c r="G59" s="14"/>
      <c r="H59" s="14"/>
      <c r="I59" s="14"/>
      <c r="J59" s="14"/>
      <c r="K59" s="14"/>
      <c r="L59" s="14"/>
      <c r="M59" s="14"/>
      <c r="N59" s="14"/>
      <c r="O59" s="14"/>
      <c r="P59" s="14"/>
      <c r="Q59" s="14"/>
      <c r="R59" s="14"/>
      <c r="S59" s="14"/>
    </row>
    <row r="60" spans="1:19" x14ac:dyDescent="0.15">
      <c r="A60" s="14"/>
      <c r="B60" s="14"/>
      <c r="C60" s="14"/>
      <c r="D60" s="14"/>
      <c r="E60" s="14"/>
      <c r="F60" s="14"/>
      <c r="G60" s="14"/>
      <c r="H60" s="14"/>
      <c r="I60" s="14"/>
      <c r="J60" s="14"/>
      <c r="K60" s="14"/>
      <c r="L60" s="14"/>
      <c r="M60" s="14"/>
      <c r="N60" s="14"/>
      <c r="O60" s="14"/>
      <c r="P60" s="14"/>
      <c r="Q60" s="14"/>
      <c r="R60" s="14"/>
      <c r="S60" s="14"/>
    </row>
    <row r="61" spans="1:19" x14ac:dyDescent="0.15">
      <c r="A61" s="14"/>
      <c r="B61" s="14"/>
      <c r="C61" s="14"/>
      <c r="D61" s="14"/>
      <c r="E61" s="14"/>
      <c r="F61" s="14"/>
      <c r="G61" s="14"/>
      <c r="H61" s="14"/>
      <c r="I61" s="14"/>
      <c r="J61" s="14"/>
      <c r="K61" s="14"/>
      <c r="L61" s="14"/>
      <c r="M61" s="14"/>
      <c r="N61" s="14"/>
      <c r="O61" s="14"/>
      <c r="P61" s="14"/>
      <c r="Q61" s="14"/>
      <c r="R61" s="14"/>
      <c r="S61" s="14"/>
    </row>
    <row r="62" spans="1:19" x14ac:dyDescent="0.15">
      <c r="A62" s="14"/>
      <c r="B62" s="14"/>
      <c r="C62" s="14"/>
      <c r="D62" s="14"/>
      <c r="E62" s="14"/>
      <c r="F62" s="14"/>
      <c r="G62" s="14"/>
      <c r="H62" s="14"/>
      <c r="I62" s="14"/>
      <c r="J62" s="14"/>
      <c r="K62" s="14"/>
      <c r="L62" s="14"/>
      <c r="M62" s="14"/>
      <c r="N62" s="14"/>
      <c r="O62" s="14"/>
      <c r="P62" s="14"/>
      <c r="Q62" s="14"/>
      <c r="R62" s="14"/>
      <c r="S62" s="14"/>
    </row>
    <row r="63" spans="1:19" x14ac:dyDescent="0.15">
      <c r="A63" s="14"/>
      <c r="B63" s="14"/>
      <c r="C63" s="14"/>
      <c r="D63" s="14"/>
      <c r="E63" s="14"/>
      <c r="F63" s="14"/>
      <c r="G63" s="14"/>
      <c r="H63" s="14"/>
      <c r="I63" s="14"/>
      <c r="J63" s="14"/>
      <c r="K63" s="14"/>
      <c r="L63" s="14"/>
      <c r="M63" s="14"/>
      <c r="N63" s="14"/>
      <c r="O63" s="14"/>
      <c r="P63" s="14"/>
      <c r="Q63" s="14"/>
      <c r="R63" s="14"/>
      <c r="S63" s="14"/>
    </row>
    <row r="64" spans="1:19" x14ac:dyDescent="0.15">
      <c r="A64" s="14"/>
      <c r="B64" s="14"/>
      <c r="C64" s="14"/>
      <c r="D64" s="14"/>
      <c r="E64" s="14"/>
      <c r="F64" s="14"/>
      <c r="G64" s="14"/>
      <c r="H64" s="14"/>
      <c r="I64" s="14"/>
      <c r="J64" s="14"/>
      <c r="K64" s="14"/>
      <c r="L64" s="14"/>
      <c r="M64" s="14"/>
      <c r="N64" s="14"/>
      <c r="O64" s="14"/>
      <c r="P64" s="14"/>
      <c r="Q64" s="14"/>
      <c r="R64" s="14"/>
      <c r="S64" s="14"/>
    </row>
    <row r="65" spans="1:19" x14ac:dyDescent="0.15">
      <c r="A65" s="14"/>
      <c r="B65" s="14"/>
      <c r="C65" s="14"/>
      <c r="D65" s="14"/>
      <c r="E65" s="14"/>
      <c r="F65" s="14"/>
      <c r="G65" s="14"/>
      <c r="H65" s="14"/>
      <c r="I65" s="14"/>
      <c r="J65" s="14"/>
      <c r="K65" s="14"/>
      <c r="L65" s="14"/>
      <c r="M65" s="14"/>
      <c r="N65" s="14"/>
      <c r="O65" s="14"/>
      <c r="P65" s="14"/>
      <c r="Q65" s="14"/>
      <c r="R65" s="14"/>
      <c r="S65" s="14"/>
    </row>
    <row r="66" spans="1:19" x14ac:dyDescent="0.15">
      <c r="A66" s="14"/>
      <c r="B66" s="14"/>
      <c r="C66" s="14"/>
      <c r="D66" s="14"/>
      <c r="E66" s="14"/>
      <c r="F66" s="14"/>
      <c r="G66" s="14"/>
      <c r="H66" s="14"/>
      <c r="I66" s="14"/>
      <c r="J66" s="14"/>
      <c r="K66" s="14"/>
      <c r="L66" s="14"/>
      <c r="M66" s="14"/>
      <c r="N66" s="14"/>
      <c r="O66" s="14"/>
      <c r="P66" s="14"/>
      <c r="Q66" s="14"/>
      <c r="R66" s="14"/>
      <c r="S66" s="14"/>
    </row>
    <row r="67" spans="1:19" x14ac:dyDescent="0.15">
      <c r="A67" s="14"/>
      <c r="B67" s="14"/>
      <c r="C67" s="14"/>
      <c r="D67" s="14"/>
      <c r="E67" s="14"/>
      <c r="F67" s="14"/>
      <c r="G67" s="14"/>
      <c r="H67" s="14"/>
      <c r="I67" s="14"/>
      <c r="J67" s="14"/>
      <c r="K67" s="14"/>
      <c r="L67" s="14"/>
      <c r="M67" s="14"/>
      <c r="N67" s="14"/>
      <c r="O67" s="14"/>
      <c r="P67" s="14"/>
      <c r="Q67" s="14"/>
      <c r="R67" s="14"/>
      <c r="S67" s="14"/>
    </row>
    <row r="68" spans="1:19" x14ac:dyDescent="0.15">
      <c r="A68" s="14"/>
      <c r="B68" s="14"/>
      <c r="C68" s="14"/>
      <c r="D68" s="14"/>
      <c r="E68" s="14"/>
      <c r="F68" s="14"/>
      <c r="G68" s="14"/>
      <c r="H68" s="14"/>
      <c r="I68" s="14"/>
      <c r="J68" s="14"/>
      <c r="K68" s="14"/>
      <c r="L68" s="14"/>
      <c r="M68" s="14"/>
      <c r="N68" s="14"/>
      <c r="O68" s="14"/>
      <c r="P68" s="14"/>
      <c r="Q68" s="14"/>
      <c r="R68" s="14"/>
      <c r="S68" s="14"/>
    </row>
    <row r="69" spans="1:19" x14ac:dyDescent="0.15">
      <c r="A69" s="14"/>
      <c r="B69" s="14"/>
      <c r="C69" s="14"/>
      <c r="D69" s="14"/>
      <c r="E69" s="14"/>
      <c r="F69" s="14"/>
      <c r="G69" s="14"/>
      <c r="H69" s="14"/>
      <c r="I69" s="14"/>
      <c r="J69" s="14"/>
      <c r="K69" s="14"/>
      <c r="L69" s="14"/>
      <c r="M69" s="14"/>
      <c r="N69" s="14"/>
      <c r="O69" s="14"/>
      <c r="P69" s="14"/>
      <c r="Q69" s="14"/>
      <c r="R69" s="14"/>
      <c r="S69" s="14"/>
    </row>
    <row r="70" spans="1:19" x14ac:dyDescent="0.15">
      <c r="A70" s="14"/>
      <c r="B70" s="14"/>
      <c r="C70" s="14"/>
      <c r="D70" s="14"/>
      <c r="E70" s="14"/>
      <c r="F70" s="14"/>
      <c r="G70" s="14"/>
      <c r="H70" s="14"/>
      <c r="I70" s="14"/>
      <c r="J70" s="14"/>
      <c r="K70" s="14"/>
      <c r="L70" s="14"/>
      <c r="M70" s="14"/>
      <c r="N70" s="14"/>
      <c r="O70" s="14"/>
      <c r="P70" s="14"/>
      <c r="Q70" s="14"/>
      <c r="R70" s="14"/>
      <c r="S70" s="14"/>
    </row>
    <row r="71" spans="1:19" x14ac:dyDescent="0.15">
      <c r="A71" s="14"/>
      <c r="B71" s="14"/>
      <c r="C71" s="14"/>
      <c r="D71" s="14"/>
      <c r="E71" s="14"/>
      <c r="F71" s="14"/>
      <c r="G71" s="14"/>
      <c r="H71" s="14"/>
      <c r="I71" s="14"/>
      <c r="J71" s="14"/>
      <c r="K71" s="14"/>
      <c r="L71" s="14"/>
      <c r="M71" s="14"/>
      <c r="N71" s="14"/>
      <c r="O71" s="14"/>
      <c r="P71" s="14"/>
      <c r="Q71" s="14"/>
      <c r="R71" s="14"/>
      <c r="S71" s="14"/>
    </row>
    <row r="72" spans="1:19" x14ac:dyDescent="0.15">
      <c r="A72" s="14"/>
      <c r="B72" s="14"/>
      <c r="C72" s="14"/>
      <c r="D72" s="14"/>
      <c r="E72" s="14"/>
      <c r="F72" s="14"/>
      <c r="G72" s="14"/>
      <c r="H72" s="14"/>
      <c r="I72" s="14"/>
      <c r="J72" s="14"/>
      <c r="K72" s="14"/>
      <c r="L72" s="14"/>
      <c r="M72" s="14"/>
      <c r="N72" s="14"/>
      <c r="O72" s="14"/>
      <c r="P72" s="14"/>
      <c r="Q72" s="14"/>
      <c r="R72" s="14"/>
      <c r="S72" s="14"/>
    </row>
    <row r="73" spans="1:19" x14ac:dyDescent="0.15">
      <c r="A73" s="14"/>
      <c r="B73" s="14"/>
      <c r="C73" s="14"/>
      <c r="D73" s="14"/>
      <c r="E73" s="14"/>
      <c r="F73" s="14"/>
      <c r="G73" s="14"/>
      <c r="H73" s="14"/>
      <c r="I73" s="14"/>
      <c r="J73" s="14"/>
      <c r="K73" s="14"/>
      <c r="L73" s="14"/>
      <c r="M73" s="14"/>
      <c r="N73" s="14"/>
      <c r="O73" s="14"/>
      <c r="P73" s="14"/>
      <c r="Q73" s="14"/>
      <c r="R73" s="14"/>
      <c r="S73" s="14"/>
    </row>
    <row r="74" spans="1:19" x14ac:dyDescent="0.15">
      <c r="A74" s="14"/>
      <c r="B74" s="14"/>
      <c r="C74" s="14"/>
      <c r="D74" s="14"/>
      <c r="E74" s="14"/>
      <c r="F74" s="14"/>
      <c r="G74" s="14"/>
      <c r="H74" s="14"/>
      <c r="I74" s="14"/>
      <c r="J74" s="14"/>
      <c r="K74" s="14"/>
      <c r="L74" s="14"/>
      <c r="M74" s="14"/>
      <c r="N74" s="14"/>
      <c r="O74" s="14"/>
      <c r="P74" s="14"/>
      <c r="Q74" s="14"/>
      <c r="R74" s="14"/>
      <c r="S74" s="14"/>
    </row>
    <row r="75" spans="1:19" x14ac:dyDescent="0.15">
      <c r="A75" s="14"/>
      <c r="B75" s="14"/>
      <c r="C75" s="14"/>
      <c r="D75" s="14"/>
      <c r="E75" s="14"/>
      <c r="F75" s="14"/>
      <c r="G75" s="14"/>
      <c r="H75" s="14"/>
      <c r="I75" s="14"/>
      <c r="J75" s="14"/>
      <c r="K75" s="14"/>
      <c r="L75" s="14"/>
      <c r="M75" s="14"/>
      <c r="N75" s="14"/>
      <c r="O75" s="14"/>
      <c r="P75" s="14"/>
      <c r="Q75" s="14"/>
      <c r="R75" s="14"/>
      <c r="S75" s="14"/>
    </row>
    <row r="76" spans="1:19" x14ac:dyDescent="0.15">
      <c r="A76" s="14"/>
      <c r="B76" s="14"/>
      <c r="C76" s="14"/>
      <c r="D76" s="14"/>
      <c r="E76" s="14"/>
      <c r="F76" s="14"/>
      <c r="G76" s="14"/>
      <c r="H76" s="14"/>
      <c r="I76" s="14"/>
      <c r="J76" s="14"/>
      <c r="K76" s="14"/>
      <c r="L76" s="14"/>
      <c r="M76" s="14"/>
      <c r="N76" s="14"/>
      <c r="O76" s="14"/>
      <c r="P76" s="14"/>
      <c r="Q76" s="14"/>
      <c r="R76" s="14"/>
      <c r="S76" s="14"/>
    </row>
    <row r="77" spans="1:19" x14ac:dyDescent="0.15">
      <c r="A77" s="14"/>
      <c r="B77" s="14"/>
      <c r="C77" s="14"/>
      <c r="D77" s="14"/>
      <c r="E77" s="14"/>
      <c r="F77" s="14"/>
      <c r="G77" s="14"/>
      <c r="H77" s="14"/>
      <c r="I77" s="14"/>
      <c r="J77" s="14"/>
      <c r="K77" s="14"/>
      <c r="L77" s="14"/>
      <c r="M77" s="14"/>
      <c r="N77" s="14"/>
      <c r="O77" s="14"/>
      <c r="P77" s="14"/>
      <c r="Q77" s="14"/>
      <c r="R77" s="14"/>
      <c r="S77" s="14"/>
    </row>
    <row r="78" spans="1:19" x14ac:dyDescent="0.15">
      <c r="A78" s="14"/>
      <c r="B78" s="14"/>
      <c r="C78" s="14"/>
      <c r="D78" s="14"/>
      <c r="E78" s="14"/>
      <c r="F78" s="14"/>
      <c r="G78" s="14"/>
      <c r="H78" s="14"/>
      <c r="I78" s="14"/>
      <c r="J78" s="14"/>
      <c r="K78" s="14"/>
      <c r="L78" s="14"/>
      <c r="M78" s="14"/>
      <c r="N78" s="14"/>
      <c r="O78" s="14"/>
      <c r="P78" s="14"/>
      <c r="Q78" s="14"/>
      <c r="R78" s="14"/>
      <c r="S78" s="14"/>
    </row>
  </sheetData>
  <sheetProtection algorithmName="SHA-512" hashValue="UP8HFzf5Pd9+ZSy7vIl8/J7L9fximqDb1BGy9U0EY5ld1xuagoJbFZM3jWRmoBGg9fEICS5Gp4JvFJS96UyOXg==" saltValue="KomxvhbtqJ8dp0SUIGNytA==" spinCount="100000" sheet="1" insertHyperlinks="0" selectLockedCells="1" autoFilter="0"/>
  <mergeCells count="17">
    <mergeCell ref="D15:E15"/>
    <mergeCell ref="D17:E17"/>
    <mergeCell ref="D16:E16"/>
    <mergeCell ref="D6:E6"/>
    <mergeCell ref="D8:E8"/>
    <mergeCell ref="D9:E9"/>
    <mergeCell ref="D10:E10"/>
    <mergeCell ref="D7:E7"/>
    <mergeCell ref="D11:E11"/>
    <mergeCell ref="D12:E12"/>
    <mergeCell ref="D13:E13"/>
    <mergeCell ref="A1:C1"/>
    <mergeCell ref="D2:E2"/>
    <mergeCell ref="D3:E3"/>
    <mergeCell ref="D4:E4"/>
    <mergeCell ref="D14:E14"/>
    <mergeCell ref="D5:E5"/>
  </mergeCells>
  <phoneticPr fontId="2"/>
  <pageMargins left="0.70866141732283472" right="0.70866141732283472" top="0.74803149606299213" bottom="0.74803149606299213" header="0.31496062992125984" footer="0.31496062992125984"/>
  <pageSetup paperSize="9" scale="61"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B95"/>
  <sheetViews>
    <sheetView topLeftCell="A7" workbookViewId="0">
      <selection activeCell="AD18" sqref="AD18:AF18"/>
    </sheetView>
  </sheetViews>
  <sheetFormatPr defaultRowHeight="13.5" x14ac:dyDescent="0.15"/>
  <cols>
    <col min="1" max="1" width="9.75" customWidth="1"/>
    <col min="2" max="2" width="51" customWidth="1"/>
  </cols>
  <sheetData>
    <row r="1" spans="1:2" x14ac:dyDescent="0.15">
      <c r="B1" s="167" t="s">
        <v>282</v>
      </c>
    </row>
    <row r="2" spans="1:2" x14ac:dyDescent="0.15">
      <c r="B2" s="166">
        <v>12.9</v>
      </c>
    </row>
    <row r="4" spans="1:2" x14ac:dyDescent="0.15">
      <c r="A4" s="167" t="s">
        <v>280</v>
      </c>
      <c r="B4" s="167" t="s">
        <v>281</v>
      </c>
    </row>
    <row r="5" spans="1:2" ht="40.5" x14ac:dyDescent="0.15">
      <c r="A5" s="166">
        <v>12.1</v>
      </c>
      <c r="B5" s="173" t="s">
        <v>283</v>
      </c>
    </row>
    <row r="6" spans="1:2" ht="46.5" customHeight="1" x14ac:dyDescent="0.15">
      <c r="A6" s="166">
        <v>12.2</v>
      </c>
      <c r="B6" s="173" t="s">
        <v>292</v>
      </c>
    </row>
    <row r="7" spans="1:2" ht="30.75" customHeight="1" x14ac:dyDescent="0.15">
      <c r="A7" s="166">
        <v>12.3</v>
      </c>
      <c r="B7" s="173" t="s">
        <v>296</v>
      </c>
    </row>
    <row r="8" spans="1:2" x14ac:dyDescent="0.15">
      <c r="A8" s="166">
        <v>12.4</v>
      </c>
      <c r="B8" s="173" t="s">
        <v>297</v>
      </c>
    </row>
    <row r="9" spans="1:2" ht="40.5" x14ac:dyDescent="0.15">
      <c r="A9" s="166">
        <v>12.5</v>
      </c>
      <c r="B9" s="173" t="s">
        <v>302</v>
      </c>
    </row>
    <row r="10" spans="1:2" ht="53.25" customHeight="1" x14ac:dyDescent="0.15">
      <c r="A10" s="166">
        <v>12.6</v>
      </c>
      <c r="B10" s="178" t="s">
        <v>307</v>
      </c>
    </row>
    <row r="11" spans="1:2" ht="57" customHeight="1" x14ac:dyDescent="0.15">
      <c r="A11" s="166">
        <v>12.7</v>
      </c>
      <c r="B11" s="179" t="s">
        <v>309</v>
      </c>
    </row>
    <row r="12" spans="1:2" x14ac:dyDescent="0.15">
      <c r="A12" s="166">
        <v>12.8</v>
      </c>
      <c r="B12" s="166" t="s">
        <v>344</v>
      </c>
    </row>
    <row r="13" spans="1:2" x14ac:dyDescent="0.15">
      <c r="A13" s="166">
        <v>12.9</v>
      </c>
      <c r="B13" s="166" t="s">
        <v>346</v>
      </c>
    </row>
    <row r="14" spans="1:2" x14ac:dyDescent="0.15">
      <c r="A14" s="249">
        <v>12.1</v>
      </c>
      <c r="B14" s="166" t="s">
        <v>347</v>
      </c>
    </row>
    <row r="15" spans="1:2" ht="175.5" x14ac:dyDescent="0.15">
      <c r="A15" s="166">
        <v>25.6</v>
      </c>
      <c r="B15" s="178" t="s">
        <v>369</v>
      </c>
    </row>
    <row r="16" spans="1:2" x14ac:dyDescent="0.15">
      <c r="A16" s="166"/>
      <c r="B16" s="166"/>
    </row>
    <row r="17" spans="1:2" x14ac:dyDescent="0.15">
      <c r="A17" s="166"/>
      <c r="B17" s="166"/>
    </row>
    <row r="18" spans="1:2" x14ac:dyDescent="0.15">
      <c r="A18" s="166"/>
      <c r="B18" s="166"/>
    </row>
    <row r="19" spans="1:2" x14ac:dyDescent="0.15">
      <c r="A19" s="166"/>
      <c r="B19" s="166"/>
    </row>
    <row r="20" spans="1:2" x14ac:dyDescent="0.15">
      <c r="A20" s="166"/>
      <c r="B20" s="166"/>
    </row>
    <row r="21" spans="1:2" x14ac:dyDescent="0.15">
      <c r="A21" s="166"/>
      <c r="B21" s="166"/>
    </row>
    <row r="22" spans="1:2" x14ac:dyDescent="0.15">
      <c r="A22" s="166"/>
      <c r="B22" s="166"/>
    </row>
    <row r="23" spans="1:2" x14ac:dyDescent="0.15">
      <c r="A23" s="166"/>
      <c r="B23" s="166"/>
    </row>
    <row r="24" spans="1:2" x14ac:dyDescent="0.15">
      <c r="A24" s="166"/>
      <c r="B24" s="166"/>
    </row>
    <row r="25" spans="1:2" x14ac:dyDescent="0.15">
      <c r="A25" s="166"/>
      <c r="B25" s="166"/>
    </row>
    <row r="26" spans="1:2" x14ac:dyDescent="0.15">
      <c r="A26" s="166"/>
      <c r="B26" s="166"/>
    </row>
    <row r="27" spans="1:2" x14ac:dyDescent="0.15">
      <c r="A27" s="166"/>
      <c r="B27" s="166"/>
    </row>
    <row r="28" spans="1:2" x14ac:dyDescent="0.15">
      <c r="A28" s="166"/>
      <c r="B28" s="166"/>
    </row>
    <row r="29" spans="1:2" x14ac:dyDescent="0.15">
      <c r="A29" s="166"/>
      <c r="B29" s="166"/>
    </row>
    <row r="30" spans="1:2" x14ac:dyDescent="0.15">
      <c r="A30" s="166"/>
      <c r="B30" s="166"/>
    </row>
    <row r="31" spans="1:2" x14ac:dyDescent="0.15">
      <c r="A31" s="166"/>
      <c r="B31" s="166"/>
    </row>
    <row r="32" spans="1:2" x14ac:dyDescent="0.15">
      <c r="A32" s="166"/>
      <c r="B32" s="166"/>
    </row>
    <row r="33" spans="1:2" x14ac:dyDescent="0.15">
      <c r="A33" s="166"/>
      <c r="B33" s="166"/>
    </row>
    <row r="34" spans="1:2" x14ac:dyDescent="0.15">
      <c r="A34" s="166"/>
      <c r="B34" s="166"/>
    </row>
    <row r="35" spans="1:2" x14ac:dyDescent="0.15">
      <c r="A35" s="166"/>
      <c r="B35" s="166"/>
    </row>
    <row r="36" spans="1:2" x14ac:dyDescent="0.15">
      <c r="A36" s="166"/>
      <c r="B36" s="166"/>
    </row>
    <row r="37" spans="1:2" x14ac:dyDescent="0.15">
      <c r="A37" s="166"/>
      <c r="B37" s="166"/>
    </row>
    <row r="38" spans="1:2" x14ac:dyDescent="0.15">
      <c r="A38" s="166"/>
      <c r="B38" s="166"/>
    </row>
    <row r="39" spans="1:2" x14ac:dyDescent="0.15">
      <c r="A39" s="166"/>
      <c r="B39" s="166"/>
    </row>
    <row r="40" spans="1:2" x14ac:dyDescent="0.15">
      <c r="A40" s="166"/>
      <c r="B40" s="166"/>
    </row>
    <row r="41" spans="1:2" x14ac:dyDescent="0.15">
      <c r="A41" s="166"/>
      <c r="B41" s="166"/>
    </row>
    <row r="42" spans="1:2" x14ac:dyDescent="0.15">
      <c r="A42" s="166"/>
      <c r="B42" s="166"/>
    </row>
    <row r="43" spans="1:2" x14ac:dyDescent="0.15">
      <c r="A43" s="166"/>
      <c r="B43" s="166"/>
    </row>
    <row r="44" spans="1:2" x14ac:dyDescent="0.15">
      <c r="A44" s="166"/>
      <c r="B44" s="166"/>
    </row>
    <row r="45" spans="1:2" x14ac:dyDescent="0.15">
      <c r="A45" s="166"/>
      <c r="B45" s="166"/>
    </row>
    <row r="46" spans="1:2" x14ac:dyDescent="0.15">
      <c r="A46" s="166"/>
      <c r="B46" s="166"/>
    </row>
    <row r="47" spans="1:2" x14ac:dyDescent="0.15">
      <c r="A47" s="166"/>
      <c r="B47" s="166"/>
    </row>
    <row r="48" spans="1:2" x14ac:dyDescent="0.15">
      <c r="A48" s="166"/>
      <c r="B48" s="166"/>
    </row>
    <row r="49" spans="1:2" x14ac:dyDescent="0.15">
      <c r="A49" s="166"/>
      <c r="B49" s="166"/>
    </row>
    <row r="50" spans="1:2" x14ac:dyDescent="0.15">
      <c r="A50" s="166"/>
      <c r="B50" s="166"/>
    </row>
    <row r="51" spans="1:2" x14ac:dyDescent="0.15">
      <c r="A51" s="166"/>
      <c r="B51" s="166"/>
    </row>
    <row r="52" spans="1:2" x14ac:dyDescent="0.15">
      <c r="A52" s="166"/>
      <c r="B52" s="166"/>
    </row>
    <row r="53" spans="1:2" x14ac:dyDescent="0.15">
      <c r="A53" s="166"/>
      <c r="B53" s="166"/>
    </row>
    <row r="54" spans="1:2" x14ac:dyDescent="0.15">
      <c r="A54" s="166"/>
      <c r="B54" s="166"/>
    </row>
    <row r="55" spans="1:2" x14ac:dyDescent="0.15">
      <c r="A55" s="166"/>
      <c r="B55" s="166"/>
    </row>
    <row r="56" spans="1:2" x14ac:dyDescent="0.15">
      <c r="A56" s="166"/>
      <c r="B56" s="166"/>
    </row>
    <row r="57" spans="1:2" x14ac:dyDescent="0.15">
      <c r="A57" s="166"/>
      <c r="B57" s="166"/>
    </row>
    <row r="58" spans="1:2" x14ac:dyDescent="0.15">
      <c r="A58" s="166"/>
      <c r="B58" s="166"/>
    </row>
    <row r="59" spans="1:2" x14ac:dyDescent="0.15">
      <c r="A59" s="166"/>
      <c r="B59" s="166"/>
    </row>
    <row r="60" spans="1:2" x14ac:dyDescent="0.15">
      <c r="A60" s="166"/>
      <c r="B60" s="166"/>
    </row>
    <row r="61" spans="1:2" x14ac:dyDescent="0.15">
      <c r="A61" s="166"/>
      <c r="B61" s="166"/>
    </row>
    <row r="62" spans="1:2" x14ac:dyDescent="0.15">
      <c r="A62" s="166"/>
      <c r="B62" s="166"/>
    </row>
    <row r="63" spans="1:2" x14ac:dyDescent="0.15">
      <c r="A63" s="166"/>
      <c r="B63" s="166"/>
    </row>
    <row r="64" spans="1:2" x14ac:dyDescent="0.15">
      <c r="A64" s="166"/>
      <c r="B64" s="166"/>
    </row>
    <row r="65" spans="1:2" x14ac:dyDescent="0.15">
      <c r="A65" s="166"/>
      <c r="B65" s="166"/>
    </row>
    <row r="66" spans="1:2" x14ac:dyDescent="0.15">
      <c r="A66" s="166"/>
      <c r="B66" s="166"/>
    </row>
    <row r="67" spans="1:2" x14ac:dyDescent="0.15">
      <c r="A67" s="166"/>
      <c r="B67" s="166"/>
    </row>
    <row r="68" spans="1:2" x14ac:dyDescent="0.15">
      <c r="A68" s="166"/>
      <c r="B68" s="166"/>
    </row>
    <row r="69" spans="1:2" x14ac:dyDescent="0.15">
      <c r="A69" s="166"/>
      <c r="B69" s="166"/>
    </row>
    <row r="70" spans="1:2" x14ac:dyDescent="0.15">
      <c r="A70" s="166"/>
      <c r="B70" s="166"/>
    </row>
    <row r="71" spans="1:2" x14ac:dyDescent="0.15">
      <c r="A71" s="166"/>
      <c r="B71" s="166"/>
    </row>
    <row r="72" spans="1:2" x14ac:dyDescent="0.15">
      <c r="A72" s="166"/>
      <c r="B72" s="166"/>
    </row>
    <row r="73" spans="1:2" x14ac:dyDescent="0.15">
      <c r="A73" s="166"/>
      <c r="B73" s="166"/>
    </row>
    <row r="74" spans="1:2" x14ac:dyDescent="0.15">
      <c r="A74" s="166"/>
      <c r="B74" s="166"/>
    </row>
    <row r="75" spans="1:2" x14ac:dyDescent="0.15">
      <c r="A75" s="166"/>
      <c r="B75" s="166"/>
    </row>
    <row r="76" spans="1:2" x14ac:dyDescent="0.15">
      <c r="A76" s="166"/>
      <c r="B76" s="166"/>
    </row>
    <row r="77" spans="1:2" x14ac:dyDescent="0.15">
      <c r="A77" s="166"/>
      <c r="B77" s="166"/>
    </row>
    <row r="78" spans="1:2" x14ac:dyDescent="0.15">
      <c r="A78" s="166"/>
      <c r="B78" s="166"/>
    </row>
    <row r="79" spans="1:2" x14ac:dyDescent="0.15">
      <c r="A79" s="166"/>
      <c r="B79" s="166"/>
    </row>
    <row r="80" spans="1:2" x14ac:dyDescent="0.15">
      <c r="A80" s="166"/>
      <c r="B80" s="166"/>
    </row>
    <row r="81" spans="1:2" x14ac:dyDescent="0.15">
      <c r="A81" s="166"/>
      <c r="B81" s="166"/>
    </row>
    <row r="82" spans="1:2" x14ac:dyDescent="0.15">
      <c r="A82" s="166"/>
      <c r="B82" s="166"/>
    </row>
    <row r="83" spans="1:2" x14ac:dyDescent="0.15">
      <c r="A83" s="166"/>
      <c r="B83" s="166"/>
    </row>
    <row r="84" spans="1:2" x14ac:dyDescent="0.15">
      <c r="A84" s="166"/>
      <c r="B84" s="166"/>
    </row>
    <row r="85" spans="1:2" x14ac:dyDescent="0.15">
      <c r="A85" s="166"/>
      <c r="B85" s="166"/>
    </row>
    <row r="86" spans="1:2" x14ac:dyDescent="0.15">
      <c r="A86" s="166"/>
      <c r="B86" s="166"/>
    </row>
    <row r="87" spans="1:2" x14ac:dyDescent="0.15">
      <c r="A87" s="166"/>
      <c r="B87" s="166"/>
    </row>
    <row r="88" spans="1:2" x14ac:dyDescent="0.15">
      <c r="A88" s="166"/>
      <c r="B88" s="166"/>
    </row>
    <row r="89" spans="1:2" x14ac:dyDescent="0.15">
      <c r="A89" s="166"/>
      <c r="B89" s="166"/>
    </row>
    <row r="90" spans="1:2" x14ac:dyDescent="0.15">
      <c r="A90" s="166"/>
      <c r="B90" s="166"/>
    </row>
    <row r="91" spans="1:2" x14ac:dyDescent="0.15">
      <c r="A91" s="166"/>
      <c r="B91" s="166"/>
    </row>
    <row r="92" spans="1:2" x14ac:dyDescent="0.15">
      <c r="A92" s="166"/>
      <c r="B92" s="166"/>
    </row>
    <row r="93" spans="1:2" x14ac:dyDescent="0.15">
      <c r="A93" s="166"/>
      <c r="B93" s="166"/>
    </row>
    <row r="94" spans="1:2" x14ac:dyDescent="0.15">
      <c r="A94" s="166"/>
      <c r="B94" s="166"/>
    </row>
    <row r="95" spans="1:2" x14ac:dyDescent="0.15">
      <c r="A95" s="166"/>
      <c r="B95" s="166"/>
    </row>
  </sheetData>
  <phoneticPr fontId="2"/>
  <pageMargins left="0.7" right="0.7" top="0.75" bottom="0.75" header="0.3" footer="0.3"/>
  <pageSetup paperSize="9" orientation="portrait"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入力見本・作成要領</vt:lpstr>
      <vt:lpstr>経歴書</vt:lpstr>
      <vt:lpstr>初任給換算</vt:lpstr>
      <vt:lpstr>変換シート</vt:lpstr>
      <vt:lpstr>経歴書作成に関するFAQ</vt:lpstr>
      <vt:lpstr>ver管理</vt:lpstr>
      <vt:lpstr>経歴書!Print_Area</vt:lpstr>
      <vt:lpstr>経歴書作成に関するFAQ!Print_Area</vt:lpstr>
      <vt:lpstr>初任給換算!Print_Area</vt:lpstr>
      <vt:lpstr>入力見本・作成要領!Print_Area</vt:lpstr>
      <vt:lpstr>変換シート!Print_Area</vt:lpstr>
      <vt:lpstr>syokusyu</vt:lpstr>
      <vt:lpstr>syokusyumei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2025-06-11T01:08:15Z</cp:lastPrinted>
  <dcterms:created xsi:type="dcterms:W3CDTF">2013-06-21T03:07:45Z</dcterms:created>
  <dcterms:modified xsi:type="dcterms:W3CDTF">2025-06-12T06:45:00Z</dcterms:modified>
</cp:coreProperties>
</file>