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000SV0007b\10009\財務調査G\決算統計★\H30決算統計\110_公表資料\5.公表用資料\"/>
    </mc:Choice>
  </mc:AlternateContent>
  <bookViews>
    <workbookView xWindow="10230" yWindow="-15" windowWidth="10275" windowHeight="7560"/>
  </bookViews>
  <sheets>
    <sheet name="府債の状況" sheetId="6" r:id="rId1"/>
    <sheet name="基金の状況" sheetId="12" r:id="rId2"/>
    <sheet name="臨財債等について" sheetId="9" r:id="rId3"/>
    <sheet name="別紙" sheetId="13" r:id="rId4"/>
  </sheets>
  <definedNames>
    <definedName name="_xlnm.Print_Area" localSheetId="1">基金の状況!$A$1:$AF$55</definedName>
    <definedName name="_xlnm.Print_Area" localSheetId="0">府債の状況!$A$1:$AJ$81</definedName>
    <definedName name="_xlnm.Print_Area" localSheetId="3">別紙!$A$1:$K$107</definedName>
    <definedName name="_xlnm.Print_Area" localSheetId="2">臨財債等について!$A$1:$AP$52</definedName>
  </definedNames>
  <calcPr calcId="162913"/>
</workbook>
</file>

<file path=xl/calcChain.xml><?xml version="1.0" encoding="utf-8"?>
<calcChain xmlns="http://schemas.openxmlformats.org/spreadsheetml/2006/main">
  <c r="D19" i="13" l="1"/>
  <c r="CC20" i="9" l="1"/>
  <c r="CC19" i="9"/>
  <c r="G107" i="13" l="1"/>
  <c r="E107" i="13"/>
  <c r="G106" i="13"/>
  <c r="E106" i="13"/>
  <c r="I96" i="13"/>
  <c r="G96" i="13"/>
  <c r="E96" i="13"/>
  <c r="I95" i="13"/>
  <c r="G95" i="13"/>
  <c r="E95" i="13"/>
  <c r="I94" i="13"/>
  <c r="G94" i="13"/>
  <c r="E94" i="13"/>
  <c r="H93" i="13"/>
  <c r="G93" i="13"/>
  <c r="F93" i="13"/>
  <c r="I93" i="13" s="1"/>
  <c r="E93" i="13"/>
  <c r="D93" i="13"/>
  <c r="I92" i="13"/>
  <c r="H92" i="13"/>
  <c r="F92" i="13"/>
  <c r="G92" i="13" s="1"/>
  <c r="E92" i="13"/>
  <c r="D92" i="13"/>
  <c r="H91" i="13"/>
  <c r="G91" i="13"/>
  <c r="F91" i="13"/>
  <c r="I91" i="13" s="1"/>
  <c r="E91" i="13"/>
  <c r="D91" i="13"/>
  <c r="I90" i="13"/>
  <c r="G90" i="13"/>
  <c r="E90" i="13"/>
  <c r="I89" i="13"/>
  <c r="G89" i="13"/>
  <c r="E89" i="13"/>
  <c r="I88" i="13"/>
  <c r="G88" i="13"/>
  <c r="E88" i="13"/>
  <c r="H87" i="13"/>
  <c r="F87" i="13"/>
  <c r="I87" i="13" s="1"/>
  <c r="E87" i="13"/>
  <c r="D87" i="13"/>
  <c r="I86" i="13"/>
  <c r="G86" i="13"/>
  <c r="E86" i="13"/>
  <c r="I85" i="13"/>
  <c r="G85" i="13"/>
  <c r="I84" i="13"/>
  <c r="G84" i="13"/>
  <c r="I69" i="13"/>
  <c r="G69" i="13"/>
  <c r="E69" i="13"/>
  <c r="I68" i="13"/>
  <c r="G68" i="13"/>
  <c r="E68" i="13"/>
  <c r="I67" i="13"/>
  <c r="G67" i="13"/>
  <c r="E67" i="13"/>
  <c r="I66" i="13"/>
  <c r="G66" i="13"/>
  <c r="E66" i="13"/>
  <c r="H65" i="13"/>
  <c r="G65" i="13"/>
  <c r="F65" i="13"/>
  <c r="I65" i="13" s="1"/>
  <c r="E65" i="13"/>
  <c r="D65" i="13"/>
  <c r="I64" i="13"/>
  <c r="G64" i="13"/>
  <c r="E64" i="13"/>
  <c r="I63" i="13"/>
  <c r="G63" i="13"/>
  <c r="E63" i="13"/>
  <c r="I62" i="13"/>
  <c r="G62" i="13"/>
  <c r="E62" i="13"/>
  <c r="H61" i="13"/>
  <c r="F61" i="13"/>
  <c r="I61" i="13" s="1"/>
  <c r="E61" i="13"/>
  <c r="D61" i="13"/>
  <c r="I60" i="13"/>
  <c r="G60" i="13"/>
  <c r="E60" i="13"/>
  <c r="H59" i="13"/>
  <c r="G59" i="13"/>
  <c r="F59" i="13"/>
  <c r="I59" i="13" s="1"/>
  <c r="E59" i="13"/>
  <c r="D59" i="13"/>
  <c r="I58" i="13"/>
  <c r="G58" i="13"/>
  <c r="E58" i="13"/>
  <c r="I57" i="13"/>
  <c r="G57" i="13"/>
  <c r="E57" i="13"/>
  <c r="I56" i="13"/>
  <c r="G56" i="13"/>
  <c r="E56" i="13"/>
  <c r="I55" i="13"/>
  <c r="G55" i="13"/>
  <c r="E55" i="13"/>
  <c r="I54" i="13"/>
  <c r="G54" i="13"/>
  <c r="E54" i="13"/>
  <c r="I53" i="13"/>
  <c r="G53" i="13"/>
  <c r="E53" i="13"/>
  <c r="I52" i="13"/>
  <c r="G52" i="13"/>
  <c r="E52" i="13"/>
  <c r="H51" i="13"/>
  <c r="F51" i="13"/>
  <c r="I51" i="13" s="1"/>
  <c r="E51" i="13"/>
  <c r="D51" i="13"/>
  <c r="H50" i="13"/>
  <c r="I50" i="13" s="1"/>
  <c r="F50" i="13"/>
  <c r="E50" i="13"/>
  <c r="D50" i="13"/>
  <c r="G50" i="13" s="1"/>
  <c r="I49" i="13"/>
  <c r="F49" i="13"/>
  <c r="G49" i="13" s="1"/>
  <c r="E49" i="13"/>
  <c r="D49" i="13"/>
  <c r="H48" i="13"/>
  <c r="G48" i="13"/>
  <c r="F48" i="13"/>
  <c r="I48" i="13" s="1"/>
  <c r="E48" i="13"/>
  <c r="D48" i="13"/>
  <c r="I47" i="13"/>
  <c r="G47" i="13"/>
  <c r="E47" i="13"/>
  <c r="I46" i="13"/>
  <c r="G46" i="13"/>
  <c r="E46" i="13"/>
  <c r="H45" i="13"/>
  <c r="G45" i="13"/>
  <c r="F45" i="13"/>
  <c r="I45" i="13" s="1"/>
  <c r="E45" i="13"/>
  <c r="D45" i="13"/>
  <c r="I44" i="13"/>
  <c r="H44" i="13"/>
  <c r="F44" i="13"/>
  <c r="G44" i="13" s="1"/>
  <c r="E44" i="13"/>
  <c r="D44" i="13"/>
  <c r="G35" i="13"/>
  <c r="E35" i="13"/>
  <c r="G34" i="13"/>
  <c r="E34" i="13"/>
  <c r="G33" i="13"/>
  <c r="E33" i="13"/>
  <c r="G32" i="13"/>
  <c r="E32" i="13"/>
  <c r="G31" i="13"/>
  <c r="E31" i="13"/>
  <c r="G30" i="13"/>
  <c r="E30" i="13"/>
  <c r="G29" i="13"/>
  <c r="E29" i="13"/>
  <c r="G28" i="13"/>
  <c r="F28" i="13"/>
  <c r="E28" i="13"/>
  <c r="D28" i="13"/>
  <c r="G27" i="13"/>
  <c r="E27" i="13"/>
  <c r="G26" i="13"/>
  <c r="E26" i="13"/>
  <c r="G25" i="13"/>
  <c r="E25" i="13"/>
  <c r="G24" i="13"/>
  <c r="E24" i="13"/>
  <c r="G23" i="13"/>
  <c r="E23" i="13"/>
  <c r="G22" i="13"/>
  <c r="E22" i="13"/>
  <c r="G21" i="13"/>
  <c r="E21" i="13"/>
  <c r="G20" i="13"/>
  <c r="E20" i="13"/>
  <c r="G19" i="13"/>
  <c r="F19" i="13"/>
  <c r="E19" i="13"/>
  <c r="G18" i="13"/>
  <c r="F18" i="13"/>
  <c r="E18" i="13"/>
  <c r="D18" i="13"/>
  <c r="G17" i="13"/>
  <c r="E17" i="13"/>
  <c r="G16" i="13"/>
  <c r="F16" i="13"/>
  <c r="E16" i="13"/>
  <c r="D16" i="13"/>
  <c r="G15" i="13"/>
  <c r="F15" i="13"/>
  <c r="E15" i="13"/>
  <c r="D15" i="13"/>
  <c r="G14" i="13"/>
  <c r="F14" i="13"/>
  <c r="E14" i="13"/>
  <c r="D14" i="13"/>
  <c r="G13" i="13"/>
  <c r="F13" i="13"/>
  <c r="E13" i="13"/>
  <c r="D13" i="13"/>
  <c r="G12" i="13"/>
  <c r="F12" i="13"/>
  <c r="E12" i="13"/>
  <c r="D12" i="13"/>
  <c r="G11" i="13"/>
  <c r="F11" i="13"/>
  <c r="E11" i="13"/>
  <c r="D11" i="13"/>
  <c r="G51" i="13" l="1"/>
  <c r="G61" i="13"/>
  <c r="G87" i="13"/>
  <c r="CD20" i="9"/>
  <c r="BZ65" i="12" l="1"/>
  <c r="BZ64" i="12"/>
  <c r="BZ63" i="12"/>
  <c r="BZ62" i="12"/>
  <c r="BZ60" i="12"/>
  <c r="X43" i="6" l="1"/>
  <c r="R43" i="6"/>
  <c r="L39" i="6" l="1"/>
  <c r="CD38" i="9" l="1"/>
  <c r="CD39" i="9" s="1"/>
  <c r="CC37" i="9"/>
  <c r="CC39" i="9" s="1"/>
  <c r="CC21" i="9"/>
  <c r="CD21" i="9"/>
  <c r="AD43" i="6" l="1"/>
  <c r="AD39" i="6"/>
  <c r="AD46" i="6" l="1"/>
  <c r="AC46" i="6" l="1"/>
  <c r="W46" i="6"/>
  <c r="X39" i="6"/>
  <c r="R39" i="6"/>
  <c r="R46" i="6" l="1"/>
  <c r="X46" i="6"/>
  <c r="L43" i="6"/>
  <c r="L46" i="6" s="1"/>
</calcChain>
</file>

<file path=xl/sharedStrings.xml><?xml version="1.0" encoding="utf-8"?>
<sst xmlns="http://schemas.openxmlformats.org/spreadsheetml/2006/main" count="253" uniqueCount="179">
  <si>
    <t>グラフ元データ</t>
    <rPh sb="3" eb="4">
      <t>モト</t>
    </rPh>
    <phoneticPr fontId="2"/>
  </si>
  <si>
    <t>繰上償還等</t>
    <rPh sb="0" eb="2">
      <t>クリアゲ</t>
    </rPh>
    <rPh sb="2" eb="4">
      <t>ショウカン</t>
    </rPh>
    <rPh sb="4" eb="5">
      <t>トウ</t>
    </rPh>
    <phoneticPr fontId="2"/>
  </si>
  <si>
    <t>その他（臨財債等以外）</t>
    <rPh sb="2" eb="3">
      <t>タ</t>
    </rPh>
    <rPh sb="6" eb="7">
      <t>サイ</t>
    </rPh>
    <phoneticPr fontId="2"/>
  </si>
  <si>
    <t>積立不足額</t>
    <rPh sb="0" eb="2">
      <t>ツミタテ</t>
    </rPh>
    <rPh sb="2" eb="4">
      <t>フソク</t>
    </rPh>
    <rPh sb="4" eb="5">
      <t>ガク</t>
    </rPh>
    <phoneticPr fontId="2"/>
  </si>
  <si>
    <t>臨財債等</t>
    <rPh sb="2" eb="3">
      <t>サイ</t>
    </rPh>
    <phoneticPr fontId="2"/>
  </si>
  <si>
    <t>【参考（２）：臨財債等の償還に係る基準財政需要額の算入見込について】</t>
    <rPh sb="1" eb="3">
      <t>サンコウ</t>
    </rPh>
    <rPh sb="7" eb="10">
      <t>リンザイサイ</t>
    </rPh>
    <rPh sb="10" eb="11">
      <t>トウ</t>
    </rPh>
    <rPh sb="12" eb="14">
      <t>ショウカン</t>
    </rPh>
    <rPh sb="15" eb="16">
      <t>カカ</t>
    </rPh>
    <rPh sb="17" eb="19">
      <t>キジュン</t>
    </rPh>
    <rPh sb="19" eb="21">
      <t>ザイセイ</t>
    </rPh>
    <rPh sb="21" eb="23">
      <t>ジュヨウ</t>
    </rPh>
    <rPh sb="23" eb="24">
      <t>ガク</t>
    </rPh>
    <rPh sb="25" eb="27">
      <t>サンニュウ</t>
    </rPh>
    <rPh sb="27" eb="29">
      <t>ミコミ</t>
    </rPh>
    <phoneticPr fontId="2"/>
  </si>
  <si>
    <t>（単位：億円）</t>
    <rPh sb="1" eb="3">
      <t>タンイ</t>
    </rPh>
    <rPh sb="4" eb="6">
      <t>オクエン</t>
    </rPh>
    <phoneticPr fontId="2"/>
  </si>
  <si>
    <t>需要</t>
    <rPh sb="0" eb="2">
      <t>ジュヨウ</t>
    </rPh>
    <phoneticPr fontId="2"/>
  </si>
  <si>
    <t>府債</t>
    <rPh sb="0" eb="1">
      <t>フ</t>
    </rPh>
    <rPh sb="1" eb="2">
      <t>サイ</t>
    </rPh>
    <phoneticPr fontId="2"/>
  </si>
  <si>
    <t>既算入</t>
    <rPh sb="0" eb="1">
      <t>スデ</t>
    </rPh>
    <rPh sb="1" eb="3">
      <t>サンニュウ</t>
    </rPh>
    <phoneticPr fontId="2"/>
  </si>
  <si>
    <t>基金</t>
    <rPh sb="0" eb="2">
      <t>キキン</t>
    </rPh>
    <phoneticPr fontId="2"/>
  </si>
  <si>
    <t>算入見込</t>
    <rPh sb="0" eb="2">
      <t>サンニュウ</t>
    </rPh>
    <rPh sb="2" eb="4">
      <t>ミコ</t>
    </rPh>
    <phoneticPr fontId="2"/>
  </si>
  <si>
    <t>積立不足</t>
    <rPh sb="0" eb="2">
      <t>ツミタテ</t>
    </rPh>
    <rPh sb="2" eb="4">
      <t>フソク</t>
    </rPh>
    <phoneticPr fontId="2"/>
  </si>
  <si>
    <t>対象外</t>
    <rPh sb="0" eb="2">
      <t>タイショウ</t>
    </rPh>
    <rPh sb="2" eb="3">
      <t>ガイ</t>
    </rPh>
    <phoneticPr fontId="2"/>
  </si>
  <si>
    <t>（単位：百万円）</t>
    <rPh sb="1" eb="3">
      <t>タンイ</t>
    </rPh>
    <rPh sb="4" eb="7">
      <t>ヒャクマンエン</t>
    </rPh>
    <phoneticPr fontId="2"/>
  </si>
  <si>
    <t>会計区分</t>
    <rPh sb="0" eb="1">
      <t>カイ</t>
    </rPh>
    <rPh sb="1" eb="2">
      <t>ケイ</t>
    </rPh>
    <rPh sb="2" eb="4">
      <t>クブン</t>
    </rPh>
    <phoneticPr fontId="2"/>
  </si>
  <si>
    <t>新発債（Ｂ）</t>
    <rPh sb="0" eb="1">
      <t>シン</t>
    </rPh>
    <rPh sb="1" eb="2">
      <t>ハツ</t>
    </rPh>
    <rPh sb="2" eb="3">
      <t>サイ</t>
    </rPh>
    <phoneticPr fontId="2"/>
  </si>
  <si>
    <t>借換債（Ｃ）</t>
    <rPh sb="0" eb="2">
      <t>カリカエ</t>
    </rPh>
    <rPh sb="2" eb="3">
      <t>サイ</t>
    </rPh>
    <phoneticPr fontId="2"/>
  </si>
  <si>
    <t>一般会計分</t>
    <rPh sb="0" eb="2">
      <t>イッパン</t>
    </rPh>
    <rPh sb="2" eb="4">
      <t>カイケイ</t>
    </rPh>
    <rPh sb="4" eb="5">
      <t>ブン</t>
    </rPh>
    <phoneticPr fontId="2"/>
  </si>
  <si>
    <t>特別会計分</t>
    <rPh sb="0" eb="2">
      <t>トクベツ</t>
    </rPh>
    <rPh sb="2" eb="3">
      <t>カイ</t>
    </rPh>
    <rPh sb="3" eb="4">
      <t>ケイ</t>
    </rPh>
    <rPh sb="4" eb="5">
      <t>ブン</t>
    </rPh>
    <phoneticPr fontId="2"/>
  </si>
  <si>
    <t>合計</t>
    <rPh sb="0" eb="2">
      <t>ゴウケイ</t>
    </rPh>
    <phoneticPr fontId="2"/>
  </si>
  <si>
    <t>借入区分</t>
    <rPh sb="0" eb="2">
      <t>カリイレ</t>
    </rPh>
    <rPh sb="2" eb="4">
      <t>クブン</t>
    </rPh>
    <phoneticPr fontId="2"/>
  </si>
  <si>
    <t>発行額</t>
    <rPh sb="0" eb="3">
      <t>ハッコウガク</t>
    </rPh>
    <phoneticPr fontId="2"/>
  </si>
  <si>
    <t>左の利率別内訳</t>
    <rPh sb="0" eb="1">
      <t>ヒダリ</t>
    </rPh>
    <rPh sb="2" eb="4">
      <t>リリツ</t>
    </rPh>
    <rPh sb="4" eb="5">
      <t>ベツ</t>
    </rPh>
    <rPh sb="5" eb="7">
      <t>ウチワケ</t>
    </rPh>
    <phoneticPr fontId="2"/>
  </si>
  <si>
    <t>公的資金</t>
    <rPh sb="0" eb="2">
      <t>コウテキ</t>
    </rPh>
    <rPh sb="2" eb="4">
      <t>シキン</t>
    </rPh>
    <phoneticPr fontId="2"/>
  </si>
  <si>
    <t>財政融資資金</t>
    <rPh sb="0" eb="2">
      <t>ザイセイ</t>
    </rPh>
    <rPh sb="2" eb="4">
      <t>ユウシ</t>
    </rPh>
    <rPh sb="4" eb="6">
      <t>シキン</t>
    </rPh>
    <phoneticPr fontId="2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</si>
  <si>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2"/>
  </si>
  <si>
    <t>国の予算等貸付金</t>
    <rPh sb="0" eb="1">
      <t>クニ</t>
    </rPh>
    <rPh sb="2" eb="4">
      <t>ヨサン</t>
    </rPh>
    <rPh sb="4" eb="5">
      <t>トウ</t>
    </rPh>
    <rPh sb="5" eb="7">
      <t>カシツケ</t>
    </rPh>
    <rPh sb="7" eb="8">
      <t>キン</t>
    </rPh>
    <phoneticPr fontId="2"/>
  </si>
  <si>
    <t>民間等資金</t>
    <rPh sb="0" eb="2">
      <t>ミンカン</t>
    </rPh>
    <rPh sb="2" eb="3">
      <t>トウ</t>
    </rPh>
    <rPh sb="3" eb="5">
      <t>シキン</t>
    </rPh>
    <phoneticPr fontId="2"/>
  </si>
  <si>
    <t>市場公募</t>
    <rPh sb="0" eb="2">
      <t>シジョウ</t>
    </rPh>
    <rPh sb="2" eb="4">
      <t>コウボ</t>
    </rPh>
    <phoneticPr fontId="2"/>
  </si>
  <si>
    <t>銀行等引受</t>
    <rPh sb="0" eb="3">
      <t>ギンコウトウ</t>
    </rPh>
    <rPh sb="3" eb="5">
      <t>ヒキウケ</t>
    </rPh>
    <phoneticPr fontId="2"/>
  </si>
  <si>
    <t>合　　　　　計</t>
    <rPh sb="0" eb="1">
      <t>ゴウ</t>
    </rPh>
    <rPh sb="6" eb="7">
      <t>ケイ</t>
    </rPh>
    <phoneticPr fontId="2"/>
  </si>
  <si>
    <t>府ルール積立等</t>
    <rPh sb="0" eb="1">
      <t>フ</t>
    </rPh>
    <rPh sb="4" eb="6">
      <t>ツミタテ</t>
    </rPh>
    <rPh sb="6" eb="7">
      <t>トウ</t>
    </rPh>
    <phoneticPr fontId="2"/>
  </si>
  <si>
    <t>復元積立</t>
    <rPh sb="0" eb="2">
      <t>フクゲン</t>
    </rPh>
    <rPh sb="2" eb="4">
      <t>ツミタテ</t>
    </rPh>
    <phoneticPr fontId="2"/>
  </si>
  <si>
    <t>決算剰余金</t>
    <rPh sb="0" eb="2">
      <t>ケッサン</t>
    </rPh>
    <rPh sb="2" eb="4">
      <t>ジョウヨ</t>
    </rPh>
    <rPh sb="4" eb="5">
      <t>キン</t>
    </rPh>
    <phoneticPr fontId="2"/>
  </si>
  <si>
    <t>減債基金の状況</t>
    <rPh sb="0" eb="2">
      <t>ゲンサイ</t>
    </rPh>
    <rPh sb="2" eb="4">
      <t>キキン</t>
    </rPh>
    <rPh sb="5" eb="7">
      <t>ジョウキョウ</t>
    </rPh>
    <phoneticPr fontId="2"/>
  </si>
  <si>
    <t>うち臨財債等</t>
    <rPh sb="2" eb="3">
      <t>リン</t>
    </rPh>
    <rPh sb="3" eb="4">
      <t>ザイ</t>
    </rPh>
    <rPh sb="4" eb="5">
      <t>サイ</t>
    </rPh>
    <rPh sb="5" eb="6">
      <t>トウ</t>
    </rPh>
    <phoneticPr fontId="2"/>
  </si>
  <si>
    <t>連絡先：</t>
    <rPh sb="0" eb="3">
      <t>レンラクサキ</t>
    </rPh>
    <phoneticPr fontId="2"/>
  </si>
  <si>
    <t>財務部財政課公債管理グループ</t>
    <rPh sb="0" eb="2">
      <t>ザイム</t>
    </rPh>
    <rPh sb="6" eb="8">
      <t>コウサイ</t>
    </rPh>
    <rPh sb="8" eb="10">
      <t>カンリ</t>
    </rPh>
    <phoneticPr fontId="2"/>
  </si>
  <si>
    <t>　　・償還年限10年の場合…3年据置後、4年目から発行額の6%×6.5年積立、満期時に61%借換え
　　（61%借換債についても同様のルール）</t>
    <rPh sb="3" eb="5">
      <t>ショウカン</t>
    </rPh>
    <rPh sb="5" eb="7">
      <t>ネンゲン</t>
    </rPh>
    <rPh sb="9" eb="10">
      <t>ネン</t>
    </rPh>
    <rPh sb="11" eb="13">
      <t>バアイ</t>
    </rPh>
    <rPh sb="15" eb="16">
      <t>ネン</t>
    </rPh>
    <rPh sb="16" eb="18">
      <t>スエオキ</t>
    </rPh>
    <rPh sb="18" eb="19">
      <t>ゴ</t>
    </rPh>
    <rPh sb="21" eb="23">
      <t>ネンメ</t>
    </rPh>
    <rPh sb="25" eb="28">
      <t>ハッコウガク</t>
    </rPh>
    <rPh sb="35" eb="36">
      <t>ネン</t>
    </rPh>
    <rPh sb="46" eb="48">
      <t>カリカエ</t>
    </rPh>
    <rPh sb="56" eb="58">
      <t>カリカエ</t>
    </rPh>
    <rPh sb="58" eb="59">
      <t>サイ</t>
    </rPh>
    <rPh sb="64" eb="66">
      <t>ドウヨウ</t>
    </rPh>
    <phoneticPr fontId="2"/>
  </si>
  <si>
    <t>　　・償還年限5年の場合…3年据置後、4年目から発行額の6%×2年積立、満期時に88%借換え</t>
    <rPh sb="3" eb="5">
      <t>ショウカン</t>
    </rPh>
    <rPh sb="5" eb="7">
      <t>ネンゲン</t>
    </rPh>
    <rPh sb="8" eb="9">
      <t>ネン</t>
    </rPh>
    <rPh sb="10" eb="12">
      <t>バアイ</t>
    </rPh>
    <rPh sb="24" eb="27">
      <t>ハッコウガク</t>
    </rPh>
    <rPh sb="32" eb="33">
      <t>ネン</t>
    </rPh>
    <rPh sb="43" eb="45">
      <t>カリカエ</t>
    </rPh>
    <phoneticPr fontId="2"/>
  </si>
  <si>
    <r>
      <t>○</t>
    </r>
    <r>
      <rPr>
        <sz val="11"/>
        <rFont val="ＭＳ Ｐゴシック"/>
        <family val="3"/>
        <charset val="128"/>
      </rPr>
      <t>なお、繰上償還等により上記借換割合を下回る場合があります。</t>
    </r>
    <rPh sb="4" eb="9">
      <t>クリアゲショウカンナド</t>
    </rPh>
    <rPh sb="12" eb="14">
      <t>ジョウキ</t>
    </rPh>
    <rPh sb="14" eb="16">
      <t>カリカエ</t>
    </rPh>
    <rPh sb="16" eb="18">
      <t>ワリアイ</t>
    </rPh>
    <rPh sb="19" eb="21">
      <t>シタマワ</t>
    </rPh>
    <rPh sb="22" eb="24">
      <t>バアイ</t>
    </rPh>
    <phoneticPr fontId="2"/>
  </si>
  <si>
    <t>銘柄名</t>
    <rPh sb="0" eb="2">
      <t>メイガラ</t>
    </rPh>
    <rPh sb="2" eb="3">
      <t>メイ</t>
    </rPh>
    <phoneticPr fontId="2"/>
  </si>
  <si>
    <t>借換前</t>
    <rPh sb="0" eb="2">
      <t>カリカエ</t>
    </rPh>
    <rPh sb="2" eb="3">
      <t>マエ</t>
    </rPh>
    <phoneticPr fontId="2"/>
  </si>
  <si>
    <t>借換後</t>
    <rPh sb="0" eb="2">
      <t>カリカエ</t>
    </rPh>
    <rPh sb="2" eb="3">
      <t>ゴ</t>
    </rPh>
    <phoneticPr fontId="2"/>
  </si>
  <si>
    <t>借換割合</t>
    <rPh sb="0" eb="2">
      <t>カリカエ</t>
    </rPh>
    <rPh sb="2" eb="4">
      <t>ワリアイ</t>
    </rPh>
    <phoneticPr fontId="2"/>
  </si>
  <si>
    <t>発行額（a）</t>
    <rPh sb="0" eb="3">
      <t>ハッコウガク</t>
    </rPh>
    <phoneticPr fontId="2"/>
  </si>
  <si>
    <t>償還年限</t>
    <rPh sb="0" eb="2">
      <t>ショウカン</t>
    </rPh>
    <rPh sb="2" eb="4">
      <t>ネンゲン</t>
    </rPh>
    <phoneticPr fontId="2"/>
  </si>
  <si>
    <t>発行額（b）</t>
    <rPh sb="0" eb="3">
      <t>ハッコウガク</t>
    </rPh>
    <phoneticPr fontId="2"/>
  </si>
  <si>
    <r>
      <t>　　・償還年限10年の場合…当初発行後4年目から当初発行額の</t>
    </r>
    <r>
      <rPr>
        <sz val="11"/>
        <rFont val="ＭＳ Ｐゴシック"/>
        <family val="3"/>
        <charset val="128"/>
      </rPr>
      <t>3.7%×7年積立、満期時に74.1%借換え</t>
    </r>
    <rPh sb="3" eb="5">
      <t>ショウカン</t>
    </rPh>
    <rPh sb="5" eb="7">
      <t>ネンゲン</t>
    </rPh>
    <rPh sb="9" eb="10">
      <t>ネン</t>
    </rPh>
    <rPh sb="11" eb="13">
      <t>バアイ</t>
    </rPh>
    <rPh sb="14" eb="16">
      <t>トウショ</t>
    </rPh>
    <rPh sb="16" eb="18">
      <t>ハッコウ</t>
    </rPh>
    <rPh sb="24" eb="26">
      <t>トウショ</t>
    </rPh>
    <rPh sb="26" eb="29">
      <t>ハッコウガク</t>
    </rPh>
    <rPh sb="36" eb="37">
      <t>ネン</t>
    </rPh>
    <rPh sb="49" eb="51">
      <t>カリカエ</t>
    </rPh>
    <phoneticPr fontId="2"/>
  </si>
  <si>
    <t>当初発行額</t>
    <rPh sb="0" eb="2">
      <t>トウショ</t>
    </rPh>
    <rPh sb="2" eb="4">
      <t>ハッコウ</t>
    </rPh>
    <rPh sb="4" eb="5">
      <t>ガク</t>
    </rPh>
    <phoneticPr fontId="2"/>
  </si>
  <si>
    <t>※3.7%積立については、当初発行額に積立率を乗じるルールであるため、当初発行額に対する借換割合も表記</t>
    <rPh sb="5" eb="7">
      <t>ツミタテ</t>
    </rPh>
    <rPh sb="13" eb="15">
      <t>トウショ</t>
    </rPh>
    <rPh sb="15" eb="17">
      <t>ハッコウ</t>
    </rPh>
    <rPh sb="17" eb="18">
      <t>ガク</t>
    </rPh>
    <rPh sb="19" eb="21">
      <t>ツミタテ</t>
    </rPh>
    <rPh sb="21" eb="22">
      <t>リツ</t>
    </rPh>
    <rPh sb="23" eb="24">
      <t>ジョウ</t>
    </rPh>
    <rPh sb="35" eb="37">
      <t>トウショ</t>
    </rPh>
    <rPh sb="36" eb="37">
      <t>ワリアテ</t>
    </rPh>
    <rPh sb="37" eb="39">
      <t>ハッコウ</t>
    </rPh>
    <rPh sb="39" eb="40">
      <t>ガク</t>
    </rPh>
    <rPh sb="41" eb="42">
      <t>タイ</t>
    </rPh>
    <rPh sb="44" eb="46">
      <t>カリカ</t>
    </rPh>
    <rPh sb="46" eb="48">
      <t>ワリアイ</t>
    </rPh>
    <rPh sb="49" eb="51">
      <t>ヒョウキ</t>
    </rPh>
    <phoneticPr fontId="2"/>
  </si>
  <si>
    <t>減債基金積立対象外分</t>
    <rPh sb="0" eb="2">
      <t>ゲンサイ</t>
    </rPh>
    <rPh sb="2" eb="4">
      <t>キキン</t>
    </rPh>
    <rPh sb="4" eb="6">
      <t>ツミタテ</t>
    </rPh>
    <rPh sb="6" eb="9">
      <t>タイショウガイ</t>
    </rPh>
    <rPh sb="9" eb="10">
      <t>ブン</t>
    </rPh>
    <phoneticPr fontId="2"/>
  </si>
  <si>
    <t>　　・特定財源を償還財源にあて、その残りを借換え（特定財源が未発生である事業期間内借換は全額借換え）</t>
    <rPh sb="3" eb="5">
      <t>トクテイ</t>
    </rPh>
    <rPh sb="5" eb="7">
      <t>ザイゲン</t>
    </rPh>
    <rPh sb="8" eb="10">
      <t>ショウカン</t>
    </rPh>
    <rPh sb="10" eb="12">
      <t>ザイゲン</t>
    </rPh>
    <rPh sb="18" eb="19">
      <t>ノコ</t>
    </rPh>
    <rPh sb="21" eb="23">
      <t>カリカ</t>
    </rPh>
    <rPh sb="30" eb="31">
      <t>ミ</t>
    </rPh>
    <rPh sb="36" eb="38">
      <t>ジギョウ</t>
    </rPh>
    <rPh sb="38" eb="41">
      <t>キカンナイ</t>
    </rPh>
    <rPh sb="44" eb="46">
      <t>ゼンガク</t>
    </rPh>
    <rPh sb="46" eb="48">
      <t>カリカ</t>
    </rPh>
    <phoneticPr fontId="2"/>
  </si>
  <si>
    <t>○</t>
    <phoneticPr fontId="2"/>
  </si>
  <si>
    <t>ダイヤルイン　06-6944-6964</t>
    <phoneticPr fontId="2"/>
  </si>
  <si>
    <t>○</t>
    <phoneticPr fontId="2"/>
  </si>
  <si>
    <t>（Ｄ）</t>
    <phoneticPr fontId="2"/>
  </si>
  <si>
    <t>(Ｅ)=（Ａ+Ｂ+Ｃ-Ｄ）</t>
    <phoneticPr fontId="2"/>
  </si>
  <si>
    <t>平成16年度までに積立を開始したもの （年6%積立、30年目最終償還時に当初発行額の22.7%を負担）</t>
    <rPh sb="0" eb="2">
      <t>ヘイセイ</t>
    </rPh>
    <rPh sb="4" eb="6">
      <t>ネンド</t>
    </rPh>
    <rPh sb="9" eb="11">
      <t>ツミタテ</t>
    </rPh>
    <rPh sb="12" eb="14">
      <t>カイシ</t>
    </rPh>
    <rPh sb="20" eb="21">
      <t>ネン</t>
    </rPh>
    <rPh sb="23" eb="25">
      <t>ツミタテ</t>
    </rPh>
    <rPh sb="28" eb="30">
      <t>ネンメ</t>
    </rPh>
    <rPh sb="30" eb="32">
      <t>サイシュウ</t>
    </rPh>
    <rPh sb="32" eb="34">
      <t>ショウカン</t>
    </rPh>
    <rPh sb="34" eb="35">
      <t>ジ</t>
    </rPh>
    <rPh sb="36" eb="38">
      <t>トウショ</t>
    </rPh>
    <rPh sb="38" eb="41">
      <t>ハッコウガク</t>
    </rPh>
    <rPh sb="48" eb="50">
      <t>フタン</t>
    </rPh>
    <phoneticPr fontId="2"/>
  </si>
  <si>
    <r>
      <t>平成17</t>
    </r>
    <r>
      <rPr>
        <sz val="11"/>
        <rFont val="ＭＳ Ｐゴシック"/>
        <family val="3"/>
        <charset val="128"/>
      </rPr>
      <t>年度より新たに積立をはじめたもの （年</t>
    </r>
    <r>
      <rPr>
        <sz val="11"/>
        <rFont val="ＭＳ Ｐゴシック"/>
        <family val="3"/>
        <charset val="128"/>
      </rPr>
      <t>3.7%積立）</t>
    </r>
    <rPh sb="0" eb="2">
      <t>ヘイセイ</t>
    </rPh>
    <rPh sb="4" eb="6">
      <t>ネンド</t>
    </rPh>
    <rPh sb="8" eb="9">
      <t>アラ</t>
    </rPh>
    <rPh sb="11" eb="13">
      <t>ツミタテ</t>
    </rPh>
    <phoneticPr fontId="2"/>
  </si>
  <si>
    <r>
      <t>借換割合
[</t>
    </r>
    <r>
      <rPr>
        <sz val="8"/>
        <rFont val="ＭＳ Ｐゴシック"/>
        <family val="3"/>
        <charset val="128"/>
      </rPr>
      <t>当初発行額]</t>
    </r>
    <rPh sb="0" eb="2">
      <t>カリカエ</t>
    </rPh>
    <rPh sb="2" eb="4">
      <t>ワリアイ</t>
    </rPh>
    <rPh sb="6" eb="8">
      <t>トウショ</t>
    </rPh>
    <rPh sb="8" eb="10">
      <t>ハッコウ</t>
    </rPh>
    <rPh sb="10" eb="11">
      <t>ガク</t>
    </rPh>
    <phoneticPr fontId="2"/>
  </si>
  <si>
    <t>本府における減債基金積立ルール及び借換えの考え方は次のとおりです。</t>
    <rPh sb="0" eb="1">
      <t>ホン</t>
    </rPh>
    <rPh sb="1" eb="2">
      <t>フ</t>
    </rPh>
    <rPh sb="6" eb="8">
      <t>ゲンサイ</t>
    </rPh>
    <rPh sb="8" eb="10">
      <t>キキン</t>
    </rPh>
    <rPh sb="10" eb="12">
      <t>ツミタテ</t>
    </rPh>
    <rPh sb="15" eb="16">
      <t>オヨ</t>
    </rPh>
    <rPh sb="17" eb="19">
      <t>カリカエ</t>
    </rPh>
    <rPh sb="21" eb="22">
      <t>カンガ</t>
    </rPh>
    <rPh sb="23" eb="24">
      <t>カタ</t>
    </rPh>
    <rPh sb="25" eb="26">
      <t>ツギ</t>
    </rPh>
    <phoneticPr fontId="2"/>
  </si>
  <si>
    <t>平成24年度以降に新規発行したもの</t>
    <rPh sb="0" eb="2">
      <t>ヘイセイ</t>
    </rPh>
    <rPh sb="4" eb="6">
      <t>ネンド</t>
    </rPh>
    <rPh sb="6" eb="8">
      <t>イコウ</t>
    </rPh>
    <rPh sb="9" eb="11">
      <t>シンキ</t>
    </rPh>
    <rPh sb="11" eb="13">
      <t>ハッコウ</t>
    </rPh>
    <phoneticPr fontId="2"/>
  </si>
  <si>
    <t>【30年償還の場合・年3.3%積立】　※ 端数の1%は初回借換時に償還</t>
    <rPh sb="3" eb="4">
      <t>ネン</t>
    </rPh>
    <rPh sb="4" eb="6">
      <t>ショウカン</t>
    </rPh>
    <rPh sb="7" eb="9">
      <t>バアイ</t>
    </rPh>
    <rPh sb="10" eb="11">
      <t>ネン</t>
    </rPh>
    <rPh sb="15" eb="17">
      <t>ツミタテ</t>
    </rPh>
    <rPh sb="21" eb="23">
      <t>ハスウ</t>
    </rPh>
    <rPh sb="27" eb="29">
      <t>ショカイ</t>
    </rPh>
    <rPh sb="29" eb="31">
      <t>カリカエ</t>
    </rPh>
    <rPh sb="31" eb="32">
      <t>ジ</t>
    </rPh>
    <rPh sb="33" eb="35">
      <t>ショウカン</t>
    </rPh>
    <phoneticPr fontId="2"/>
  </si>
  <si>
    <t>（単位　百万円）</t>
    <rPh sb="1" eb="3">
      <t>タンイ</t>
    </rPh>
    <rPh sb="4" eb="7">
      <t>ヒャクマンエン</t>
    </rPh>
    <phoneticPr fontId="2"/>
  </si>
  <si>
    <t>　</t>
    <phoneticPr fontId="2"/>
  </si>
  <si>
    <t xml:space="preserve">
</t>
    <phoneticPr fontId="2"/>
  </si>
  <si>
    <t>【20年償還の場合・年5%積立】</t>
    <rPh sb="3" eb="4">
      <t>ネン</t>
    </rPh>
    <rPh sb="4" eb="6">
      <t>ショウカン</t>
    </rPh>
    <rPh sb="7" eb="9">
      <t>バアイ</t>
    </rPh>
    <rPh sb="10" eb="11">
      <t>ネン</t>
    </rPh>
    <rPh sb="13" eb="15">
      <t>ツミタテ</t>
    </rPh>
    <phoneticPr fontId="2"/>
  </si>
  <si>
    <t>増減額</t>
    <rPh sb="0" eb="3">
      <t>ゾウゲンガク</t>
    </rPh>
    <phoneticPr fontId="2"/>
  </si>
  <si>
    <t>増減率</t>
    <rPh sb="0" eb="2">
      <t>ゾウゲン</t>
    </rPh>
    <rPh sb="2" eb="3">
      <t>リツ</t>
    </rPh>
    <phoneticPr fontId="2"/>
  </si>
  <si>
    <t>(Ｆ)=(Ｅ-Ａ)</t>
    <phoneticPr fontId="2"/>
  </si>
  <si>
    <t>１　府債発行額・残高等の状況</t>
    <rPh sb="2" eb="3">
      <t>フ</t>
    </rPh>
    <rPh sb="3" eb="4">
      <t>サイ</t>
    </rPh>
    <rPh sb="4" eb="7">
      <t>ハッコウガク</t>
    </rPh>
    <rPh sb="8" eb="10">
      <t>ザンダカ</t>
    </rPh>
    <rPh sb="10" eb="11">
      <t>トウ</t>
    </rPh>
    <rPh sb="12" eb="14">
      <t>ジョウキョウ</t>
    </rPh>
    <phoneticPr fontId="2"/>
  </si>
  <si>
    <t>２　金利の状況</t>
    <rPh sb="2" eb="4">
      <t>キンリ</t>
    </rPh>
    <rPh sb="5" eb="7">
      <t>ジョウキョウ</t>
    </rPh>
    <phoneticPr fontId="2"/>
  </si>
  <si>
    <t>３　減債基金の状況</t>
    <rPh sb="2" eb="4">
      <t>ゲンサイ</t>
    </rPh>
    <rPh sb="4" eb="6">
      <t>キキン</t>
    </rPh>
    <rPh sb="7" eb="9">
      <t>ジョウキョウ</t>
    </rPh>
    <phoneticPr fontId="2"/>
  </si>
  <si>
    <t>－</t>
    <phoneticPr fontId="2"/>
  </si>
  <si>
    <t>流域下水道事業
減債基金の状況</t>
    <rPh sb="0" eb="2">
      <t>リュウイキ</t>
    </rPh>
    <rPh sb="2" eb="5">
      <t>ゲスイドウ</t>
    </rPh>
    <rPh sb="5" eb="7">
      <t>ジギョウ</t>
    </rPh>
    <rPh sb="8" eb="10">
      <t>ゲンサイ</t>
    </rPh>
    <rPh sb="10" eb="12">
      <t>キキン</t>
    </rPh>
    <rPh sb="13" eb="15">
      <t>ジョウキョウ</t>
    </rPh>
    <phoneticPr fontId="2"/>
  </si>
  <si>
    <t>(Ｆ)/(Ａ)</t>
    <phoneticPr fontId="2"/>
  </si>
  <si>
    <t>▲0.1%</t>
    <phoneticPr fontId="2"/>
  </si>
  <si>
    <t>第１回証書借入</t>
    <rPh sb="0" eb="1">
      <t>ダイ</t>
    </rPh>
    <rPh sb="2" eb="3">
      <t>カイ</t>
    </rPh>
    <rPh sb="3" eb="5">
      <t>ショウショ</t>
    </rPh>
    <rPh sb="5" eb="7">
      <t>カリイレ</t>
    </rPh>
    <phoneticPr fontId="2"/>
  </si>
  <si>
    <t>　　・償還年限5年の場合…当初発行後、据置なしで当初発行額の3.3%×5年積立、満期時に82.5%借換え</t>
    <rPh sb="3" eb="5">
      <t>ショウカン</t>
    </rPh>
    <rPh sb="5" eb="7">
      <t>ネンゲン</t>
    </rPh>
    <rPh sb="8" eb="9">
      <t>ネン</t>
    </rPh>
    <rPh sb="10" eb="12">
      <t>バアイ</t>
    </rPh>
    <rPh sb="13" eb="15">
      <t>トウショ</t>
    </rPh>
    <rPh sb="15" eb="17">
      <t>ハッコウ</t>
    </rPh>
    <rPh sb="19" eb="20">
      <t>ス</t>
    </rPh>
    <rPh sb="20" eb="21">
      <t>オ</t>
    </rPh>
    <rPh sb="24" eb="26">
      <t>トウショ</t>
    </rPh>
    <rPh sb="49" eb="51">
      <t>カリカエ</t>
    </rPh>
    <phoneticPr fontId="2"/>
  </si>
  <si>
    <t>　　・償還年限5年の場合…当初発行後、据置なしで当初発行額の5%×5年積立、満期時に75%借換え</t>
    <rPh sb="24" eb="26">
      <t>トウショ</t>
    </rPh>
    <rPh sb="34" eb="35">
      <t>ネン</t>
    </rPh>
    <phoneticPr fontId="2"/>
  </si>
  <si>
    <t>区　　分</t>
    <rPh sb="0" eb="1">
      <t>ク</t>
    </rPh>
    <rPh sb="3" eb="4">
      <t>ブン</t>
    </rPh>
    <phoneticPr fontId="2"/>
  </si>
  <si>
    <t>臨財債等</t>
    <phoneticPr fontId="2"/>
  </si>
  <si>
    <t>その他</t>
    <rPh sb="2" eb="3">
      <t>タ</t>
    </rPh>
    <phoneticPr fontId="2"/>
  </si>
  <si>
    <t>○特定財源（分譲収入等）をもって償還する。（地域開発事業債）</t>
    <rPh sb="1" eb="3">
      <t>トクテイ</t>
    </rPh>
    <rPh sb="3" eb="5">
      <t>ザイゲン</t>
    </rPh>
    <rPh sb="6" eb="8">
      <t>ブンジョウ</t>
    </rPh>
    <rPh sb="8" eb="10">
      <t>シュウニュウ</t>
    </rPh>
    <rPh sb="10" eb="11">
      <t>トウ</t>
    </rPh>
    <rPh sb="16" eb="18">
      <t>ショウカン</t>
    </rPh>
    <rPh sb="22" eb="24">
      <t>チイキ</t>
    </rPh>
    <rPh sb="24" eb="26">
      <t>カイハツ</t>
    </rPh>
    <rPh sb="26" eb="28">
      <t>ジギョウ</t>
    </rPh>
    <rPh sb="28" eb="29">
      <t>サイ</t>
    </rPh>
    <phoneticPr fontId="2"/>
  </si>
  <si>
    <t>（減債基金へ積立を行っている会計の内訳：一般・府営住宅・港湾・関空・箕面・不動産・市町村）</t>
    <rPh sb="17" eb="19">
      <t>ウチワケ</t>
    </rPh>
    <rPh sb="23" eb="25">
      <t>フエイ</t>
    </rPh>
    <rPh sb="25" eb="27">
      <t>ジュウタク</t>
    </rPh>
    <phoneticPr fontId="2"/>
  </si>
  <si>
    <t>H30末残高</t>
    <rPh sb="3" eb="4">
      <t>マツ</t>
    </rPh>
    <rPh sb="4" eb="6">
      <t>ザンダカ</t>
    </rPh>
    <phoneticPr fontId="2"/>
  </si>
  <si>
    <t>▲29,314</t>
    <phoneticPr fontId="2"/>
  </si>
  <si>
    <t>▲3,537</t>
    <phoneticPr fontId="2"/>
  </si>
  <si>
    <t>▲32,851</t>
    <phoneticPr fontId="2"/>
  </si>
  <si>
    <t>▲75,596</t>
    <phoneticPr fontId="2"/>
  </si>
  <si>
    <t>▲3.6%</t>
    <phoneticPr fontId="2"/>
  </si>
  <si>
    <t>▲0.5%</t>
    <phoneticPr fontId="2"/>
  </si>
  <si>
    <t>▲2.6%</t>
    <phoneticPr fontId="2"/>
  </si>
  <si>
    <t>～0.5%</t>
    <phoneticPr fontId="2"/>
  </si>
  <si>
    <t>～1.0%</t>
    <phoneticPr fontId="2"/>
  </si>
  <si>
    <t>1.0%超え</t>
    <rPh sb="4" eb="5">
      <t>コ</t>
    </rPh>
    <phoneticPr fontId="2"/>
  </si>
  <si>
    <t>平成29年度末
基金残高（Ａ）</t>
    <rPh sb="0" eb="2">
      <t>ヘイセイ</t>
    </rPh>
    <rPh sb="4" eb="7">
      <t>ネンドマツ</t>
    </rPh>
    <rPh sb="8" eb="10">
      <t>キキン</t>
    </rPh>
    <rPh sb="10" eb="12">
      <t>ザンダカ</t>
    </rPh>
    <phoneticPr fontId="2"/>
  </si>
  <si>
    <t>平成30年度
積立金（Ｂ）</t>
    <rPh sb="0" eb="2">
      <t>ヘイセイ</t>
    </rPh>
    <rPh sb="4" eb="6">
      <t>ネンド</t>
    </rPh>
    <rPh sb="7" eb="9">
      <t>ツミタテ</t>
    </rPh>
    <rPh sb="9" eb="10">
      <t>キン</t>
    </rPh>
    <phoneticPr fontId="2"/>
  </si>
  <si>
    <t>平成30年度
取崩額（Ｃ）</t>
    <rPh sb="0" eb="2">
      <t>ヘイセイ</t>
    </rPh>
    <rPh sb="4" eb="6">
      <t>ネンド</t>
    </rPh>
    <rPh sb="7" eb="9">
      <t>トリクズシ</t>
    </rPh>
    <rPh sb="9" eb="10">
      <t>ガク</t>
    </rPh>
    <phoneticPr fontId="2"/>
  </si>
  <si>
    <t>平成30年度
復元額（Ｂ）</t>
    <rPh sb="0" eb="2">
      <t>ヘイセイ</t>
    </rPh>
    <rPh sb="4" eb="6">
      <t>ネンド</t>
    </rPh>
    <rPh sb="7" eb="9">
      <t>フクゲン</t>
    </rPh>
    <rPh sb="9" eb="10">
      <t>ガク</t>
    </rPh>
    <phoneticPr fontId="2"/>
  </si>
  <si>
    <t>平成３０年度における府債（地方債）の発行額・元金償還額・残高の状況は、次のとおりです。</t>
    <rPh sb="0" eb="2">
      <t>ヘイセイ</t>
    </rPh>
    <rPh sb="4" eb="6">
      <t>ネンド</t>
    </rPh>
    <rPh sb="10" eb="11">
      <t>フ</t>
    </rPh>
    <rPh sb="11" eb="12">
      <t>サイ</t>
    </rPh>
    <rPh sb="13" eb="16">
      <t>チホウサイ</t>
    </rPh>
    <rPh sb="18" eb="21">
      <t>ハッコウガク</t>
    </rPh>
    <rPh sb="22" eb="24">
      <t>ガンキン</t>
    </rPh>
    <rPh sb="24" eb="26">
      <t>ショウカン</t>
    </rPh>
    <rPh sb="26" eb="27">
      <t>ガク</t>
    </rPh>
    <rPh sb="28" eb="30">
      <t>ザンダカ</t>
    </rPh>
    <rPh sb="31" eb="33">
      <t>ジョウキョウ</t>
    </rPh>
    <rPh sb="35" eb="36">
      <t>ツギ</t>
    </rPh>
    <phoneticPr fontId="2"/>
  </si>
  <si>
    <t>平成29年度</t>
    <rPh sb="0" eb="2">
      <t>ヘイセイ</t>
    </rPh>
    <rPh sb="4" eb="6">
      <t>ネンド</t>
    </rPh>
    <phoneticPr fontId="2"/>
  </si>
  <si>
    <t>末残高</t>
    <phoneticPr fontId="2"/>
  </si>
  <si>
    <t>（Ａ）</t>
    <phoneticPr fontId="2"/>
  </si>
  <si>
    <t>発行額</t>
    <phoneticPr fontId="2"/>
  </si>
  <si>
    <t>元金償還額</t>
    <phoneticPr fontId="2"/>
  </si>
  <si>
    <t>末残高</t>
    <phoneticPr fontId="2"/>
  </si>
  <si>
    <t>平成30年度</t>
    <rPh sb="0" eb="2">
      <t>ヘイセイ</t>
    </rPh>
    <rPh sb="4" eb="6">
      <t>ネンド</t>
    </rPh>
    <phoneticPr fontId="2"/>
  </si>
  <si>
    <t>利子支払額</t>
    <rPh sb="0" eb="2">
      <t>リシ</t>
    </rPh>
    <rPh sb="2" eb="4">
      <t>シハラ</t>
    </rPh>
    <rPh sb="4" eb="5">
      <t>ガク</t>
    </rPh>
    <phoneticPr fontId="2"/>
  </si>
  <si>
    <t>（参考）</t>
    <phoneticPr fontId="2"/>
  </si>
  <si>
    <t>平成３０年度に発行した府債（地方債）の金利は、次のとおりです。</t>
    <rPh sb="0" eb="2">
      <t>ヘイセイ</t>
    </rPh>
    <rPh sb="4" eb="6">
      <t>ネンド</t>
    </rPh>
    <rPh sb="7" eb="9">
      <t>ハッコウ</t>
    </rPh>
    <rPh sb="11" eb="12">
      <t>フ</t>
    </rPh>
    <rPh sb="12" eb="13">
      <t>サイ</t>
    </rPh>
    <rPh sb="14" eb="17">
      <t>チホウサイ</t>
    </rPh>
    <rPh sb="19" eb="21">
      <t>キンリ</t>
    </rPh>
    <rPh sb="23" eb="24">
      <t>ツギ</t>
    </rPh>
    <phoneticPr fontId="2"/>
  </si>
  <si>
    <t>平成３０年度における減債基金の積立・取崩等の状況は、次のとおりです。</t>
    <rPh sb="0" eb="2">
      <t>ヘイセイ</t>
    </rPh>
    <rPh sb="4" eb="6">
      <t>ネンド</t>
    </rPh>
    <rPh sb="10" eb="12">
      <t>ゲンサイ</t>
    </rPh>
    <rPh sb="12" eb="14">
      <t>キキン</t>
    </rPh>
    <rPh sb="15" eb="17">
      <t>ツミタテ</t>
    </rPh>
    <rPh sb="18" eb="20">
      <t>トリクズシ</t>
    </rPh>
    <rPh sb="20" eb="21">
      <t>トウ</t>
    </rPh>
    <rPh sb="22" eb="24">
      <t>ジョウキョウ</t>
    </rPh>
    <rPh sb="26" eb="27">
      <t>ツギ</t>
    </rPh>
    <phoneticPr fontId="2"/>
  </si>
  <si>
    <t>（参考）流域下水道事業減債基金（平成３０年３月設置）</t>
    <rPh sb="1" eb="3">
      <t>サンコウ</t>
    </rPh>
    <rPh sb="4" eb="6">
      <t>リュウイキ</t>
    </rPh>
    <rPh sb="6" eb="9">
      <t>ゲスイドウ</t>
    </rPh>
    <rPh sb="9" eb="11">
      <t>ジギョウ</t>
    </rPh>
    <rPh sb="11" eb="13">
      <t>ゲンサイ</t>
    </rPh>
    <rPh sb="13" eb="15">
      <t>キキン</t>
    </rPh>
    <rPh sb="16" eb="18">
      <t>ヘイセイ</t>
    </rPh>
    <rPh sb="20" eb="21">
      <t>ネン</t>
    </rPh>
    <rPh sb="22" eb="23">
      <t>ガツ</t>
    </rPh>
    <rPh sb="23" eb="25">
      <t>セッチ</t>
    </rPh>
    <phoneticPr fontId="2"/>
  </si>
  <si>
    <t>平成３０年度における減債基金の積立不足額の状況は、次のとおりです。</t>
    <rPh sb="0" eb="2">
      <t>ヘイセイ</t>
    </rPh>
    <rPh sb="4" eb="6">
      <t>ネンド</t>
    </rPh>
    <rPh sb="10" eb="12">
      <t>ゲンサイ</t>
    </rPh>
    <rPh sb="12" eb="14">
      <t>キキン</t>
    </rPh>
    <rPh sb="15" eb="17">
      <t>ツミタテ</t>
    </rPh>
    <rPh sb="17" eb="19">
      <t>フソク</t>
    </rPh>
    <rPh sb="19" eb="20">
      <t>ガク</t>
    </rPh>
    <rPh sb="21" eb="23">
      <t>ジョウキョウ</t>
    </rPh>
    <rPh sb="25" eb="26">
      <t>ツギ</t>
    </rPh>
    <phoneticPr fontId="2"/>
  </si>
  <si>
    <t>平成30年度末</t>
    <rPh sb="0" eb="2">
      <t>ヘイセイ</t>
    </rPh>
    <rPh sb="4" eb="6">
      <t>ネンド</t>
    </rPh>
    <rPh sb="6" eb="7">
      <t>マツ</t>
    </rPh>
    <phoneticPr fontId="2"/>
  </si>
  <si>
    <t>基金残高（Ａ+Ｂ-Ｃ）</t>
    <phoneticPr fontId="2"/>
  </si>
  <si>
    <t>平成29年度末
積立不足額（Ａ）</t>
    <rPh sb="0" eb="2">
      <t>ヘイセイ</t>
    </rPh>
    <rPh sb="4" eb="7">
      <t>ネンドマツ</t>
    </rPh>
    <rPh sb="10" eb="12">
      <t>フソク</t>
    </rPh>
    <rPh sb="12" eb="13">
      <t>ガク</t>
    </rPh>
    <phoneticPr fontId="2"/>
  </si>
  <si>
    <t>平成30年度末
積立不足額（Ａ-Ｂ）</t>
    <rPh sb="0" eb="2">
      <t>ヘイセイ</t>
    </rPh>
    <rPh sb="4" eb="7">
      <t>ネンドマツ</t>
    </rPh>
    <rPh sb="10" eb="12">
      <t>フソク</t>
    </rPh>
    <rPh sb="12" eb="13">
      <t>ガク</t>
    </rPh>
    <phoneticPr fontId="2"/>
  </si>
  <si>
    <t xml:space="preserve">
　 「臨財債等」とは、税や交付税の代替として発行した府債（臨時財政対策債、減税補塡債、臨時税収補塡債、減収補塡債）の合計であり、
その元利償還金については、後年度の普通交付税の基準財政需要額に全額算入される。
（減収補塡債については、一部が算入対象外。）
　 国の基準財政需要額算入における償還ペースと府の償還ペースには差があり、概ね国の方が府の償還ペースに比べ早くなっていた　（例えば、臨財債の国の償還ペースは据置期間を設けた上で、発行額の概ね半分を２０年償還、残りを３０年償還としている。これに対し、府は原則３０年償還としていた）。
　 そのため、平成２５年度新規発行分から、臨財債の府の償還ペースについては国の基準財政需要額算入の実態を踏まえ、据置期間無しで発行額の半分を２０年償還とする見直しを行った。この見直しにより、府の償還ペースの方が国に比べ早くなった。
　 ただし、上記見直しを行う以前に発行した臨財債等については、府と国の償還ペースには差が生じている。
</t>
    <rPh sb="122" eb="124">
      <t>サンニュウ</t>
    </rPh>
    <rPh sb="124" eb="126">
      <t>タイショウ</t>
    </rPh>
    <rPh sb="126" eb="127">
      <t>ガイ</t>
    </rPh>
    <rPh sb="148" eb="150">
      <t>ショウカン</t>
    </rPh>
    <rPh sb="154" eb="155">
      <t>フ</t>
    </rPh>
    <rPh sb="156" eb="158">
      <t>ショウカン</t>
    </rPh>
    <rPh sb="170" eb="171">
      <t>クニ</t>
    </rPh>
    <rPh sb="172" eb="173">
      <t>ホウ</t>
    </rPh>
    <rPh sb="193" eb="194">
      <t>タト</t>
    </rPh>
    <rPh sb="201" eb="202">
      <t>クニ</t>
    </rPh>
    <rPh sb="203" eb="205">
      <t>ショウカン</t>
    </rPh>
    <rPh sb="209" eb="211">
      <t>スエオキ</t>
    </rPh>
    <rPh sb="211" eb="213">
      <t>キカン</t>
    </rPh>
    <rPh sb="214" eb="215">
      <t>モウ</t>
    </rPh>
    <rPh sb="217" eb="218">
      <t>ウエ</t>
    </rPh>
    <rPh sb="220" eb="223">
      <t>ハッコウガク</t>
    </rPh>
    <rPh sb="224" eb="225">
      <t>オオム</t>
    </rPh>
    <rPh sb="226" eb="228">
      <t>ハンブン</t>
    </rPh>
    <rPh sb="231" eb="232">
      <t>ネン</t>
    </rPh>
    <rPh sb="235" eb="236">
      <t>ノコ</t>
    </rPh>
    <rPh sb="240" eb="241">
      <t>ネン</t>
    </rPh>
    <rPh sb="252" eb="253">
      <t>タイ</t>
    </rPh>
    <rPh sb="257" eb="259">
      <t>ゲンソク</t>
    </rPh>
    <rPh sb="261" eb="262">
      <t>ネン</t>
    </rPh>
    <rPh sb="280" eb="282">
      <t>ヘイセイ</t>
    </rPh>
    <rPh sb="284" eb="286">
      <t>ネンド</t>
    </rPh>
    <rPh sb="310" eb="311">
      <t>クニ</t>
    </rPh>
    <rPh sb="329" eb="331">
      <t>スエオキ</t>
    </rPh>
    <rPh sb="331" eb="333">
      <t>キカン</t>
    </rPh>
    <rPh sb="333" eb="334">
      <t>ナ</t>
    </rPh>
    <rPh sb="345" eb="346">
      <t>ネン</t>
    </rPh>
    <rPh sb="370" eb="372">
      <t>ショウカン</t>
    </rPh>
    <rPh sb="376" eb="377">
      <t>ホウ</t>
    </rPh>
    <rPh sb="422" eb="423">
      <t>クニ</t>
    </rPh>
    <rPh sb="431" eb="432">
      <t>サ</t>
    </rPh>
    <rPh sb="433" eb="434">
      <t>ショウ</t>
    </rPh>
    <phoneticPr fontId="2"/>
  </si>
  <si>
    <t>（b/a）</t>
    <phoneticPr fontId="2"/>
  </si>
  <si>
    <t>第３１３回大阪府公募公債</t>
    <rPh sb="4" eb="5">
      <t>カイ</t>
    </rPh>
    <phoneticPr fontId="2"/>
  </si>
  <si>
    <t>第３１５回大阪府公募公債</t>
    <rPh sb="4" eb="5">
      <t>カイ</t>
    </rPh>
    <phoneticPr fontId="2"/>
  </si>
  <si>
    <t>第３１６回大阪府公募公債</t>
    <rPh sb="4" eb="5">
      <t>カイ</t>
    </rPh>
    <phoneticPr fontId="2"/>
  </si>
  <si>
    <t>第３１７回大阪府公募公債</t>
    <rPh sb="4" eb="5">
      <t>カイ</t>
    </rPh>
    <phoneticPr fontId="2"/>
  </si>
  <si>
    <t>第３１８回大阪府公募公債</t>
    <rPh sb="4" eb="5">
      <t>カイ</t>
    </rPh>
    <phoneticPr fontId="2"/>
  </si>
  <si>
    <t>第３１９回大阪府公募公債</t>
    <rPh sb="4" eb="5">
      <t>カイ</t>
    </rPh>
    <phoneticPr fontId="2"/>
  </si>
  <si>
    <t>第３２０回大阪府公募公債</t>
    <rPh sb="4" eb="5">
      <t>カイ</t>
    </rPh>
    <phoneticPr fontId="2"/>
  </si>
  <si>
    <t>第３２１回大阪府公募公債</t>
    <rPh sb="4" eb="5">
      <t>カイ</t>
    </rPh>
    <phoneticPr fontId="2"/>
  </si>
  <si>
    <t>第３２３回大阪府公募公債</t>
    <rPh sb="4" eb="5">
      <t>カイ</t>
    </rPh>
    <phoneticPr fontId="2"/>
  </si>
  <si>
    <t>第６１回共同発行市場公募地方債</t>
    <rPh sb="3" eb="4">
      <t>カイ</t>
    </rPh>
    <phoneticPr fontId="2"/>
  </si>
  <si>
    <t>第６２回共同発行市場公募地方債</t>
    <rPh sb="3" eb="4">
      <t>カイ</t>
    </rPh>
    <phoneticPr fontId="2"/>
  </si>
  <si>
    <t>第６３回共同発行市場公募地方債</t>
    <rPh sb="3" eb="4">
      <t>カイ</t>
    </rPh>
    <phoneticPr fontId="2"/>
  </si>
  <si>
    <t>第６４回共同発行市場公募地方債</t>
    <rPh sb="3" eb="4">
      <t>カイ</t>
    </rPh>
    <phoneticPr fontId="2"/>
  </si>
  <si>
    <t>第６５回共同発行市場公募地方債</t>
    <rPh sb="3" eb="4">
      <t>カイ</t>
    </rPh>
    <phoneticPr fontId="2"/>
  </si>
  <si>
    <t>第６６回共同発行市場公募地方債</t>
    <rPh sb="3" eb="4">
      <t>カイ</t>
    </rPh>
    <phoneticPr fontId="2"/>
  </si>
  <si>
    <t>第６７回共同発行市場公募地方債</t>
    <rPh sb="3" eb="4">
      <t>カイ</t>
    </rPh>
    <phoneticPr fontId="2"/>
  </si>
  <si>
    <t>第２回証書借入</t>
    <rPh sb="0" eb="1">
      <t>ダイ</t>
    </rPh>
    <rPh sb="2" eb="3">
      <t>カイ</t>
    </rPh>
    <rPh sb="3" eb="5">
      <t>ショウショ</t>
    </rPh>
    <rPh sb="5" eb="7">
      <t>カリイレ</t>
    </rPh>
    <phoneticPr fontId="2"/>
  </si>
  <si>
    <t>第３回証書借入</t>
    <rPh sb="0" eb="1">
      <t>ダイ</t>
    </rPh>
    <rPh sb="2" eb="3">
      <t>カイ</t>
    </rPh>
    <rPh sb="3" eb="5">
      <t>ショウショ</t>
    </rPh>
    <rPh sb="5" eb="7">
      <t>カリイレ</t>
    </rPh>
    <phoneticPr fontId="2"/>
  </si>
  <si>
    <t>第９３回大阪府公募公債</t>
    <rPh sb="3" eb="4">
      <t>カイ</t>
    </rPh>
    <phoneticPr fontId="2"/>
  </si>
  <si>
    <t>第９４回大阪府公募公債</t>
    <rPh sb="3" eb="4">
      <t>カイ</t>
    </rPh>
    <phoneticPr fontId="2"/>
  </si>
  <si>
    <t>第９６回大阪府公募公債</t>
    <rPh sb="3" eb="4">
      <t>カイ</t>
    </rPh>
    <phoneticPr fontId="2"/>
  </si>
  <si>
    <t>第９７回大阪府公募公債</t>
    <rPh sb="3" eb="4">
      <t>カイ</t>
    </rPh>
    <phoneticPr fontId="2"/>
  </si>
  <si>
    <t>第９８回大阪府公募公債</t>
    <rPh sb="3" eb="4">
      <t>カイ</t>
    </rPh>
    <phoneticPr fontId="2"/>
  </si>
  <si>
    <t>第２７回大阪府公債</t>
    <rPh sb="0" eb="1">
      <t>ダイ</t>
    </rPh>
    <rPh sb="3" eb="4">
      <t>カイ</t>
    </rPh>
    <rPh sb="4" eb="7">
      <t>オオサカフ</t>
    </rPh>
    <rPh sb="7" eb="9">
      <t>コウサイ</t>
    </rPh>
    <phoneticPr fontId="2"/>
  </si>
  <si>
    <t>第２８回大阪府公債</t>
    <rPh sb="0" eb="1">
      <t>ダイ</t>
    </rPh>
    <rPh sb="3" eb="4">
      <t>カイ</t>
    </rPh>
    <rPh sb="4" eb="7">
      <t>オオサカフ</t>
    </rPh>
    <rPh sb="7" eb="9">
      <t>コウサイ</t>
    </rPh>
    <phoneticPr fontId="2"/>
  </si>
  <si>
    <t>　　・償還年限5年の場合…当初発行後4年目から当初発行額の3.7%を積立、満期時に残年数に応じ、74.1%、66.7%または55.6%借換え</t>
    <rPh sb="3" eb="5">
      <t>ショウカン</t>
    </rPh>
    <rPh sb="5" eb="7">
      <t>ネンゲン</t>
    </rPh>
    <rPh sb="8" eb="9">
      <t>ネン</t>
    </rPh>
    <rPh sb="10" eb="12">
      <t>バアイ</t>
    </rPh>
    <rPh sb="23" eb="25">
      <t>トウショ</t>
    </rPh>
    <rPh sb="25" eb="28">
      <t>ハッコウガク</t>
    </rPh>
    <rPh sb="34" eb="36">
      <t>ツミタテ</t>
    </rPh>
    <rPh sb="41" eb="42">
      <t>ザン</t>
    </rPh>
    <rPh sb="42" eb="44">
      <t>ネンスウ</t>
    </rPh>
    <rPh sb="45" eb="46">
      <t>オウ</t>
    </rPh>
    <phoneticPr fontId="2"/>
  </si>
  <si>
    <t>（b/a）</t>
    <phoneticPr fontId="2"/>
  </si>
  <si>
    <t xml:space="preserve">
（c）</t>
    <phoneticPr fontId="2"/>
  </si>
  <si>
    <r>
      <t>（b/</t>
    </r>
    <r>
      <rPr>
        <sz val="11"/>
        <rFont val="ＭＳ Ｐゴシック"/>
        <family val="3"/>
        <charset val="128"/>
      </rPr>
      <t>c</t>
    </r>
    <r>
      <rPr>
        <sz val="11"/>
        <rFont val="ＭＳ Ｐゴシック"/>
        <family val="3"/>
        <charset val="128"/>
      </rPr>
      <t>）</t>
    </r>
    <phoneticPr fontId="2"/>
  </si>
  <si>
    <t>第３１４回大阪府公募公債</t>
    <rPh sb="4" eb="5">
      <t>カイ</t>
    </rPh>
    <phoneticPr fontId="2"/>
  </si>
  <si>
    <t>第３２２回大阪府公募公債</t>
    <rPh sb="4" eb="5">
      <t>カイ</t>
    </rPh>
    <phoneticPr fontId="2"/>
  </si>
  <si>
    <t>第３２４回大阪府公募公債</t>
    <rPh sb="4" eb="5">
      <t>カイ</t>
    </rPh>
    <phoneticPr fontId="2"/>
  </si>
  <si>
    <t>第６８回共同発行市場公募地方債</t>
    <rPh sb="3" eb="4">
      <t>カイ</t>
    </rPh>
    <phoneticPr fontId="2"/>
  </si>
  <si>
    <t>第６９回共同発行市場公募地方債</t>
    <rPh sb="3" eb="4">
      <t>カイ</t>
    </rPh>
    <phoneticPr fontId="2"/>
  </si>
  <si>
    <t>第７０回共同発行市場公募地方債</t>
    <rPh sb="3" eb="4">
      <t>カイ</t>
    </rPh>
    <phoneticPr fontId="2"/>
  </si>
  <si>
    <t>第７１回共同発行市場公募地方債</t>
    <rPh sb="3" eb="4">
      <t>カイ</t>
    </rPh>
    <phoneticPr fontId="2"/>
  </si>
  <si>
    <t>第７２回共同発行市場公募地方債</t>
    <rPh sb="3" eb="4">
      <t>カイ</t>
    </rPh>
    <phoneticPr fontId="2"/>
  </si>
  <si>
    <t>第９９回大阪府公募公債</t>
    <rPh sb="3" eb="4">
      <t>カイ</t>
    </rPh>
    <phoneticPr fontId="2"/>
  </si>
  <si>
    <t>第１００回大阪府公募公債</t>
    <rPh sb="4" eb="5">
      <t>カイ</t>
    </rPh>
    <phoneticPr fontId="2"/>
  </si>
  <si>
    <t>第１０１回大阪府公募公債</t>
    <rPh sb="4" eb="5">
      <t>カイ</t>
    </rPh>
    <phoneticPr fontId="2"/>
  </si>
  <si>
    <t>第２７回大阪府公債</t>
    <rPh sb="3" eb="4">
      <t>カイ</t>
    </rPh>
    <phoneticPr fontId="2"/>
  </si>
  <si>
    <t>第３０回大阪府公債</t>
    <rPh sb="3" eb="4">
      <t>カイ</t>
    </rPh>
    <phoneticPr fontId="2"/>
  </si>
  <si>
    <t>第３１回大阪府公債</t>
    <rPh sb="3" eb="4">
      <t>カイ</t>
    </rPh>
    <phoneticPr fontId="2"/>
  </si>
  <si>
    <t>　　・償還年限5年の場合…当初発行後、据置なしで当初発行額の6.6%×5年積立、満期時に66%借換え</t>
    <rPh sb="24" eb="26">
      <t>トウショ</t>
    </rPh>
    <rPh sb="36" eb="37">
      <t>ネン</t>
    </rPh>
    <phoneticPr fontId="2"/>
  </si>
  <si>
    <t xml:space="preserve">
（c）</t>
    <phoneticPr fontId="2"/>
  </si>
  <si>
    <t>第１０２回大阪府公募公債</t>
    <rPh sb="4" eb="5">
      <t>カイ</t>
    </rPh>
    <phoneticPr fontId="2"/>
  </si>
  <si>
    <t>第１０３回大阪府公募公債</t>
    <rPh sb="4" eb="5">
      <t>カイ</t>
    </rPh>
    <phoneticPr fontId="2"/>
  </si>
  <si>
    <t>第１０４回大阪府公募公債</t>
    <rPh sb="4" eb="5">
      <t>カイ</t>
    </rPh>
    <phoneticPr fontId="2"/>
  </si>
  <si>
    <t>第７回証書借入</t>
    <rPh sb="0" eb="1">
      <t>ダイ</t>
    </rPh>
    <rPh sb="2" eb="3">
      <t>カイ</t>
    </rPh>
    <rPh sb="3" eb="5">
      <t>ショウショ</t>
    </rPh>
    <rPh sb="5" eb="7">
      <t>カリイレ</t>
    </rPh>
    <phoneticPr fontId="2"/>
  </si>
  <si>
    <t>第２９回大阪府公債</t>
    <rPh sb="3" eb="4">
      <t>カイ</t>
    </rPh>
    <phoneticPr fontId="2"/>
  </si>
  <si>
    <t>第３２回大阪府公債</t>
    <rPh sb="3" eb="4">
      <t>カイ</t>
    </rPh>
    <phoneticPr fontId="2"/>
  </si>
  <si>
    <t>※3.3%・5%・6.6%積立については、当初発行額に積立率を乗じるルールであるため、当初発行額に対する借換割合も表記</t>
    <rPh sb="13" eb="15">
      <t>ツミタテ</t>
    </rPh>
    <rPh sb="21" eb="23">
      <t>トウショ</t>
    </rPh>
    <rPh sb="23" eb="25">
      <t>ハッコウ</t>
    </rPh>
    <rPh sb="25" eb="26">
      <t>ガク</t>
    </rPh>
    <rPh sb="27" eb="29">
      <t>ツミタテ</t>
    </rPh>
    <rPh sb="29" eb="30">
      <t>リツ</t>
    </rPh>
    <rPh sb="31" eb="32">
      <t>ジョウ</t>
    </rPh>
    <rPh sb="43" eb="45">
      <t>トウショ</t>
    </rPh>
    <rPh sb="44" eb="45">
      <t>ワリアテ</t>
    </rPh>
    <rPh sb="45" eb="47">
      <t>ハッコウ</t>
    </rPh>
    <rPh sb="47" eb="48">
      <t>ガク</t>
    </rPh>
    <rPh sb="49" eb="50">
      <t>タイ</t>
    </rPh>
    <rPh sb="52" eb="54">
      <t>カリカ</t>
    </rPh>
    <rPh sb="54" eb="56">
      <t>ワリアイ</t>
    </rPh>
    <rPh sb="57" eb="59">
      <t>ヒョウキ</t>
    </rPh>
    <phoneticPr fontId="2"/>
  </si>
  <si>
    <t>※平成25年度第104回大阪府公募公債の借換えについては、借換率の異なる借換が混在</t>
    <rPh sb="1" eb="3">
      <t>ヘイセイ</t>
    </rPh>
    <rPh sb="5" eb="7">
      <t>ネンド</t>
    </rPh>
    <rPh sb="7" eb="8">
      <t>ダイ</t>
    </rPh>
    <rPh sb="11" eb="12">
      <t>カイ</t>
    </rPh>
    <rPh sb="20" eb="22">
      <t>カリカエ</t>
    </rPh>
    <rPh sb="29" eb="31">
      <t>カリカエ</t>
    </rPh>
    <rPh sb="31" eb="32">
      <t>リツ</t>
    </rPh>
    <rPh sb="33" eb="34">
      <t>コト</t>
    </rPh>
    <rPh sb="36" eb="38">
      <t>カリカ</t>
    </rPh>
    <rPh sb="39" eb="41">
      <t>コンザイ</t>
    </rPh>
    <phoneticPr fontId="2"/>
  </si>
  <si>
    <t>【15年償還の場合・年6.6%積立】　※ 端数の1%は初回借換時に償還</t>
    <rPh sb="3" eb="4">
      <t>ネン</t>
    </rPh>
    <rPh sb="4" eb="6">
      <t>ショウカン</t>
    </rPh>
    <rPh sb="7" eb="9">
      <t>バアイ</t>
    </rPh>
    <rPh sb="10" eb="11">
      <t>ネン</t>
    </rPh>
    <rPh sb="15" eb="17">
      <t>ツミタテ</t>
    </rPh>
    <phoneticPr fontId="2"/>
  </si>
  <si>
    <t>42,745</t>
    <phoneticPr fontId="2"/>
  </si>
  <si>
    <t>1.3%</t>
    <phoneticPr fontId="2"/>
  </si>
  <si>
    <t>※平成25年度第97回・第100回・第101回大阪府公募公債の借換えについては、借換率の異なる借換が混在</t>
    <rPh sb="1" eb="3">
      <t>ヘイセイ</t>
    </rPh>
    <rPh sb="5" eb="7">
      <t>ネンド</t>
    </rPh>
    <rPh sb="7" eb="8">
      <t>ダイ</t>
    </rPh>
    <rPh sb="10" eb="11">
      <t>カイ</t>
    </rPh>
    <rPh sb="12" eb="13">
      <t>ダイ</t>
    </rPh>
    <rPh sb="16" eb="17">
      <t>カイ</t>
    </rPh>
    <rPh sb="18" eb="19">
      <t>ダイ</t>
    </rPh>
    <rPh sb="22" eb="23">
      <t>カイ</t>
    </rPh>
    <rPh sb="23" eb="26">
      <t>オオサカフ</t>
    </rPh>
    <rPh sb="26" eb="28">
      <t>コウボ</t>
    </rPh>
    <rPh sb="28" eb="30">
      <t>コウサイ</t>
    </rPh>
    <rPh sb="31" eb="33">
      <t>カリカエ</t>
    </rPh>
    <rPh sb="40" eb="42">
      <t>カリカエ</t>
    </rPh>
    <rPh sb="42" eb="43">
      <t>リツ</t>
    </rPh>
    <rPh sb="44" eb="45">
      <t>コト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</si>
</sst>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▲ &quot;#,##0"/>
    <numFmt numFmtId="177" formatCode="#,##0_);\(#,##0\)"/>
    <numFmt numFmtId="178" formatCode="0.0%"/>
    <numFmt numFmtId="179" formatCode="&quot;平&quot;&quot;成&quot;0&quot;年&quot;&quot;度&quot;"/>
    <numFmt numFmtId="180" formatCode="#,##0_ "/>
    <numFmt numFmtId="181" formatCode="&quot;満期一括償還地方債の借換えについて（平成&quot;0&quot;年度借換分）&quot;"/>
  </numFmts>
  <fonts count="36">
    <font>
      <sz val="11"/>
      <name val="ＭＳ Ｐゴシック"/>
      <family val="3"/>
      <charset val="128"/>
    </font>
    <font>
      <sz val="9"/>
      <color indexed="63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63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2"/>
      <color indexed="63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ajor"/>
    </font>
    <font>
      <sz val="8.5"/>
      <name val="ＭＳ Ｐゴシック"/>
      <family val="3"/>
      <charset val="128"/>
    </font>
    <font>
      <sz val="8"/>
      <name val="ＭＳ Ｐ明朝"/>
      <family val="1"/>
      <charset val="128"/>
    </font>
    <font>
      <sz val="8.5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</font>
    <font>
      <sz val="8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sz val="9"/>
      <color rgb="FFFF0000"/>
      <name val="HG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425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0" fillId="0" borderId="0" xfId="0" applyFill="1" applyBorder="1">
      <alignment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/>
    <xf numFmtId="0" fontId="14" fillId="0" borderId="0" xfId="0" applyFont="1" applyFill="1" applyBorder="1">
      <alignment vertical="center"/>
    </xf>
    <xf numFmtId="0" fontId="15" fillId="2" borderId="0" xfId="0" applyFont="1" applyFill="1" applyAlignment="1">
      <alignment vertical="center"/>
    </xf>
    <xf numFmtId="0" fontId="15" fillId="0" borderId="0" xfId="0" applyFont="1">
      <alignment vertical="center"/>
    </xf>
    <xf numFmtId="0" fontId="0" fillId="2" borderId="0" xfId="0" applyFont="1" applyFill="1">
      <alignment vertical="center"/>
    </xf>
    <xf numFmtId="0" fontId="0" fillId="2" borderId="0" xfId="0" applyFill="1">
      <alignment vertical="center"/>
    </xf>
    <xf numFmtId="0" fontId="16" fillId="2" borderId="0" xfId="0" applyFont="1" applyFill="1">
      <alignment vertical="center"/>
    </xf>
    <xf numFmtId="0" fontId="16" fillId="2" borderId="0" xfId="0" applyFont="1" applyFill="1" applyAlignment="1"/>
    <xf numFmtId="0" fontId="15" fillId="2" borderId="0" xfId="0" applyFont="1" applyFill="1">
      <alignment vertical="center"/>
    </xf>
    <xf numFmtId="0" fontId="16" fillId="2" borderId="0" xfId="0" applyFont="1" applyFill="1" applyAlignment="1">
      <alignment vertical="center"/>
    </xf>
    <xf numFmtId="0" fontId="17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16" fillId="0" borderId="0" xfId="0" applyFont="1" applyAlignment="1">
      <alignment vertical="center" wrapText="1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9" fillId="0" borderId="0" xfId="0" applyFont="1">
      <alignment vertical="center"/>
    </xf>
    <xf numFmtId="0" fontId="20" fillId="3" borderId="1" xfId="0" applyFont="1" applyFill="1" applyBorder="1">
      <alignment vertical="center"/>
    </xf>
    <xf numFmtId="0" fontId="1" fillId="3" borderId="2" xfId="0" applyFont="1" applyFill="1" applyBorder="1">
      <alignment vertical="center"/>
    </xf>
    <xf numFmtId="0" fontId="1" fillId="3" borderId="3" xfId="0" applyFont="1" applyFill="1" applyBorder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Fill="1">
      <alignment vertical="center"/>
    </xf>
    <xf numFmtId="0" fontId="1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177" fontId="16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 wrapText="1"/>
    </xf>
    <xf numFmtId="177" fontId="1" fillId="0" borderId="0" xfId="0" applyNumberFormat="1" applyFont="1" applyFill="1" applyBorder="1" applyAlignment="1">
      <alignment vertical="center"/>
    </xf>
    <xf numFmtId="0" fontId="1" fillId="0" borderId="33" xfId="0" applyFont="1" applyBorder="1">
      <alignment vertical="center"/>
    </xf>
    <xf numFmtId="0" fontId="1" fillId="0" borderId="0" xfId="0" applyFont="1" applyFill="1" applyBorder="1">
      <alignment vertical="center"/>
    </xf>
    <xf numFmtId="0" fontId="1" fillId="0" borderId="39" xfId="0" applyFont="1" applyBorder="1">
      <alignment vertical="center"/>
    </xf>
    <xf numFmtId="0" fontId="3" fillId="0" borderId="38" xfId="0" applyFont="1" applyBorder="1" applyAlignment="1">
      <alignment horizontal="right" vertical="center"/>
    </xf>
    <xf numFmtId="0" fontId="3" fillId="0" borderId="38" xfId="0" applyFont="1" applyBorder="1">
      <alignment vertical="center"/>
    </xf>
    <xf numFmtId="0" fontId="1" fillId="0" borderId="38" xfId="0" applyFont="1" applyBorder="1">
      <alignment vertical="center"/>
    </xf>
    <xf numFmtId="0" fontId="1" fillId="0" borderId="9" xfId="0" applyFont="1" applyBorder="1">
      <alignment vertical="center"/>
    </xf>
    <xf numFmtId="0" fontId="3" fillId="0" borderId="15" xfId="0" applyFont="1" applyBorder="1" applyAlignment="1">
      <alignment vertical="center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38" fontId="1" fillId="0" borderId="0" xfId="2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3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>
      <alignment vertical="center"/>
    </xf>
    <xf numFmtId="178" fontId="5" fillId="0" borderId="32" xfId="0" applyNumberFormat="1" applyFont="1" applyFill="1" applyBorder="1">
      <alignment vertical="center"/>
    </xf>
    <xf numFmtId="178" fontId="5" fillId="0" borderId="0" xfId="0" applyNumberFormat="1" applyFont="1" applyFill="1" applyBorder="1">
      <alignment vertical="center"/>
    </xf>
    <xf numFmtId="0" fontId="14" fillId="0" borderId="0" xfId="0" applyFont="1">
      <alignment vertical="center"/>
    </xf>
    <xf numFmtId="178" fontId="5" fillId="0" borderId="0" xfId="0" applyNumberFormat="1" applyFont="1" applyBorder="1">
      <alignment vertical="center"/>
    </xf>
    <xf numFmtId="179" fontId="5" fillId="0" borderId="0" xfId="0" applyNumberFormat="1" applyFont="1" applyBorder="1">
      <alignment vertical="center"/>
    </xf>
    <xf numFmtId="0" fontId="0" fillId="0" borderId="0" xfId="0" applyFont="1" applyBorder="1">
      <alignment vertical="center"/>
    </xf>
    <xf numFmtId="176" fontId="5" fillId="0" borderId="0" xfId="0" applyNumberFormat="1" applyFont="1" applyBorder="1">
      <alignment vertical="center"/>
    </xf>
    <xf numFmtId="0" fontId="5" fillId="0" borderId="0" xfId="0" applyFont="1" applyBorder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24" fillId="0" borderId="0" xfId="0" applyFo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179" fontId="5" fillId="0" borderId="1" xfId="0" applyNumberFormat="1" applyFont="1" applyFill="1" applyBorder="1">
      <alignment vertical="center"/>
    </xf>
    <xf numFmtId="0" fontId="0" fillId="0" borderId="2" xfId="0" applyFont="1" applyFill="1" applyBorder="1">
      <alignment vertical="center"/>
    </xf>
    <xf numFmtId="176" fontId="5" fillId="0" borderId="29" xfId="0" applyNumberFormat="1" applyFont="1" applyFill="1" applyBorder="1">
      <alignment vertical="center"/>
    </xf>
    <xf numFmtId="178" fontId="5" fillId="0" borderId="1" xfId="0" applyNumberFormat="1" applyFont="1" applyFill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/>
    </xf>
    <xf numFmtId="179" fontId="5" fillId="0" borderId="1" xfId="0" applyNumberFormat="1" applyFont="1" applyBorder="1">
      <alignment vertical="center"/>
    </xf>
    <xf numFmtId="0" fontId="0" fillId="0" borderId="3" xfId="0" applyFont="1" applyBorder="1">
      <alignment vertical="center"/>
    </xf>
    <xf numFmtId="176" fontId="5" fillId="0" borderId="29" xfId="0" applyNumberFormat="1" applyFont="1" applyBorder="1">
      <alignment vertical="center"/>
    </xf>
    <xf numFmtId="178" fontId="5" fillId="0" borderId="29" xfId="0" applyNumberFormat="1" applyFont="1" applyBorder="1">
      <alignment vertical="center"/>
    </xf>
    <xf numFmtId="0" fontId="0" fillId="0" borderId="3" xfId="0" applyFont="1" applyFill="1" applyBorder="1">
      <alignment vertical="center"/>
    </xf>
    <xf numFmtId="178" fontId="5" fillId="0" borderId="29" xfId="0" applyNumberFormat="1" applyFont="1" applyFill="1" applyBorder="1">
      <alignment vertical="center"/>
    </xf>
    <xf numFmtId="180" fontId="0" fillId="0" borderId="0" xfId="0" applyNumberFormat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Alignment="1">
      <alignment horizontal="right" vertical="center"/>
    </xf>
    <xf numFmtId="0" fontId="26" fillId="0" borderId="0" xfId="0" applyFont="1">
      <alignment vertical="center"/>
    </xf>
    <xf numFmtId="0" fontId="28" fillId="0" borderId="0" xfId="0" applyFont="1">
      <alignment vertical="center"/>
    </xf>
    <xf numFmtId="0" fontId="28" fillId="0" borderId="0" xfId="0" applyFont="1" applyFill="1">
      <alignment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top" wrapText="1"/>
    </xf>
    <xf numFmtId="0" fontId="25" fillId="0" borderId="0" xfId="0" applyFont="1" applyAlignment="1">
      <alignment vertical="center"/>
    </xf>
    <xf numFmtId="178" fontId="22" fillId="0" borderId="0" xfId="0" applyNumberFormat="1" applyFont="1" applyAlignment="1">
      <alignment horizontal="left" vertical="center" wrapText="1"/>
    </xf>
    <xf numFmtId="0" fontId="29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29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30" fillId="0" borderId="0" xfId="0" applyFont="1" applyFill="1" applyAlignment="1">
      <alignment horizontal="right" vertical="center"/>
    </xf>
    <xf numFmtId="176" fontId="30" fillId="0" borderId="0" xfId="0" applyNumberFormat="1" applyFont="1" applyFill="1">
      <alignment vertical="center"/>
    </xf>
    <xf numFmtId="0" fontId="30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29" fillId="0" borderId="0" xfId="0" applyFont="1" applyFill="1" applyAlignment="1">
      <alignment horizontal="center" vertical="center" wrapText="1"/>
    </xf>
    <xf numFmtId="0" fontId="17" fillId="0" borderId="0" xfId="0" applyFont="1" applyFill="1">
      <alignment vertical="center"/>
    </xf>
    <xf numFmtId="0" fontId="16" fillId="0" borderId="0" xfId="0" applyFont="1" applyFill="1" applyBorder="1">
      <alignment vertical="center"/>
    </xf>
    <xf numFmtId="0" fontId="16" fillId="0" borderId="0" xfId="0" applyFont="1" applyFill="1" applyBorder="1" applyAlignment="1">
      <alignment horizontal="right" vertical="center"/>
    </xf>
    <xf numFmtId="0" fontId="5" fillId="0" borderId="1" xfId="0" applyNumberFormat="1" applyFont="1" applyFill="1" applyBorder="1">
      <alignment vertical="center"/>
    </xf>
    <xf numFmtId="0" fontId="31" fillId="0" borderId="0" xfId="0" applyFont="1" applyBorder="1" applyAlignment="1">
      <alignment horizontal="left" vertical="center"/>
    </xf>
    <xf numFmtId="179" fontId="14" fillId="0" borderId="0" xfId="0" applyNumberFormat="1" applyFont="1" applyBorder="1">
      <alignment vertical="center"/>
    </xf>
    <xf numFmtId="0" fontId="32" fillId="0" borderId="0" xfId="0" applyFont="1" applyFill="1">
      <alignment vertical="center"/>
    </xf>
    <xf numFmtId="0" fontId="1" fillId="0" borderId="0" xfId="0" applyFont="1" applyBorder="1" applyAlignment="1">
      <alignment horizontal="distributed" vertical="center" shrinkToFit="1"/>
    </xf>
    <xf numFmtId="176" fontId="21" fillId="0" borderId="0" xfId="0" applyNumberFormat="1" applyFont="1" applyFill="1" applyBorder="1" applyAlignment="1">
      <alignment vertical="center"/>
    </xf>
    <xf numFmtId="0" fontId="1" fillId="0" borderId="40" xfId="0" applyFont="1" applyBorder="1">
      <alignment vertical="center"/>
    </xf>
    <xf numFmtId="177" fontId="21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 vertical="center"/>
    </xf>
    <xf numFmtId="0" fontId="33" fillId="4" borderId="32" xfId="0" applyFont="1" applyFill="1" applyBorder="1" applyAlignment="1">
      <alignment horizontal="distributed" vertical="center"/>
    </xf>
    <xf numFmtId="0" fontId="33" fillId="4" borderId="33" xfId="0" applyFont="1" applyFill="1" applyBorder="1" applyAlignment="1">
      <alignment vertical="center"/>
    </xf>
    <xf numFmtId="0" fontId="14" fillId="4" borderId="32" xfId="0" applyFont="1" applyFill="1" applyBorder="1">
      <alignment vertical="center"/>
    </xf>
    <xf numFmtId="0" fontId="14" fillId="4" borderId="33" xfId="0" applyFont="1" applyFill="1" applyBorder="1">
      <alignment vertical="center"/>
    </xf>
    <xf numFmtId="0" fontId="33" fillId="0" borderId="19" xfId="0" applyFont="1" applyFill="1" applyBorder="1" applyAlignment="1">
      <alignment vertical="center" wrapText="1"/>
    </xf>
    <xf numFmtId="0" fontId="33" fillId="0" borderId="22" xfId="0" applyFont="1" applyFill="1" applyBorder="1" applyAlignment="1">
      <alignment vertical="center" wrapText="1"/>
    </xf>
    <xf numFmtId="0" fontId="34" fillId="0" borderId="33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177" fontId="33" fillId="0" borderId="0" xfId="0" applyNumberFormat="1" applyFont="1" applyBorder="1" applyAlignment="1">
      <alignment horizontal="right" vertical="center"/>
    </xf>
    <xf numFmtId="177" fontId="33" fillId="0" borderId="0" xfId="0" applyNumberFormat="1" applyFont="1" applyFill="1" applyBorder="1" applyAlignment="1">
      <alignment horizontal="right" vertical="center"/>
    </xf>
    <xf numFmtId="0" fontId="34" fillId="0" borderId="11" xfId="0" applyFont="1" applyBorder="1" applyAlignment="1">
      <alignment vertical="center"/>
    </xf>
    <xf numFmtId="0" fontId="34" fillId="0" borderId="0" xfId="0" applyFont="1" applyBorder="1">
      <alignment vertical="center"/>
    </xf>
    <xf numFmtId="0" fontId="34" fillId="0" borderId="0" xfId="0" applyFont="1" applyBorder="1" applyAlignment="1">
      <alignment horizontal="distributed" vertical="center" shrinkToFit="1"/>
    </xf>
    <xf numFmtId="176" fontId="33" fillId="0" borderId="0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/>
    </xf>
    <xf numFmtId="176" fontId="0" fillId="0" borderId="29" xfId="0" applyNumberFormat="1" applyFont="1" applyFill="1" applyBorder="1">
      <alignment vertical="center"/>
    </xf>
    <xf numFmtId="0" fontId="32" fillId="0" borderId="0" xfId="0" applyFont="1">
      <alignment vertical="center"/>
    </xf>
    <xf numFmtId="176" fontId="32" fillId="0" borderId="0" xfId="0" applyNumberFormat="1" applyFont="1" applyFill="1" applyAlignment="1">
      <alignment vertical="center"/>
    </xf>
    <xf numFmtId="176" fontId="32" fillId="0" borderId="0" xfId="0" applyNumberFormat="1" applyFont="1" applyFill="1">
      <alignment vertical="center"/>
    </xf>
    <xf numFmtId="176" fontId="32" fillId="0" borderId="0" xfId="0" applyNumberFormat="1" applyFont="1" applyFill="1" applyBorder="1" applyAlignment="1">
      <alignment horizontal="center" vertical="center"/>
    </xf>
    <xf numFmtId="176" fontId="35" fillId="0" borderId="0" xfId="0" applyNumberFormat="1" applyFont="1" applyFill="1" applyBorder="1" applyAlignment="1">
      <alignment horizontal="center" vertical="center" shrinkToFit="1"/>
    </xf>
    <xf numFmtId="176" fontId="32" fillId="0" borderId="0" xfId="0" applyNumberFormat="1" applyFont="1" applyFill="1" applyBorder="1" applyAlignment="1">
      <alignment horizontal="right" vertical="center"/>
    </xf>
    <xf numFmtId="176" fontId="35" fillId="0" borderId="0" xfId="0" applyNumberFormat="1" applyFont="1" applyFill="1" applyBorder="1" applyAlignment="1">
      <alignment vertical="center" shrinkToFit="1"/>
    </xf>
    <xf numFmtId="176" fontId="32" fillId="0" borderId="0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center" shrinkToFit="1"/>
    </xf>
    <xf numFmtId="0" fontId="5" fillId="0" borderId="29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shrinkToFit="1"/>
    </xf>
    <xf numFmtId="0" fontId="23" fillId="0" borderId="0" xfId="0" applyFont="1" applyBorder="1" applyAlignment="1">
      <alignment horizontal="left" vertical="center"/>
    </xf>
    <xf numFmtId="0" fontId="5" fillId="0" borderId="39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176" fontId="0" fillId="0" borderId="29" xfId="0" applyNumberFormat="1" applyFont="1" applyBorder="1">
      <alignment vertical="center"/>
    </xf>
    <xf numFmtId="0" fontId="0" fillId="0" borderId="0" xfId="0" applyBorder="1">
      <alignment vertical="center"/>
    </xf>
    <xf numFmtId="0" fontId="0" fillId="0" borderId="38" xfId="0" applyBorder="1">
      <alignment vertical="center"/>
    </xf>
    <xf numFmtId="0" fontId="33" fillId="4" borderId="8" xfId="0" applyFont="1" applyFill="1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33" fillId="4" borderId="14" xfId="0" applyFont="1" applyFill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34" fillId="0" borderId="39" xfId="0" applyFont="1" applyBorder="1" applyAlignment="1">
      <alignment horizontal="center" vertical="center"/>
    </xf>
    <xf numFmtId="0" fontId="34" fillId="0" borderId="38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33" fillId="0" borderId="8" xfId="0" applyFont="1" applyFill="1" applyBorder="1" applyAlignment="1">
      <alignment horizontal="center" vertical="center" wrapText="1"/>
    </xf>
    <xf numFmtId="0" fontId="33" fillId="0" borderId="38" xfId="0" applyFont="1" applyFill="1" applyBorder="1" applyAlignment="1">
      <alignment horizontal="center" vertical="center" wrapText="1"/>
    </xf>
    <xf numFmtId="0" fontId="33" fillId="0" borderId="45" xfId="0" applyFont="1" applyFill="1" applyBorder="1" applyAlignment="1">
      <alignment horizontal="center" vertical="center" wrapText="1"/>
    </xf>
    <xf numFmtId="0" fontId="33" fillId="0" borderId="14" xfId="0" applyFont="1" applyFill="1" applyBorder="1" applyAlignment="1">
      <alignment horizontal="center" vertical="center" wrapText="1"/>
    </xf>
    <xf numFmtId="0" fontId="33" fillId="0" borderId="15" xfId="0" applyFont="1" applyFill="1" applyBorder="1" applyAlignment="1">
      <alignment horizontal="center" vertical="center" wrapText="1"/>
    </xf>
    <xf numFmtId="0" fontId="33" fillId="0" borderId="46" xfId="0" applyFont="1" applyFill="1" applyBorder="1" applyAlignment="1">
      <alignment horizontal="center" vertical="center" wrapText="1"/>
    </xf>
    <xf numFmtId="0" fontId="33" fillId="0" borderId="37" xfId="0" applyFont="1" applyFill="1" applyBorder="1" applyAlignment="1">
      <alignment horizontal="center" vertical="center" shrinkToFit="1"/>
    </xf>
    <xf numFmtId="0" fontId="33" fillId="0" borderId="36" xfId="0" applyFont="1" applyFill="1" applyBorder="1" applyAlignment="1">
      <alignment horizontal="center" vertical="center" shrinkToFit="1"/>
    </xf>
    <xf numFmtId="0" fontId="33" fillId="0" borderId="47" xfId="0" applyFont="1" applyFill="1" applyBorder="1" applyAlignment="1">
      <alignment horizontal="center" vertical="center" shrinkToFit="1"/>
    </xf>
    <xf numFmtId="38" fontId="1" fillId="0" borderId="0" xfId="2" applyFont="1" applyAlignment="1">
      <alignment horizontal="center" vertical="center"/>
    </xf>
    <xf numFmtId="176" fontId="33" fillId="0" borderId="20" xfId="0" applyNumberFormat="1" applyFont="1" applyFill="1" applyBorder="1" applyAlignment="1">
      <alignment vertical="center"/>
    </xf>
    <xf numFmtId="176" fontId="33" fillId="0" borderId="19" xfId="0" applyNumberFormat="1" applyFont="1" applyFill="1" applyBorder="1" applyAlignment="1">
      <alignment vertical="center"/>
    </xf>
    <xf numFmtId="176" fontId="33" fillId="0" borderId="22" xfId="0" applyNumberFormat="1" applyFont="1" applyFill="1" applyBorder="1" applyAlignment="1">
      <alignment vertical="center"/>
    </xf>
    <xf numFmtId="0" fontId="34" fillId="0" borderId="37" xfId="0" applyFont="1" applyBorder="1" applyAlignment="1">
      <alignment horizontal="distributed" vertical="center" shrinkToFit="1"/>
    </xf>
    <xf numFmtId="0" fontId="34" fillId="0" borderId="36" xfId="0" applyFont="1" applyBorder="1" applyAlignment="1">
      <alignment horizontal="distributed" vertical="center" shrinkToFit="1"/>
    </xf>
    <xf numFmtId="0" fontId="34" fillId="0" borderId="35" xfId="0" applyFont="1" applyBorder="1" applyAlignment="1">
      <alignment horizontal="distributed" vertical="center" shrinkToFit="1"/>
    </xf>
    <xf numFmtId="176" fontId="33" fillId="0" borderId="37" xfId="0" applyNumberFormat="1" applyFont="1" applyFill="1" applyBorder="1" applyAlignment="1">
      <alignment vertical="center"/>
    </xf>
    <xf numFmtId="176" fontId="33" fillId="0" borderId="36" xfId="0" applyNumberFormat="1" applyFont="1" applyFill="1" applyBorder="1" applyAlignment="1">
      <alignment vertical="center"/>
    </xf>
    <xf numFmtId="176" fontId="33" fillId="0" borderId="47" xfId="0" applyNumberFormat="1" applyFont="1" applyFill="1" applyBorder="1" applyAlignment="1">
      <alignment vertical="center"/>
    </xf>
    <xf numFmtId="0" fontId="34" fillId="0" borderId="39" xfId="0" applyFont="1" applyBorder="1" applyAlignment="1">
      <alignment horizontal="distributed" vertical="center"/>
    </xf>
    <xf numFmtId="0" fontId="34" fillId="0" borderId="38" xfId="0" applyFont="1" applyBorder="1" applyAlignment="1">
      <alignment horizontal="distributed" vertical="center"/>
    </xf>
    <xf numFmtId="0" fontId="34" fillId="0" borderId="9" xfId="0" applyFont="1" applyBorder="1" applyAlignment="1">
      <alignment horizontal="distributed" vertical="center"/>
    </xf>
    <xf numFmtId="0" fontId="0" fillId="0" borderId="36" xfId="0" applyBorder="1" applyAlignment="1">
      <alignment vertical="center"/>
    </xf>
    <xf numFmtId="0" fontId="34" fillId="0" borderId="39" xfId="0" applyFont="1" applyBorder="1" applyAlignment="1">
      <alignment horizontal="distributed" vertical="center" wrapText="1"/>
    </xf>
    <xf numFmtId="0" fontId="0" fillId="0" borderId="33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3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36" xfId="0" applyBorder="1" applyAlignment="1">
      <alignment horizontal="distributed" vertical="center" shrinkToFit="1"/>
    </xf>
    <xf numFmtId="0" fontId="0" fillId="0" borderId="35" xfId="0" applyBorder="1" applyAlignment="1">
      <alignment horizontal="distributed" vertical="center" shrinkToFit="1"/>
    </xf>
    <xf numFmtId="176" fontId="33" fillId="0" borderId="51" xfId="0" applyNumberFormat="1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176" fontId="33" fillId="0" borderId="13" xfId="0" applyNumberFormat="1" applyFont="1" applyFill="1" applyBorder="1" applyAlignment="1">
      <alignment vertical="center"/>
    </xf>
    <xf numFmtId="0" fontId="0" fillId="0" borderId="47" xfId="0" applyBorder="1" applyAlignment="1">
      <alignment vertical="center"/>
    </xf>
    <xf numFmtId="176" fontId="33" fillId="4" borderId="34" xfId="0" applyNumberFormat="1" applyFont="1" applyFill="1" applyBorder="1" applyAlignment="1">
      <alignment vertical="center"/>
    </xf>
    <xf numFmtId="176" fontId="33" fillId="4" borderId="36" xfId="0" applyNumberFormat="1" applyFont="1" applyFill="1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19" xfId="0" applyBorder="1" applyAlignment="1">
      <alignment vertical="center"/>
    </xf>
    <xf numFmtId="176" fontId="33" fillId="0" borderId="7" xfId="0" applyNumberFormat="1" applyFont="1" applyBorder="1" applyAlignment="1">
      <alignment vertical="center"/>
    </xf>
    <xf numFmtId="176" fontId="33" fillId="4" borderId="7" xfId="0" applyNumberFormat="1" applyFont="1" applyFill="1" applyBorder="1" applyAlignment="1">
      <alignment vertical="center"/>
    </xf>
    <xf numFmtId="0" fontId="33" fillId="4" borderId="4" xfId="0" applyFont="1" applyFill="1" applyBorder="1" applyAlignment="1">
      <alignment horizontal="distributed" vertical="center"/>
    </xf>
    <xf numFmtId="0" fontId="33" fillId="4" borderId="29" xfId="0" applyFont="1" applyFill="1" applyBorder="1" applyAlignment="1">
      <alignment horizontal="distributed" vertical="center"/>
    </xf>
    <xf numFmtId="176" fontId="33" fillId="4" borderId="1" xfId="0" applyNumberFormat="1" applyFont="1" applyFill="1" applyBorder="1" applyAlignment="1">
      <alignment vertical="center"/>
    </xf>
    <xf numFmtId="176" fontId="33" fillId="4" borderId="2" xfId="0" applyNumberFormat="1" applyFont="1" applyFill="1" applyBorder="1" applyAlignment="1">
      <alignment vertical="center"/>
    </xf>
    <xf numFmtId="176" fontId="33" fillId="4" borderId="48" xfId="0" applyNumberFormat="1" applyFont="1" applyFill="1" applyBorder="1" applyAlignment="1">
      <alignment vertical="center"/>
    </xf>
    <xf numFmtId="176" fontId="33" fillId="4" borderId="30" xfId="0" applyNumberFormat="1" applyFont="1" applyFill="1" applyBorder="1" applyAlignment="1">
      <alignment vertical="center"/>
    </xf>
    <xf numFmtId="176" fontId="33" fillId="0" borderId="12" xfId="0" applyNumberFormat="1" applyFont="1" applyBorder="1" applyAlignment="1">
      <alignment horizontal="right" vertical="center"/>
    </xf>
    <xf numFmtId="176" fontId="33" fillId="0" borderId="63" xfId="0" applyNumberFormat="1" applyFont="1" applyBorder="1" applyAlignment="1">
      <alignment horizontal="right" vertical="center"/>
    </xf>
    <xf numFmtId="0" fontId="33" fillId="0" borderId="34" xfId="0" applyFont="1" applyBorder="1" applyAlignment="1">
      <alignment horizontal="distributed" vertical="center"/>
    </xf>
    <xf numFmtId="0" fontId="33" fillId="0" borderId="36" xfId="0" applyFont="1" applyBorder="1" applyAlignment="1">
      <alignment horizontal="distributed" vertical="center"/>
    </xf>
    <xf numFmtId="0" fontId="33" fillId="0" borderId="35" xfId="0" applyFont="1" applyBorder="1" applyAlignment="1">
      <alignment horizontal="distributed" vertical="center"/>
    </xf>
    <xf numFmtId="176" fontId="33" fillId="0" borderId="34" xfId="0" applyNumberFormat="1" applyFont="1" applyBorder="1" applyAlignment="1">
      <alignment vertical="center"/>
    </xf>
    <xf numFmtId="176" fontId="33" fillId="0" borderId="36" xfId="0" applyNumberFormat="1" applyFont="1" applyBorder="1" applyAlignment="1">
      <alignment vertical="center"/>
    </xf>
    <xf numFmtId="176" fontId="33" fillId="0" borderId="47" xfId="0" applyNumberFormat="1" applyFont="1" applyBorder="1" applyAlignment="1">
      <alignment vertical="center"/>
    </xf>
    <xf numFmtId="176" fontId="33" fillId="0" borderId="13" xfId="0" applyNumberFormat="1" applyFont="1" applyBorder="1" applyAlignment="1">
      <alignment vertical="center"/>
    </xf>
    <xf numFmtId="176" fontId="33" fillId="4" borderId="13" xfId="0" applyNumberFormat="1" applyFont="1" applyFill="1" applyBorder="1" applyAlignment="1">
      <alignment vertical="center"/>
    </xf>
    <xf numFmtId="176" fontId="33" fillId="4" borderId="30" xfId="0" applyNumberFormat="1" applyFont="1" applyFill="1" applyBorder="1" applyAlignment="1">
      <alignment horizontal="right" vertical="center"/>
    </xf>
    <xf numFmtId="176" fontId="33" fillId="4" borderId="58" xfId="0" applyNumberFormat="1" applyFont="1" applyFill="1" applyBorder="1" applyAlignment="1">
      <alignment horizontal="right" vertical="center"/>
    </xf>
    <xf numFmtId="176" fontId="33" fillId="0" borderId="65" xfId="0" applyNumberFormat="1" applyFont="1" applyBorder="1" applyAlignment="1">
      <alignment horizontal="right" vertical="center"/>
    </xf>
    <xf numFmtId="176" fontId="33" fillId="0" borderId="66" xfId="0" applyNumberFormat="1" applyFont="1" applyBorder="1" applyAlignment="1">
      <alignment horizontal="right" vertical="center"/>
    </xf>
    <xf numFmtId="0" fontId="33" fillId="0" borderId="18" xfId="0" applyFont="1" applyFill="1" applyBorder="1" applyAlignment="1">
      <alignment horizontal="distributed" vertical="center"/>
    </xf>
    <xf numFmtId="0" fontId="33" fillId="0" borderId="19" xfId="0" applyFont="1" applyFill="1" applyBorder="1" applyAlignment="1">
      <alignment horizontal="distributed" vertical="center"/>
    </xf>
    <xf numFmtId="0" fontId="33" fillId="0" borderId="21" xfId="0" applyFont="1" applyFill="1" applyBorder="1" applyAlignment="1">
      <alignment horizontal="distributed" vertical="center"/>
    </xf>
    <xf numFmtId="176" fontId="33" fillId="0" borderId="18" xfId="0" applyNumberFormat="1" applyFont="1" applyBorder="1" applyAlignment="1">
      <alignment vertical="center"/>
    </xf>
    <xf numFmtId="176" fontId="33" fillId="0" borderId="19" xfId="0" applyNumberFormat="1" applyFont="1" applyBorder="1" applyAlignment="1">
      <alignment vertical="center"/>
    </xf>
    <xf numFmtId="176" fontId="33" fillId="0" borderId="22" xfId="0" applyNumberFormat="1" applyFont="1" applyBorder="1" applyAlignment="1">
      <alignment vertical="center"/>
    </xf>
    <xf numFmtId="0" fontId="0" fillId="0" borderId="36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49" fontId="33" fillId="4" borderId="31" xfId="3" applyNumberFormat="1" applyFont="1" applyFill="1" applyBorder="1" applyAlignment="1">
      <alignment horizontal="right" vertical="center"/>
    </xf>
    <xf numFmtId="49" fontId="33" fillId="4" borderId="2" xfId="3" applyNumberFormat="1" applyFont="1" applyFill="1" applyBorder="1" applyAlignment="1">
      <alignment horizontal="right" vertical="center"/>
    </xf>
    <xf numFmtId="49" fontId="33" fillId="0" borderId="20" xfId="3" applyNumberFormat="1" applyFont="1" applyFill="1" applyBorder="1" applyAlignment="1">
      <alignment horizontal="right" vertical="center"/>
    </xf>
    <xf numFmtId="49" fontId="33" fillId="0" borderId="19" xfId="3" applyNumberFormat="1" applyFont="1" applyFill="1" applyBorder="1" applyAlignment="1">
      <alignment horizontal="right" vertical="center"/>
    </xf>
    <xf numFmtId="49" fontId="33" fillId="0" borderId="37" xfId="3" applyNumberFormat="1" applyFont="1" applyFill="1" applyBorder="1" applyAlignment="1">
      <alignment horizontal="right" vertical="center"/>
    </xf>
    <xf numFmtId="49" fontId="33" fillId="0" borderId="36" xfId="3" applyNumberFormat="1" applyFont="1" applyFill="1" applyBorder="1" applyAlignment="1">
      <alignment horizontal="right" vertical="center"/>
    </xf>
    <xf numFmtId="0" fontId="33" fillId="0" borderId="12" xfId="0" applyFont="1" applyBorder="1" applyAlignment="1">
      <alignment horizontal="center" vertical="center" shrinkToFit="1"/>
    </xf>
    <xf numFmtId="0" fontId="33" fillId="0" borderId="63" xfId="0" applyFont="1" applyBorder="1" applyAlignment="1">
      <alignment horizontal="center" vertical="center" shrinkToFit="1"/>
    </xf>
    <xf numFmtId="0" fontId="33" fillId="0" borderId="17" xfId="0" applyFont="1" applyBorder="1" applyAlignment="1">
      <alignment horizontal="distributed" vertical="center"/>
    </xf>
    <xf numFmtId="176" fontId="33" fillId="0" borderId="18" xfId="0" applyNumberFormat="1" applyFont="1" applyFill="1" applyBorder="1" applyAlignment="1">
      <alignment vertical="center"/>
    </xf>
    <xf numFmtId="176" fontId="33" fillId="0" borderId="7" xfId="0" applyNumberFormat="1" applyFont="1" applyFill="1" applyBorder="1" applyAlignment="1">
      <alignment vertical="center"/>
    </xf>
    <xf numFmtId="0" fontId="33" fillId="0" borderId="23" xfId="0" applyFont="1" applyBorder="1" applyAlignment="1">
      <alignment horizontal="distributed" vertical="center"/>
    </xf>
    <xf numFmtId="176" fontId="33" fillId="0" borderId="34" xfId="0" applyNumberFormat="1" applyFont="1" applyFill="1" applyBorder="1" applyAlignment="1">
      <alignment vertical="center"/>
    </xf>
    <xf numFmtId="176" fontId="33" fillId="0" borderId="60" xfId="0" applyNumberFormat="1" applyFont="1" applyBorder="1" applyAlignment="1">
      <alignment horizontal="right" vertical="center"/>
    </xf>
    <xf numFmtId="176" fontId="33" fillId="0" borderId="64" xfId="0" applyNumberFormat="1" applyFont="1" applyBorder="1" applyAlignment="1">
      <alignment horizontal="right" vertical="center"/>
    </xf>
    <xf numFmtId="176" fontId="33" fillId="0" borderId="56" xfId="0" applyNumberFormat="1" applyFont="1" applyBorder="1" applyAlignment="1">
      <alignment horizontal="right" vertical="center"/>
    </xf>
    <xf numFmtId="176" fontId="33" fillId="0" borderId="57" xfId="0" applyNumberFormat="1" applyFont="1" applyBorder="1" applyAlignment="1">
      <alignment horizontal="right" vertical="center"/>
    </xf>
    <xf numFmtId="49" fontId="33" fillId="0" borderId="20" xfId="3" applyNumberFormat="1" applyFont="1" applyBorder="1" applyAlignment="1">
      <alignment horizontal="right" vertical="center"/>
    </xf>
    <xf numFmtId="49" fontId="33" fillId="0" borderId="19" xfId="3" applyNumberFormat="1" applyFont="1" applyBorder="1" applyAlignment="1">
      <alignment horizontal="right" vertical="center"/>
    </xf>
    <xf numFmtId="49" fontId="33" fillId="0" borderId="20" xfId="0" applyNumberFormat="1" applyFont="1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49" fontId="33" fillId="0" borderId="37" xfId="0" applyNumberFormat="1" applyFont="1" applyBorder="1" applyAlignment="1">
      <alignment horizontal="right" vertical="center"/>
    </xf>
    <xf numFmtId="0" fontId="0" fillId="0" borderId="36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33" fillId="0" borderId="3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33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3" fillId="0" borderId="56" xfId="0" applyFont="1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33" fillId="4" borderId="56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59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 shrinkToFit="1"/>
    </xf>
    <xf numFmtId="0" fontId="33" fillId="4" borderId="12" xfId="0" applyFont="1" applyFill="1" applyBorder="1" applyAlignment="1">
      <alignment horizontal="center" vertical="center" shrinkToFit="1"/>
    </xf>
    <xf numFmtId="0" fontId="33" fillId="0" borderId="14" xfId="0" applyFont="1" applyBorder="1" applyAlignment="1">
      <alignment horizontal="center" vertical="center" shrinkToFit="1"/>
    </xf>
    <xf numFmtId="0" fontId="33" fillId="0" borderId="56" xfId="0" applyFont="1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0" fontId="33" fillId="0" borderId="8" xfId="0" applyFont="1" applyBorder="1" applyAlignment="1">
      <alignment horizontal="center" vertical="center"/>
    </xf>
    <xf numFmtId="0" fontId="33" fillId="0" borderId="38" xfId="0" applyFont="1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0" fillId="0" borderId="9" xfId="0" applyBorder="1" applyAlignment="1">
      <alignment vertical="center"/>
    </xf>
    <xf numFmtId="0" fontId="33" fillId="0" borderId="39" xfId="0" applyFont="1" applyBorder="1" applyAlignment="1">
      <alignment horizontal="center" vertical="center" shrinkToFit="1"/>
    </xf>
    <xf numFmtId="0" fontId="33" fillId="0" borderId="38" xfId="0" applyFont="1" applyBorder="1" applyAlignment="1">
      <alignment horizontal="center" vertical="center" shrinkToFit="1"/>
    </xf>
    <xf numFmtId="0" fontId="33" fillId="0" borderId="45" xfId="0" applyFont="1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2" xfId="0" applyBorder="1" applyAlignment="1">
      <alignment horizontal="center" vertical="center" shrinkToFit="1"/>
    </xf>
    <xf numFmtId="0" fontId="33" fillId="0" borderId="8" xfId="0" applyFont="1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22" xfId="0" applyBorder="1" applyAlignment="1">
      <alignment vertical="center"/>
    </xf>
    <xf numFmtId="177" fontId="33" fillId="4" borderId="18" xfId="0" applyNumberFormat="1" applyFont="1" applyFill="1" applyBorder="1" applyAlignment="1">
      <alignment vertical="center"/>
    </xf>
    <xf numFmtId="0" fontId="0" fillId="0" borderId="21" xfId="0" applyBorder="1" applyAlignment="1">
      <alignment vertical="center"/>
    </xf>
    <xf numFmtId="177" fontId="33" fillId="0" borderId="24" xfId="0" applyNumberFormat="1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177" fontId="33" fillId="0" borderId="43" xfId="0" applyNumberFormat="1" applyFont="1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4" xfId="0" applyBorder="1" applyAlignment="1">
      <alignment vertical="center"/>
    </xf>
    <xf numFmtId="177" fontId="33" fillId="0" borderId="1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177" fontId="33" fillId="4" borderId="50" xfId="0" applyNumberFormat="1" applyFont="1" applyFill="1" applyBorder="1" applyAlignment="1">
      <alignment vertical="center"/>
    </xf>
    <xf numFmtId="0" fontId="0" fillId="0" borderId="7" xfId="0" applyBorder="1" applyAlignment="1">
      <alignment vertical="center"/>
    </xf>
    <xf numFmtId="177" fontId="33" fillId="0" borderId="53" xfId="0" applyNumberFormat="1" applyFont="1" applyBorder="1" applyAlignment="1">
      <alignment vertical="center"/>
    </xf>
    <xf numFmtId="0" fontId="0" fillId="0" borderId="26" xfId="0" applyBorder="1" applyAlignment="1">
      <alignment vertical="center"/>
    </xf>
    <xf numFmtId="177" fontId="33" fillId="4" borderId="18" xfId="0" applyNumberFormat="1" applyFont="1" applyFill="1" applyBorder="1" applyAlignment="1">
      <alignment horizontal="right" vertical="center"/>
    </xf>
    <xf numFmtId="177" fontId="33" fillId="4" borderId="19" xfId="0" applyNumberFormat="1" applyFont="1" applyFill="1" applyBorder="1" applyAlignment="1">
      <alignment horizontal="right" vertical="center"/>
    </xf>
    <xf numFmtId="177" fontId="33" fillId="4" borderId="22" xfId="0" applyNumberFormat="1" applyFont="1" applyFill="1" applyBorder="1" applyAlignment="1">
      <alignment horizontal="right" vertical="center"/>
    </xf>
    <xf numFmtId="177" fontId="33" fillId="0" borderId="55" xfId="0" applyNumberFormat="1" applyFont="1" applyBorder="1" applyAlignment="1">
      <alignment vertical="center"/>
    </xf>
    <xf numFmtId="0" fontId="0" fillId="0" borderId="56" xfId="0" applyBorder="1" applyAlignment="1">
      <alignment vertical="center"/>
    </xf>
    <xf numFmtId="177" fontId="33" fillId="0" borderId="49" xfId="0" applyNumberFormat="1" applyFont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77" fontId="33" fillId="0" borderId="30" xfId="0" applyNumberFormat="1" applyFont="1" applyBorder="1" applyAlignment="1">
      <alignment vertical="center"/>
    </xf>
    <xf numFmtId="0" fontId="0" fillId="0" borderId="58" xfId="0" applyBorder="1" applyAlignment="1">
      <alignment vertical="center"/>
    </xf>
    <xf numFmtId="177" fontId="33" fillId="4" borderId="7" xfId="0" applyNumberFormat="1" applyFont="1" applyFill="1" applyBorder="1" applyAlignment="1">
      <alignment vertical="center"/>
    </xf>
    <xf numFmtId="177" fontId="33" fillId="0" borderId="26" xfId="0" applyNumberFormat="1" applyFont="1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52" xfId="0" applyBorder="1" applyAlignment="1">
      <alignment vertical="center"/>
    </xf>
    <xf numFmtId="0" fontId="14" fillId="0" borderId="39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177" fontId="33" fillId="0" borderId="56" xfId="0" applyNumberFormat="1" applyFont="1" applyBorder="1" applyAlignment="1">
      <alignment vertical="center"/>
    </xf>
    <xf numFmtId="0" fontId="14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7" fontId="33" fillId="4" borderId="20" xfId="0" applyNumberFormat="1" applyFont="1" applyFill="1" applyBorder="1" applyAlignment="1">
      <alignment horizontal="right" vertical="center"/>
    </xf>
    <xf numFmtId="0" fontId="0" fillId="0" borderId="57" xfId="0" applyBorder="1" applyAlignment="1">
      <alignment vertical="center"/>
    </xf>
    <xf numFmtId="176" fontId="33" fillId="0" borderId="6" xfId="0" applyNumberFormat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2" xfId="0" applyBorder="1" applyAlignment="1">
      <alignment vertical="center"/>
    </xf>
    <xf numFmtId="176" fontId="33" fillId="0" borderId="6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3" fillId="0" borderId="39" xfId="0" applyFont="1" applyFill="1" applyBorder="1" applyAlignment="1">
      <alignment horizontal="center" vertical="center" wrapText="1"/>
    </xf>
    <xf numFmtId="0" fontId="33" fillId="0" borderId="33" xfId="0" applyFont="1" applyFill="1" applyBorder="1" applyAlignment="1">
      <alignment horizontal="center" vertical="center" wrapText="1"/>
    </xf>
    <xf numFmtId="176" fontId="33" fillId="0" borderId="50" xfId="0" applyNumberFormat="1" applyFont="1" applyFill="1" applyBorder="1" applyAlignment="1">
      <alignment vertical="center"/>
    </xf>
    <xf numFmtId="0" fontId="33" fillId="4" borderId="39" xfId="0" applyFont="1" applyFill="1" applyBorder="1" applyAlignment="1">
      <alignment horizontal="center" vertical="center" wrapText="1"/>
    </xf>
    <xf numFmtId="0" fontId="33" fillId="4" borderId="38" xfId="0" applyFont="1" applyFill="1" applyBorder="1" applyAlignment="1">
      <alignment horizontal="center" vertical="center" wrapText="1"/>
    </xf>
    <xf numFmtId="0" fontId="33" fillId="4" borderId="9" xfId="0" applyFont="1" applyFill="1" applyBorder="1" applyAlignment="1">
      <alignment horizontal="center" vertical="center" wrapText="1"/>
    </xf>
    <xf numFmtId="0" fontId="33" fillId="4" borderId="33" xfId="0" applyFont="1" applyFill="1" applyBorder="1" applyAlignment="1">
      <alignment horizontal="center" vertical="center" wrapText="1"/>
    </xf>
    <xf numFmtId="0" fontId="33" fillId="4" borderId="15" xfId="0" applyFont="1" applyFill="1" applyBorder="1" applyAlignment="1">
      <alignment horizontal="center" vertical="center" wrapText="1"/>
    </xf>
    <xf numFmtId="0" fontId="33" fillId="4" borderId="16" xfId="0" applyFont="1" applyFill="1" applyBorder="1" applyAlignment="1">
      <alignment horizontal="center" vertical="center" wrapText="1"/>
    </xf>
    <xf numFmtId="176" fontId="33" fillId="4" borderId="18" xfId="0" applyNumberFormat="1" applyFont="1" applyFill="1" applyBorder="1" applyAlignment="1">
      <alignment vertical="center"/>
    </xf>
    <xf numFmtId="176" fontId="33" fillId="4" borderId="19" xfId="0" applyNumberFormat="1" applyFont="1" applyFill="1" applyBorder="1" applyAlignment="1">
      <alignment vertical="center"/>
    </xf>
    <xf numFmtId="49" fontId="33" fillId="4" borderId="31" xfId="0" applyNumberFormat="1" applyFont="1" applyFill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176" fontId="33" fillId="0" borderId="39" xfId="0" applyNumberFormat="1" applyFont="1" applyFill="1" applyBorder="1" applyAlignment="1">
      <alignment horizontal="right" vertical="center"/>
    </xf>
    <xf numFmtId="176" fontId="33" fillId="0" borderId="38" xfId="0" applyNumberFormat="1" applyFont="1" applyFill="1" applyBorder="1" applyAlignment="1">
      <alignment horizontal="right" vertical="center"/>
    </xf>
    <xf numFmtId="176" fontId="33" fillId="0" borderId="45" xfId="0" applyNumberFormat="1" applyFont="1" applyFill="1" applyBorder="1" applyAlignment="1">
      <alignment horizontal="right" vertical="center"/>
    </xf>
    <xf numFmtId="176" fontId="33" fillId="0" borderId="33" xfId="0" applyNumberFormat="1" applyFont="1" applyFill="1" applyBorder="1" applyAlignment="1">
      <alignment horizontal="right" vertical="center"/>
    </xf>
    <xf numFmtId="176" fontId="33" fillId="0" borderId="15" xfId="0" applyNumberFormat="1" applyFont="1" applyFill="1" applyBorder="1" applyAlignment="1">
      <alignment horizontal="right" vertical="center"/>
    </xf>
    <xf numFmtId="176" fontId="33" fillId="0" borderId="46" xfId="0" applyNumberFormat="1" applyFont="1" applyFill="1" applyBorder="1" applyAlignment="1">
      <alignment horizontal="right" vertical="center"/>
    </xf>
    <xf numFmtId="176" fontId="33" fillId="4" borderId="20" xfId="0" applyNumberFormat="1" applyFont="1" applyFill="1" applyBorder="1" applyAlignment="1">
      <alignment vertical="center"/>
    </xf>
    <xf numFmtId="176" fontId="33" fillId="4" borderId="37" xfId="0" applyNumberFormat="1" applyFont="1" applyFill="1" applyBorder="1" applyAlignment="1">
      <alignment vertical="center"/>
    </xf>
    <xf numFmtId="176" fontId="33" fillId="4" borderId="8" xfId="0" applyNumberFormat="1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14" fillId="4" borderId="39" xfId="0" applyFont="1" applyFill="1" applyBorder="1" applyAlignment="1">
      <alignment horizontal="distributed" vertical="center"/>
    </xf>
    <xf numFmtId="0" fontId="14" fillId="4" borderId="38" xfId="0" applyFont="1" applyFill="1" applyBorder="1" applyAlignment="1">
      <alignment horizontal="distributed" vertical="center"/>
    </xf>
    <xf numFmtId="0" fontId="14" fillId="0" borderId="27" xfId="0" applyFont="1" applyBorder="1" applyAlignment="1">
      <alignment horizontal="distributed" vertical="center"/>
    </xf>
    <xf numFmtId="0" fontId="14" fillId="0" borderId="25" xfId="0" applyFont="1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16" fillId="0" borderId="27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0" fontId="16" fillId="0" borderId="28" xfId="0" applyFont="1" applyBorder="1" applyAlignment="1">
      <alignment horizontal="center" vertical="center" shrinkToFit="1"/>
    </xf>
    <xf numFmtId="0" fontId="14" fillId="0" borderId="41" xfId="0" applyFont="1" applyBorder="1" applyAlignment="1">
      <alignment horizontal="distributed" vertical="center"/>
    </xf>
    <xf numFmtId="0" fontId="14" fillId="0" borderId="42" xfId="0" applyFont="1" applyBorder="1" applyAlignment="1">
      <alignment horizontal="distributed" vertical="center"/>
    </xf>
    <xf numFmtId="0" fontId="14" fillId="0" borderId="44" xfId="0" applyFont="1" applyBorder="1" applyAlignment="1">
      <alignment horizontal="distributed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7" fillId="0" borderId="0" xfId="0" applyFont="1" applyAlignment="1">
      <alignment horizontal="justify" vertical="justify" wrapText="1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6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 shrinkToFit="1"/>
    </xf>
    <xf numFmtId="0" fontId="5" fillId="0" borderId="29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 shrinkToFit="1"/>
    </xf>
    <xf numFmtId="0" fontId="0" fillId="0" borderId="0" xfId="0" applyFont="1" applyBorder="1" applyAlignment="1">
      <alignment horizontal="left" vertical="center" shrinkToFit="1"/>
    </xf>
    <xf numFmtId="0" fontId="0" fillId="0" borderId="0" xfId="0" applyFont="1" applyAlignment="1">
      <alignment vertical="center"/>
    </xf>
    <xf numFmtId="0" fontId="23" fillId="0" borderId="0" xfId="0" applyFont="1" applyBorder="1" applyAlignment="1">
      <alignment horizontal="left" vertical="center"/>
    </xf>
    <xf numFmtId="0" fontId="5" fillId="0" borderId="3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center" shrinkToFit="1"/>
    </xf>
    <xf numFmtId="0" fontId="0" fillId="0" borderId="0" xfId="0" applyAlignment="1">
      <alignment vertical="center"/>
    </xf>
    <xf numFmtId="181" fontId="22" fillId="0" borderId="0" xfId="0" applyNumberFormat="1" applyFont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6">
    <cellStyle name="パーセント" xfId="3" builtinId="5"/>
    <cellStyle name="桁区切り" xfId="2" builtinId="6"/>
    <cellStyle name="桁区切り 2" xfId="4"/>
    <cellStyle name="標準" xfId="0" builtinId="0"/>
    <cellStyle name="標準 2" xfId="5"/>
    <cellStyle name="未定義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基金の状況!$BY$62</c:f>
              <c:strCache>
                <c:ptCount val="1"/>
                <c:pt idx="0">
                  <c:v>その他（臨財債等以外）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325-40A9-82EA-FFDF9D111D90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 sz="800"/>
                      <a:t>その他（臨財債等以外） </a:t>
                    </a:r>
                  </a:p>
                  <a:p>
                    <a:r>
                      <a:rPr lang="ja-JP" altLang="en-US" sz="800"/>
                      <a:t>１，８９４</a:t>
                    </a:r>
                  </a:p>
                  <a:p>
                    <a:r>
                      <a:rPr lang="ja-JP" altLang="en-US" sz="800"/>
                      <a:t>（１，５３７）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25-40A9-82EA-FFDF9D111D90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基金の状況!$BZ$59</c:f>
              <c:strCache>
                <c:ptCount val="1"/>
                <c:pt idx="0">
                  <c:v>H30末残高</c:v>
                </c:pt>
              </c:strCache>
            </c:strRef>
          </c:cat>
          <c:val>
            <c:numRef>
              <c:f>基金の状況!$BZ$62</c:f>
              <c:numCache>
                <c:formatCode>#,##0;"▲ "#,##0</c:formatCode>
                <c:ptCount val="1"/>
                <c:pt idx="0">
                  <c:v>-2083.4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25-40A9-82EA-FFDF9D111D90}"/>
            </c:ext>
          </c:extLst>
        </c:ser>
        <c:ser>
          <c:idx val="1"/>
          <c:order val="1"/>
          <c:tx>
            <c:strRef>
              <c:f>基金の状況!$BY$63</c:f>
              <c:strCache>
                <c:ptCount val="1"/>
                <c:pt idx="0">
                  <c:v>積立不足額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4-0325-40A9-82EA-FFDF9D111D90}"/>
              </c:ext>
            </c:extLst>
          </c:dPt>
          <c:cat>
            <c:strRef>
              <c:f>基金の状況!$BZ$59</c:f>
              <c:strCache>
                <c:ptCount val="1"/>
                <c:pt idx="0">
                  <c:v>H30末残高</c:v>
                </c:pt>
              </c:strCache>
            </c:strRef>
          </c:cat>
          <c:val>
            <c:numRef>
              <c:f>基金の状況!$BZ$63</c:f>
              <c:numCache>
                <c:formatCode>#,##0;"▲ "#,##0</c:formatCode>
                <c:ptCount val="1"/>
                <c:pt idx="0">
                  <c:v>-1167.1000000000001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25-40A9-82EA-FFDF9D111D90}"/>
            </c:ext>
          </c:extLst>
        </c:ser>
        <c:ser>
          <c:idx val="2"/>
          <c:order val="2"/>
          <c:tx>
            <c:strRef>
              <c:f>基金の状況!$BY$64</c:f>
              <c:strCache>
                <c:ptCount val="1"/>
                <c:pt idx="0">
                  <c:v>臨財債等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0325-40A9-82EA-FFDF9D111D90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 sz="800">
                        <a:latin typeface="+mn-ea"/>
                        <a:ea typeface="+mn-ea"/>
                      </a:rPr>
                      <a:t>臨財債等</a:t>
                    </a:r>
                  </a:p>
                  <a:p>
                    <a:pPr>
                      <a:defRPr/>
                    </a:pPr>
                    <a:r>
                      <a:rPr lang="ja-JP" altLang="en-US" sz="800">
                        <a:latin typeface="+mn-ea"/>
                        <a:ea typeface="+mn-ea"/>
                      </a:rPr>
                      <a:t>３，００５</a:t>
                    </a:r>
                  </a:p>
                  <a:p>
                    <a:pPr>
                      <a:defRPr/>
                    </a:pPr>
                    <a:r>
                      <a:rPr lang="ja-JP" altLang="en-US" sz="800">
                        <a:latin typeface="+mn-ea"/>
                        <a:ea typeface="+mn-ea"/>
                      </a:rPr>
                      <a:t>（２，６９８）</a:t>
                    </a:r>
                  </a:p>
                </c:rich>
              </c:tx>
              <c:spPr>
                <a:solidFill>
                  <a:schemeClr val="bg1"/>
                </a:solidFill>
              </c:sp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325-40A9-82EA-FFDF9D111D90}"/>
                </c:ext>
              </c:extLst>
            </c:dLbl>
            <c:numFmt formatCode="#,##0_);[Red]\(#,##0\)" sourceLinked="0"/>
            <c:spPr>
              <a:noFill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基金の状況!$BZ$59</c:f>
              <c:strCache>
                <c:ptCount val="1"/>
                <c:pt idx="0">
                  <c:v>H30末残高</c:v>
                </c:pt>
              </c:strCache>
            </c:strRef>
          </c:cat>
          <c:val>
            <c:numRef>
              <c:f>基金の状況!$BZ$64</c:f>
              <c:numCache>
                <c:formatCode>#,##0;"▲ "#,##0</c:formatCode>
                <c:ptCount val="1"/>
                <c:pt idx="0">
                  <c:v>3305.5000000000005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325-40A9-82EA-FFDF9D111D90}"/>
            </c:ext>
          </c:extLst>
        </c:ser>
        <c:ser>
          <c:idx val="3"/>
          <c:order val="3"/>
          <c:tx>
            <c:strRef>
              <c:f>基金の状況!$BY$65</c:f>
              <c:strCache>
                <c:ptCount val="1"/>
                <c:pt idx="0">
                  <c:v>積立不足額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  <a:prstDash val="dash"/>
            </a:ln>
          </c:spPr>
          <c:invertIfNegative val="0"/>
          <c:cat>
            <c:strRef>
              <c:f>基金の状況!$BZ$59</c:f>
              <c:strCache>
                <c:ptCount val="1"/>
                <c:pt idx="0">
                  <c:v>H30末残高</c:v>
                </c:pt>
              </c:strCache>
            </c:strRef>
          </c:cat>
          <c:val>
            <c:numRef>
              <c:f>基金の状況!$BZ$65</c:f>
              <c:numCache>
                <c:formatCode>#,##0;"▲ "#,##0</c:formatCode>
                <c:ptCount val="1"/>
                <c:pt idx="0">
                  <c:v>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325-40A9-82EA-FFDF9D111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793280"/>
        <c:axId val="91794816"/>
      </c:barChart>
      <c:catAx>
        <c:axId val="91793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crossAx val="91794816"/>
        <c:crosses val="autoZero"/>
        <c:auto val="1"/>
        <c:lblAlgn val="ctr"/>
        <c:lblOffset val="100"/>
        <c:noMultiLvlLbl val="0"/>
      </c:catAx>
      <c:valAx>
        <c:axId val="91794816"/>
        <c:scaling>
          <c:orientation val="minMax"/>
        </c:scaling>
        <c:delete val="1"/>
        <c:axPos val="b"/>
        <c:majorGridlines>
          <c:spPr>
            <a:ln>
              <a:noFill/>
            </a:ln>
          </c:spPr>
        </c:majorGridlines>
        <c:numFmt formatCode="#,##0;&quot;▲ &quot;#,##0" sourceLinked="1"/>
        <c:majorTickMark val="out"/>
        <c:minorTickMark val="none"/>
        <c:tickLblPos val="nextTo"/>
        <c:crossAx val="91793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747964711714785E-2"/>
          <c:y val="3.269622141725952E-3"/>
          <c:w val="0.61622464805535671"/>
          <c:h val="0.9531154891745822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基金の状況!$BY$60</c:f>
              <c:strCache>
                <c:ptCount val="1"/>
                <c:pt idx="0">
                  <c:v>繰上償還等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1270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</a:ln>
          </c:spPr>
          <c:invertIfNegative val="0"/>
          <c:cat>
            <c:strRef>
              <c:f>基金の状況!$BZ$59</c:f>
              <c:strCache>
                <c:ptCount val="1"/>
                <c:pt idx="0">
                  <c:v>H30末残高</c:v>
                </c:pt>
              </c:strCache>
            </c:strRef>
          </c:cat>
          <c:val>
            <c:numRef>
              <c:f>基金の状況!$BZ$60</c:f>
              <c:numCache>
                <c:formatCode>#,##0;"▲ "#,##0</c:formatCode>
                <c:ptCount val="1"/>
                <c:pt idx="0">
                  <c:v>-327.8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5-4DF4-A8F3-4A1D0036F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92146688"/>
        <c:axId val="92160768"/>
      </c:barChart>
      <c:catAx>
        <c:axId val="92146688"/>
        <c:scaling>
          <c:orientation val="minMax"/>
        </c:scaling>
        <c:delete val="1"/>
        <c:axPos val="l"/>
        <c:numFmt formatCode="General" sourceLinked="0"/>
        <c:majorTickMark val="out"/>
        <c:minorTickMark val="none"/>
        <c:tickLblPos val="nextTo"/>
        <c:crossAx val="92160768"/>
        <c:crosses val="autoZero"/>
        <c:auto val="1"/>
        <c:lblAlgn val="ctr"/>
        <c:lblOffset val="100"/>
        <c:noMultiLvlLbl val="0"/>
      </c:catAx>
      <c:valAx>
        <c:axId val="92160768"/>
        <c:scaling>
          <c:orientation val="minMax"/>
        </c:scaling>
        <c:delete val="1"/>
        <c:axPos val="b"/>
        <c:numFmt formatCode="#,##0;&quot;▲ &quot;#,##0" sourceLinked="1"/>
        <c:majorTickMark val="out"/>
        <c:minorTickMark val="none"/>
        <c:tickLblPos val="nextTo"/>
        <c:crossAx val="921466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基金の状況!$BY$62</c:f>
              <c:strCache>
                <c:ptCount val="1"/>
                <c:pt idx="0">
                  <c:v>その他（臨財債等以外）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AE5-4120-A1BB-8589DAE3ABFA}"/>
              </c:ext>
            </c:extLst>
          </c:dPt>
          <c:dLbls>
            <c:dLbl>
              <c:idx val="0"/>
              <c:layout>
                <c:manualLayout>
                  <c:x val="8.9007565643079659E-3"/>
                  <c:y val="1.62141894425359E-6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800"/>
                      <a:t>その他</a:t>
                    </a:r>
                  </a:p>
                  <a:p>
                    <a:r>
                      <a:rPr lang="ja-JP" altLang="en-US" sz="800"/>
                      <a:t>（臨財債等以外） 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E5-4120-A1BB-8589DAE3ABFA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基金の状況!$BZ$59</c:f>
              <c:strCache>
                <c:ptCount val="1"/>
                <c:pt idx="0">
                  <c:v>H30末残高</c:v>
                </c:pt>
              </c:strCache>
            </c:strRef>
          </c:cat>
          <c:val>
            <c:numRef>
              <c:f>基金の状況!$BZ$62</c:f>
              <c:numCache>
                <c:formatCode>#,##0;"▲ "#,##0</c:formatCode>
                <c:ptCount val="1"/>
                <c:pt idx="0">
                  <c:v>-2083.4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E5-4120-A1BB-8589DAE3ABFA}"/>
            </c:ext>
          </c:extLst>
        </c:ser>
        <c:ser>
          <c:idx val="1"/>
          <c:order val="1"/>
          <c:tx>
            <c:strRef>
              <c:f>基金の状況!$BY$63</c:f>
              <c:strCache>
                <c:ptCount val="1"/>
                <c:pt idx="0">
                  <c:v>積立不足額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4-4AE5-4120-A1BB-8589DAE3ABFA}"/>
              </c:ext>
            </c:extLst>
          </c:dPt>
          <c:cat>
            <c:strRef>
              <c:f>基金の状況!$BZ$59</c:f>
              <c:strCache>
                <c:ptCount val="1"/>
                <c:pt idx="0">
                  <c:v>H30末残高</c:v>
                </c:pt>
              </c:strCache>
            </c:strRef>
          </c:cat>
          <c:val>
            <c:numRef>
              <c:f>基金の状況!$BZ$63</c:f>
              <c:numCache>
                <c:formatCode>#,##0;"▲ "#,##0</c:formatCode>
                <c:ptCount val="1"/>
                <c:pt idx="0">
                  <c:v>-1167.1000000000001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E5-4120-A1BB-8589DAE3ABFA}"/>
            </c:ext>
          </c:extLst>
        </c:ser>
        <c:ser>
          <c:idx val="2"/>
          <c:order val="2"/>
          <c:tx>
            <c:strRef>
              <c:f>基金の状況!$BY$64</c:f>
              <c:strCache>
                <c:ptCount val="1"/>
                <c:pt idx="0">
                  <c:v>臨財債等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4AE5-4120-A1BB-8589DAE3ABFA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 sz="800">
                        <a:latin typeface="+mn-ea"/>
                        <a:ea typeface="+mn-ea"/>
                      </a:rPr>
                      <a:t>臨財債等</a:t>
                    </a:r>
                  </a:p>
                </c:rich>
              </c:tx>
              <c:spPr>
                <a:solidFill>
                  <a:schemeClr val="bg1"/>
                </a:solidFill>
              </c:sp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AE5-4120-A1BB-8589DAE3ABFA}"/>
                </c:ext>
              </c:extLst>
            </c:dLbl>
            <c:numFmt formatCode="#,##0_);[Red]\(#,##0\)" sourceLinked="0"/>
            <c:spPr>
              <a:noFill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基金の状況!$BZ$59</c:f>
              <c:strCache>
                <c:ptCount val="1"/>
                <c:pt idx="0">
                  <c:v>H30末残高</c:v>
                </c:pt>
              </c:strCache>
            </c:strRef>
          </c:cat>
          <c:val>
            <c:numRef>
              <c:f>基金の状況!$BZ$64</c:f>
              <c:numCache>
                <c:formatCode>#,##0;"▲ "#,##0</c:formatCode>
                <c:ptCount val="1"/>
                <c:pt idx="0">
                  <c:v>3305.5000000000005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AE5-4120-A1BB-8589DAE3ABFA}"/>
            </c:ext>
          </c:extLst>
        </c:ser>
        <c:ser>
          <c:idx val="3"/>
          <c:order val="3"/>
          <c:tx>
            <c:strRef>
              <c:f>基金の状況!$BY$65</c:f>
              <c:strCache>
                <c:ptCount val="1"/>
                <c:pt idx="0">
                  <c:v>積立不足額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  <a:prstDash val="dash"/>
            </a:ln>
          </c:spPr>
          <c:invertIfNegative val="0"/>
          <c:cat>
            <c:strRef>
              <c:f>基金の状況!$BZ$59</c:f>
              <c:strCache>
                <c:ptCount val="1"/>
                <c:pt idx="0">
                  <c:v>H30末残高</c:v>
                </c:pt>
              </c:strCache>
            </c:strRef>
          </c:cat>
          <c:val>
            <c:numRef>
              <c:f>基金の状況!$BZ$65</c:f>
              <c:numCache>
                <c:formatCode>#,##0;"▲ "#,##0</c:formatCode>
                <c:ptCount val="1"/>
                <c:pt idx="0">
                  <c:v>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AE5-4120-A1BB-8589DAE3A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1"/>
        <c:overlap val="100"/>
        <c:axId val="93362048"/>
        <c:axId val="93363584"/>
      </c:barChart>
      <c:catAx>
        <c:axId val="933620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93363584"/>
        <c:crosses val="autoZero"/>
        <c:auto val="1"/>
        <c:lblAlgn val="ctr"/>
        <c:lblOffset val="100"/>
        <c:noMultiLvlLbl val="0"/>
      </c:catAx>
      <c:valAx>
        <c:axId val="93363584"/>
        <c:scaling>
          <c:orientation val="minMax"/>
        </c:scaling>
        <c:delete val="1"/>
        <c:axPos val="b"/>
        <c:majorGridlines>
          <c:spPr>
            <a:ln>
              <a:noFill/>
            </a:ln>
          </c:spPr>
        </c:majorGridlines>
        <c:numFmt formatCode="#,##0;&quot;▲ &quot;#,##0" sourceLinked="1"/>
        <c:majorTickMark val="out"/>
        <c:minorTickMark val="none"/>
        <c:tickLblPos val="nextTo"/>
        <c:crossAx val="93362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043684237686605E-2"/>
          <c:y val="7.0487083288826233E-2"/>
          <c:w val="0.97233421408312204"/>
          <c:h val="0.92758121901428969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 w="12700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0F0-4081-896A-51D14589DE6F}"/>
              </c:ext>
            </c:extLst>
          </c:dPt>
          <c:dLbls>
            <c:dLbl>
              <c:idx val="0"/>
              <c:layout>
                <c:manualLayout>
                  <c:x val="-7.1624472707701734E-3"/>
                  <c:y val="-3.8298663978549143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 sz="800"/>
                      <a:t>基準財政需要額</a:t>
                    </a:r>
                  </a:p>
                  <a:p>
                    <a:pPr>
                      <a:defRPr/>
                    </a:pPr>
                    <a:r>
                      <a:rPr lang="ja-JP" altLang="en-US" sz="800"/>
                      <a:t>既算入額</a:t>
                    </a:r>
                  </a:p>
                  <a:p>
                    <a:pPr>
                      <a:defRPr/>
                    </a:pPr>
                    <a:r>
                      <a:rPr lang="ja-JP" altLang="en-US" sz="800"/>
                      <a:t>６，５７４</a:t>
                    </a:r>
                  </a:p>
                  <a:p>
                    <a:pPr>
                      <a:defRPr/>
                    </a:pPr>
                    <a:r>
                      <a:rPr lang="ja-JP" altLang="en-US" sz="800"/>
                      <a:t>（６，０７８）</a:t>
                    </a:r>
                    <a:endParaRPr lang="ja-JP" altLang="en-US" sz="900"/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F0-4081-896A-51D14589DE6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臨財債等について!$CC$18:$CD$18</c:f>
              <c:numCache>
                <c:formatCode>#,##0;"▲ "#,##0</c:formatCode>
                <c:ptCount val="2"/>
                <c:pt idx="0">
                  <c:v>6574</c:v>
                </c:pt>
                <c:pt idx="1">
                  <c:v>3005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F0-4081-896A-51D14589DE6F}"/>
            </c:ext>
          </c:extLst>
        </c:ser>
        <c:ser>
          <c:idx val="1"/>
          <c:order val="1"/>
          <c:spPr>
            <a:ln w="12700">
              <a:solidFill>
                <a:schemeClr val="tx1"/>
              </a:solidFill>
              <a:prstDash val="dash"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95000"/>
                </a:schemeClr>
              </a:solidFill>
              <a:ln w="1270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0F0-4081-896A-51D14589DE6F}"/>
              </c:ext>
            </c:extLst>
          </c:dPt>
          <c:dPt>
            <c:idx val="1"/>
            <c:invertIfNegative val="0"/>
            <c:bubble3D val="0"/>
            <c:spPr>
              <a:pattFill prst="pct10">
                <a:fgClr>
                  <a:schemeClr val="accent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0F0-4081-896A-51D14589DE6F}"/>
              </c:ext>
            </c:extLst>
          </c:dPt>
          <c:val>
            <c:numRef>
              <c:f>臨財債等について!$CC$19:$CD$19</c:f>
              <c:numCache>
                <c:formatCode>#,##0;"▲ "#,##0</c:formatCode>
                <c:ptCount val="2"/>
                <c:pt idx="0">
                  <c:v>15088</c:v>
                </c:pt>
                <c:pt idx="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0F0-4081-896A-51D14589DE6F}"/>
            </c:ext>
          </c:extLst>
        </c:ser>
        <c:ser>
          <c:idx val="2"/>
          <c:order val="2"/>
          <c:invertIfNegative val="0"/>
          <c:dPt>
            <c:idx val="0"/>
            <c:invertIfNegative val="0"/>
            <c:bubble3D val="0"/>
            <c:spPr>
              <a:pattFill prst="pct5">
                <a:fgClr>
                  <a:schemeClr val="accent2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9-F0F0-4081-896A-51D14589DE6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F0F0-4081-896A-51D14589DE6F}"/>
              </c:ext>
            </c:extLst>
          </c:dPt>
          <c:dLbls>
            <c:dLbl>
              <c:idx val="0"/>
              <c:layout>
                <c:manualLayout>
                  <c:x val="-8.7462549670207071E-2"/>
                  <c:y val="-2.1368272287000754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 sz="800"/>
                      <a:t>  算入対象外</a:t>
                    </a:r>
                  </a:p>
                  <a:p>
                    <a:pPr>
                      <a:defRPr/>
                    </a:pPr>
                    <a:r>
                      <a:rPr lang="ja-JP" altLang="en-US" sz="800"/>
                      <a:t>　１，４２８</a:t>
                    </a:r>
                    <a:r>
                      <a:rPr lang="en-US" altLang="ja-JP" sz="800"/>
                      <a:t>(</a:t>
                    </a:r>
                    <a:r>
                      <a:rPr lang="ja-JP" altLang="en-US" sz="800"/>
                      <a:t>エ</a:t>
                    </a:r>
                    <a:r>
                      <a:rPr lang="en-US" altLang="ja-JP" sz="800"/>
                      <a:t>)</a:t>
                    </a:r>
                  </a:p>
                  <a:p>
                    <a:pPr>
                      <a:defRPr/>
                    </a:pPr>
                    <a:r>
                      <a:rPr lang="ja-JP" altLang="en-US" sz="800"/>
                      <a:t>（１，５７３）</a:t>
                    </a:r>
                  </a:p>
                  <a:p>
                    <a:pPr>
                      <a:defRPr/>
                    </a:pPr>
                    <a:r>
                      <a:rPr lang="ja-JP" altLang="en-US" sz="800"/>
                      <a:t> </a:t>
                    </a:r>
                    <a:endParaRPr lang="ja-JP" altLang="en-US" sz="700"/>
                  </a:p>
                </c:rich>
              </c:tx>
              <c:spPr>
                <a:solidFill>
                  <a:schemeClr val="bg1"/>
                </a:solidFill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0F0-4081-896A-51D14589DE6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臨財債等について!$CC$20:$CD$20</c:f>
              <c:numCache>
                <c:formatCode>#,##0;"▲ "#,##0</c:formatCode>
                <c:ptCount val="2"/>
                <c:pt idx="0">
                  <c:v>1427</c:v>
                </c:pt>
                <c:pt idx="1">
                  <c:v>19534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0F0-4081-896A-51D14589D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93638016"/>
        <c:axId val="93643904"/>
      </c:barChart>
      <c:catAx>
        <c:axId val="93638016"/>
        <c:scaling>
          <c:orientation val="minMax"/>
        </c:scaling>
        <c:delete val="1"/>
        <c:axPos val="l"/>
        <c:majorTickMark val="out"/>
        <c:minorTickMark val="none"/>
        <c:tickLblPos val="nextTo"/>
        <c:crossAx val="93643904"/>
        <c:crosses val="autoZero"/>
        <c:auto val="1"/>
        <c:lblAlgn val="ctr"/>
        <c:lblOffset val="100"/>
        <c:noMultiLvlLbl val="0"/>
      </c:catAx>
      <c:valAx>
        <c:axId val="93643904"/>
        <c:scaling>
          <c:orientation val="minMax"/>
        </c:scaling>
        <c:delete val="1"/>
        <c:axPos val="b"/>
        <c:numFmt formatCode="#,##0;&quot;▲ &quot;#,##0" sourceLinked="1"/>
        <c:majorTickMark val="out"/>
        <c:minorTickMark val="none"/>
        <c:tickLblPos val="nextTo"/>
        <c:crossAx val="936380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35</xdr:col>
      <xdr:colOff>0</xdr:colOff>
      <xdr:row>2</xdr:row>
      <xdr:rowOff>0</xdr:rowOff>
    </xdr:to>
    <xdr:sp macro="" textlink="">
      <xdr:nvSpPr>
        <xdr:cNvPr id="2" name="AutoShape 5"/>
        <xdr:cNvSpPr>
          <a:spLocks noChangeArrowheads="1"/>
        </xdr:cNvSpPr>
      </xdr:nvSpPr>
      <xdr:spPr bwMode="auto">
        <a:xfrm>
          <a:off x="114300" y="19050"/>
          <a:ext cx="7124700" cy="2667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◆府債の状況（平成３０年度決算</a:t>
          </a:r>
          <a:r>
            <a:rPr lang="ja-JP" altLang="en-US" sz="16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全会計ベース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）◆</a:t>
          </a:r>
        </a:p>
      </xdr:txBody>
    </xdr:sp>
    <xdr:clientData/>
  </xdr:twoCellAnchor>
  <xdr:twoCellAnchor editAs="oneCell">
    <xdr:from>
      <xdr:col>3</xdr:col>
      <xdr:colOff>1</xdr:colOff>
      <xdr:row>67</xdr:row>
      <xdr:rowOff>2</xdr:rowOff>
    </xdr:from>
    <xdr:to>
      <xdr:col>36</xdr:col>
      <xdr:colOff>152401</xdr:colOff>
      <xdr:row>80</xdr:row>
      <xdr:rowOff>9525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533401" y="10296527"/>
          <a:ext cx="6972300" cy="1866898"/>
        </a:xfrm>
        <a:prstGeom prst="roundRect">
          <a:avLst>
            <a:gd name="adj" fmla="val 10979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>
              <a:alpha val="0"/>
            </a:srgbClr>
          </a:solidFill>
          <a:round/>
          <a:headEnd/>
          <a:tailEnd/>
        </a:ln>
      </xdr:spPr>
      <xdr:txBody>
        <a:bodyPr vertOverflow="clip" wrap="square" lIns="27432" tIns="18288" rIns="0" bIns="18288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「府ルール積立」とは、満期一括償還の方法により発行した府債の償還のため、満期時に一度に多額の償還財源が必要となることから、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 府債（地方債）の本来の機能である世代間の公平を果すために、満期日が来るまでの間、一定ルールに基づいて積み立てる額のこと。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     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また、「積立不足」とは、この積み立てられるべき金額に不足する額をいい、「復元積立」とは、この不足した金額を復元するために積み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 立てる額のこと。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府では、財政再建団体転落回避のため、平成１３～１９年度の間に、減債基金から５２０，２００百万円の借入れを行ってきたが、平成２２年度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 に財務マネジメントの適正化の観点から、基金からの借入れの見直しを行った（基金への償還を行うとともに、現金残高にあわせて基金の処分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 を実施）。その結果、基金残高が積み立てておくべき額に比べて不足している。そのため、平成２１年度から減債基金への復元（返済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)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 を実施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 しており、平成２１～３０年度合わせて３５９，１０８百万円を復元し、平成３０年度末で１６１，０９２百万円の積立不足となっている。</a:t>
          </a: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「決算剰余金」とは、平成２９年度一般会計決算剰余金（１／２相当）の減債基金への編入額。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単位未満は、四捨五入を原則としたため、内訳の計と合計が一致しない場合がある。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35</xdr:col>
      <xdr:colOff>0</xdr:colOff>
      <xdr:row>12</xdr:row>
      <xdr:rowOff>0</xdr:rowOff>
    </xdr:to>
    <xdr:sp macro="" textlink="">
      <xdr:nvSpPr>
        <xdr:cNvPr id="6" name="正方形/長方形 5"/>
        <xdr:cNvSpPr/>
      </xdr:nvSpPr>
      <xdr:spPr bwMode="auto">
        <a:xfrm>
          <a:off x="114300" y="428625"/>
          <a:ext cx="7124700" cy="1285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25400" cap="flat" cmpd="dbl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r>
            <a:rPr kumimoji="1" lang="ja-JP" altLang="ja-JP" sz="1100" b="1">
              <a:effectLst/>
              <a:latin typeface="+mn-lt"/>
              <a:ea typeface="+mn-ea"/>
              <a:cs typeface="+mn-cs"/>
            </a:rPr>
            <a:t>＜主なポイント＞</a:t>
          </a:r>
          <a:endParaRPr lang="ja-JP" altLang="ja-JP">
            <a:effectLst/>
          </a:endParaRPr>
        </a:p>
        <a:p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　➢　府債残高は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６兆１，４０２億円で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前年度に比べ３２９億円の減（▲０．５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％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baseline="0">
              <a:effectLst/>
              <a:latin typeface="+mn-lt"/>
              <a:ea typeface="+mn-ea"/>
              <a:cs typeface="+mn-cs"/>
            </a:rPr>
            <a:t>       </a:t>
          </a:r>
          <a:r>
            <a:rPr kumimoji="1" lang="ja-JP" altLang="ja-JP" sz="1100" b="0" baseline="0">
              <a:effectLst/>
              <a:latin typeface="+mn-lt"/>
              <a:ea typeface="+mn-ea"/>
              <a:cs typeface="+mn-cs"/>
            </a:rPr>
            <a:t>うち、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臨財債等の残高は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３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兆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３，０８９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億円で、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前年度に比べ４２７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億円の増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（＋１．３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％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 b="0" baseline="0"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　一方で、臨財債等を除いた残高は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２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兆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８，３１３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億円で、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前年度に比べ７５６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億円の減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（▲２．６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％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　➢　過去に減債基金から５，２０２億円を借り入れたことにより生じた積立不足額は、復元積立２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７１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億円と</a:t>
          </a:r>
          <a:endParaRPr lang="ja-JP" altLang="ja-JP">
            <a:effectLst/>
          </a:endParaRPr>
        </a:p>
        <a:p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ja-JP" sz="1100" b="0" baseline="0"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決算剰余金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１４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億円の積立により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１，６１１</a:t>
          </a:r>
          <a:r>
            <a:rPr kumimoji="1" lang="ja-JP" altLang="ja-JP" sz="1100" b="0">
              <a:effectLst/>
              <a:latin typeface="+mn-lt"/>
              <a:ea typeface="+mn-ea"/>
              <a:cs typeface="+mn-cs"/>
            </a:rPr>
            <a:t>億円となり、前年度に比べ</a:t>
          </a:r>
          <a:r>
            <a:rPr kumimoji="1" lang="ja-JP" altLang="en-US" sz="1100" b="0">
              <a:effectLst/>
              <a:latin typeface="+mn-lt"/>
              <a:ea typeface="+mn-ea"/>
              <a:cs typeface="+mn-cs"/>
            </a:rPr>
            <a:t>２８５</a:t>
          </a:r>
          <a:r>
            <a:rPr kumimoji="1" lang="ja-JP" altLang="ja-JP" sz="1100" b="0" baseline="0">
              <a:effectLst/>
              <a:latin typeface="+mn-lt"/>
              <a:ea typeface="+mn-ea"/>
              <a:cs typeface="+mn-cs"/>
            </a:rPr>
            <a:t>億円の減。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3</xdr:col>
      <xdr:colOff>0</xdr:colOff>
      <xdr:row>25</xdr:row>
      <xdr:rowOff>1</xdr:rowOff>
    </xdr:from>
    <xdr:to>
      <xdr:col>35</xdr:col>
      <xdr:colOff>0</xdr:colOff>
      <xdr:row>32</xdr:row>
      <xdr:rowOff>0</xdr:rowOff>
    </xdr:to>
    <xdr:sp macro="" textlink="">
      <xdr:nvSpPr>
        <xdr:cNvPr id="9" name="AutoShape 9"/>
        <xdr:cNvSpPr>
          <a:spLocks noChangeArrowheads="1"/>
        </xdr:cNvSpPr>
      </xdr:nvSpPr>
      <xdr:spPr bwMode="auto">
        <a:xfrm>
          <a:off x="533400" y="3667126"/>
          <a:ext cx="6705600" cy="857249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>
              <a:alpha val="0"/>
            </a:srgbClr>
          </a:solidFill>
          <a:round/>
          <a:headEnd/>
          <a:tailEnd/>
        </a:ln>
      </xdr:spPr>
      <xdr:txBody>
        <a:bodyPr vertOverflow="clip" wrap="square" lIns="27432" tIns="18288" rIns="0" bIns="18288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平成２１年４月１４日付総務省通知（総財地第１１５号）による満期一括償還地方債の借換については別紙のとおり。</a:t>
          </a:r>
          <a:endParaRPr lang="en-US" altLang="ja-JP" sz="800" b="0" i="0" baseline="0">
            <a:effectLst/>
            <a:latin typeface="+mn-lt"/>
            <a:ea typeface="+mn-ea"/>
            <a:cs typeface="+mn-cs"/>
          </a:endParaRP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「臨財債等」とは、税や交付税の代替として発行した府債（臨時財政対策債、減税補塡債、臨時税収補塡債、減収補塡債）の合計。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rtl="0"/>
          <a:r>
            <a:rPr lang="en-US" altLang="ja-JP" sz="800" b="0" i="0" baseline="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※</a:t>
          </a:r>
          <a:r>
            <a:rPr lang="ja-JP" altLang="en-US" sz="800" b="0" i="0" baseline="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</a:t>
          </a:r>
          <a:r>
            <a:rPr lang="ja-JP" altLang="ja-JP" sz="800" b="0" i="0" baseline="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「その他」とは、全会計の府債合計額から臨財債等を除いたものであり、地方財政法第</a:t>
          </a:r>
          <a:r>
            <a:rPr lang="ja-JP" altLang="en-US" sz="800" b="0" i="0" baseline="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５条に</a:t>
          </a:r>
          <a:r>
            <a:rPr lang="ja-JP" altLang="ja-JP" sz="800" b="0" i="0" baseline="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基づき公共施設又は公用施設の</a:t>
          </a:r>
          <a:endParaRPr lang="ja-JP" altLang="ja-JP" sz="800">
            <a:solidFill>
              <a:schemeClr val="tx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rtl="0"/>
          <a:r>
            <a:rPr lang="ja-JP" altLang="ja-JP" sz="800" b="0" i="0" baseline="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 建設事業費の財源に充当した府債</a:t>
          </a:r>
          <a:r>
            <a:rPr lang="ja-JP" altLang="en-US" sz="800" b="0" i="0" baseline="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等</a:t>
          </a:r>
          <a:r>
            <a:rPr lang="ja-JP" altLang="ja-JP" sz="800" b="0" i="0" baseline="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の合計。</a:t>
          </a:r>
          <a:endParaRPr lang="en-US" altLang="ja-JP" sz="800" b="0" i="0" u="none" strike="noStrike" baseline="0">
            <a:solidFill>
              <a:sysClr val="windowText" lastClr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11203</xdr:colOff>
      <xdr:row>0</xdr:row>
      <xdr:rowOff>11204</xdr:rowOff>
    </xdr:from>
    <xdr:to>
      <xdr:col>26</xdr:col>
      <xdr:colOff>103500</xdr:colOff>
      <xdr:row>2</xdr:row>
      <xdr:rowOff>71992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11203" y="11204"/>
          <a:ext cx="5854922" cy="394163"/>
        </a:xfrm>
        <a:prstGeom prst="roundRect">
          <a:avLst>
            <a:gd name="adj" fmla="val 16667"/>
          </a:avLst>
        </a:prstGeom>
        <a:solidFill>
          <a:schemeClr val="bg1"/>
        </a:solidFill>
        <a:ln w="9525">
          <a:noFill/>
          <a:round/>
          <a:headEnd/>
          <a:tailEnd/>
        </a:ln>
      </xdr:spPr>
      <xdr:txBody>
        <a:bodyPr wrap="square" lIns="27432" tIns="18288" rIns="0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lnSpc>
              <a:spcPts val="1100"/>
            </a:lnSpc>
            <a:defRPr sz="1000"/>
          </a:pPr>
          <a:r>
            <a:rPr lang="en-US" altLang="ja-JP" sz="1200" b="1">
              <a:effectLst/>
              <a:latin typeface="+mj-ea"/>
              <a:ea typeface="+mj-ea"/>
            </a:rPr>
            <a:t>【</a:t>
          </a:r>
          <a:r>
            <a:rPr lang="ja-JP" altLang="ja-JP" sz="1200" b="1">
              <a:effectLst/>
              <a:latin typeface="+mj-ea"/>
              <a:ea typeface="+mj-ea"/>
            </a:rPr>
            <a:t>参考（１）：減債基金の積立不足の状況</a:t>
          </a:r>
          <a:r>
            <a:rPr lang="en-US" altLang="ja-JP" sz="1200" b="1">
              <a:effectLst/>
              <a:latin typeface="+mj-ea"/>
              <a:ea typeface="+mj-ea"/>
            </a:rPr>
            <a:t>】</a:t>
          </a:r>
          <a:endParaRPr lang="en-US" altLang="ja-JP" sz="1100" b="1" i="0" baseline="0">
            <a:effectLst/>
            <a:latin typeface="+mj-ea"/>
            <a:ea typeface="+mj-ea"/>
            <a:cs typeface="+mn-cs"/>
          </a:endParaRPr>
        </a:p>
      </xdr:txBody>
    </xdr:sp>
    <xdr:clientData/>
  </xdr:twoCellAnchor>
  <xdr:twoCellAnchor>
    <xdr:from>
      <xdr:col>1</xdr:col>
      <xdr:colOff>42184</xdr:colOff>
      <xdr:row>51</xdr:row>
      <xdr:rowOff>142875</xdr:rowOff>
    </xdr:from>
    <xdr:to>
      <xdr:col>31</xdr:col>
      <xdr:colOff>47625</xdr:colOff>
      <xdr:row>53</xdr:row>
      <xdr:rowOff>514350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156484" y="9305925"/>
          <a:ext cx="6701516" cy="7334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>
              <a:alpha val="0"/>
            </a:srgbClr>
          </a:solidFill>
          <a:round/>
          <a:headEnd/>
          <a:tailEnd/>
        </a:ln>
      </xdr:spPr>
      <xdr:txBody>
        <a:bodyPr wrap="square" lIns="27432" tIns="18288" rIns="0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繰上償還等とは、市場公募債等の流通を前提とした証券で発行した府債において、事業の中止など償還を行うべき事由が発生した場合に、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 繰上償還に相当する部分を減債基金に積み立てた額等。 なお、繰上償還等には積立不足は生じていない。</a:t>
          </a:r>
        </a:p>
      </xdr:txBody>
    </xdr:sp>
    <xdr:clientData/>
  </xdr:twoCellAnchor>
  <xdr:twoCellAnchor>
    <xdr:from>
      <xdr:col>1</xdr:col>
      <xdr:colOff>66885</xdr:colOff>
      <xdr:row>40</xdr:row>
      <xdr:rowOff>52023</xdr:rowOff>
    </xdr:from>
    <xdr:to>
      <xdr:col>9</xdr:col>
      <xdr:colOff>105545</xdr:colOff>
      <xdr:row>41</xdr:row>
      <xdr:rowOff>117504</xdr:rowOff>
    </xdr:to>
    <xdr:sp macro="" textlink="">
      <xdr:nvSpPr>
        <xdr:cNvPr id="4" name="テキスト ボックス 1"/>
        <xdr:cNvSpPr txBox="1"/>
      </xdr:nvSpPr>
      <xdr:spPr>
        <a:xfrm>
          <a:off x="181185" y="7224348"/>
          <a:ext cx="2124635" cy="24645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900" b="0" u="none" baseline="0">
              <a:latin typeface="+mj-ea"/>
              <a:ea typeface="+mj-ea"/>
            </a:rPr>
            <a:t>○復元積立の考え方</a:t>
          </a:r>
          <a:endParaRPr kumimoji="1" lang="ja-JP" altLang="en-US" sz="1050" b="0" u="none"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122675</xdr:colOff>
      <xdr:row>41</xdr:row>
      <xdr:rowOff>83320</xdr:rowOff>
    </xdr:from>
    <xdr:to>
      <xdr:col>29</xdr:col>
      <xdr:colOff>76200</xdr:colOff>
      <xdr:row>42</xdr:row>
      <xdr:rowOff>132130</xdr:rowOff>
    </xdr:to>
    <xdr:sp macro="" textlink="">
      <xdr:nvSpPr>
        <xdr:cNvPr id="5" name="テキスト ボックス 1"/>
        <xdr:cNvSpPr txBox="1"/>
      </xdr:nvSpPr>
      <xdr:spPr>
        <a:xfrm>
          <a:off x="351275" y="7436620"/>
          <a:ext cx="6116200" cy="22978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800" b="0" u="none" baseline="0">
              <a:latin typeface="+mj-ea"/>
              <a:ea typeface="+mj-ea"/>
            </a:rPr>
            <a:t>減債基金の積立不足の復元は、臨財債等とその他（臨財債等以外）の積立不足額見合いで按分して積立。</a:t>
          </a:r>
          <a:endParaRPr kumimoji="1" lang="ja-JP" altLang="en-US" sz="1000" b="0" u="none"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9525</xdr:colOff>
      <xdr:row>39</xdr:row>
      <xdr:rowOff>47625</xdr:rowOff>
    </xdr:from>
    <xdr:to>
      <xdr:col>31</xdr:col>
      <xdr:colOff>95250</xdr:colOff>
      <xdr:row>50</xdr:row>
      <xdr:rowOff>76199</xdr:rowOff>
    </xdr:to>
    <xdr:sp macro="" textlink="">
      <xdr:nvSpPr>
        <xdr:cNvPr id="6" name="正方形/長方形 5"/>
        <xdr:cNvSpPr/>
      </xdr:nvSpPr>
      <xdr:spPr>
        <a:xfrm>
          <a:off x="123825" y="7038975"/>
          <a:ext cx="6781800" cy="2019299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104775</xdr:colOff>
      <xdr:row>1</xdr:row>
      <xdr:rowOff>81645</xdr:rowOff>
    </xdr:from>
    <xdr:to>
      <xdr:col>30</xdr:col>
      <xdr:colOff>190500</xdr:colOff>
      <xdr:row>7</xdr:row>
      <xdr:rowOff>32770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104775" y="262620"/>
          <a:ext cx="6638925" cy="970300"/>
        </a:xfrm>
        <a:prstGeom prst="roundRect">
          <a:avLst>
            <a:gd name="adj" fmla="val 16667"/>
          </a:avLst>
        </a:prstGeom>
        <a:noFill/>
        <a:ln w="9525">
          <a:noFill/>
          <a:round/>
          <a:headEnd/>
          <a:tailEnd/>
        </a:ln>
      </xdr:spPr>
      <xdr:txBody>
        <a:bodyPr wrap="square" lIns="27432" tIns="18288" rIns="0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effectLst/>
              <a:latin typeface="+mn-ea"/>
              <a:ea typeface="+mn-ea"/>
              <a:cs typeface="+mn-cs"/>
            </a:rPr>
            <a:t>　減債基金とは、府債の償還財源を確保するため、資金を積み立てることを目的に設置された基金。</a:t>
          </a:r>
          <a:endParaRPr lang="en-US" altLang="ja-JP" sz="900" b="0" i="0" u="none" strike="noStrike" baseline="0">
            <a:solidFill>
              <a:srgbClr val="000000"/>
            </a:solidFill>
            <a:effectLst/>
            <a:latin typeface="+mn-ea"/>
            <a:ea typeface="+mn-ea"/>
            <a:cs typeface="+mn-cs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effectLst/>
              <a:latin typeface="+mn-ea"/>
              <a:ea typeface="+mn-ea"/>
              <a:cs typeface="+mn-cs"/>
            </a:rPr>
            <a:t>　平成２３年度決算より、府議会での議論を踏まえて、税や交付税の代替として発行した臨財債等とその他（臨財債等以外）の減債基金の内訳を示すこととした。</a:t>
          </a:r>
          <a:endParaRPr lang="en-US" altLang="ja-JP" sz="900" b="0" i="0" baseline="0"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1681</xdr:colOff>
      <xdr:row>7</xdr:row>
      <xdr:rowOff>127189</xdr:rowOff>
    </xdr:from>
    <xdr:to>
      <xdr:col>29</xdr:col>
      <xdr:colOff>161925</xdr:colOff>
      <xdr:row>15</xdr:row>
      <xdr:rowOff>5442</xdr:rowOff>
    </xdr:to>
    <xdr:sp macro="" textlink="">
      <xdr:nvSpPr>
        <xdr:cNvPr id="8" name="AutoShape 2"/>
        <xdr:cNvSpPr>
          <a:spLocks noChangeArrowheads="1"/>
        </xdr:cNvSpPr>
      </xdr:nvSpPr>
      <xdr:spPr bwMode="auto">
        <a:xfrm>
          <a:off x="230281" y="1327339"/>
          <a:ext cx="6275294" cy="1326053"/>
        </a:xfrm>
        <a:prstGeom prst="roundRect">
          <a:avLst>
            <a:gd name="adj" fmla="val 16667"/>
          </a:avLst>
        </a:prstGeom>
        <a:noFill/>
        <a:ln w="9525">
          <a:noFill/>
          <a:round/>
          <a:headEnd/>
          <a:tailEnd/>
        </a:ln>
      </xdr:spPr>
      <xdr:txBody>
        <a:bodyPr wrap="square" lIns="27432" tIns="18288" rIns="0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lnSpc>
              <a:spcPts val="11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effectLst/>
            <a:latin typeface="+mn-ea"/>
            <a:ea typeface="+mn-ea"/>
            <a:cs typeface="+mn-cs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effectLst/>
            <a:latin typeface="+mn-ea"/>
            <a:ea typeface="+mn-ea"/>
            <a:cs typeface="+mn-cs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effectLst/>
              <a:latin typeface="+mn-ea"/>
              <a:ea typeface="+mn-ea"/>
              <a:cs typeface="+mn-cs"/>
            </a:rPr>
            <a:t>　過去に減債基金から、５，２０２億円の借入れを実施したため、減債基金残高が府ルールに基づいて積み立てておくべき額に比べて不足。そのため、平成２１年度から減債基金への復元（返済）を実施しており、平成３０年度は復元積立２７１億円と平成２９年度決算剰余金の１／２相当額１４億円の合計２８５億円を積立。</a:t>
          </a:r>
          <a:endParaRPr lang="en-US" altLang="ja-JP" sz="900" b="0" i="0" u="none" strike="noStrike" baseline="0">
            <a:solidFill>
              <a:srgbClr val="000000"/>
            </a:solidFill>
            <a:effectLst/>
            <a:latin typeface="+mn-ea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その結果、</a:t>
          </a:r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平成３０</a:t>
          </a: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年度末の積立不足額は</a:t>
          </a:r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１</a:t>
          </a: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，</a:t>
          </a:r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６１１</a:t>
          </a: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億円。</a:t>
          </a:r>
          <a:endParaRPr lang="ja-JP" altLang="ja-JP" sz="900">
            <a:effectLst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なお、減債基金の積立不足の復元は、臨財債等とその他（臨財債等以外）の積立不足額見合いで按分して積立。</a:t>
          </a:r>
          <a:endParaRPr lang="en-US" altLang="ja-JP" sz="900" b="0" i="0" u="none" strike="noStrike" baseline="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effectLst/>
              <a:latin typeface="+mn-ea"/>
              <a:ea typeface="+mn-ea"/>
              <a:cs typeface="+mn-cs"/>
            </a:rPr>
            <a:t>　</a:t>
          </a:r>
          <a:endParaRPr lang="en-US" altLang="ja-JP" sz="900" b="0" i="0" u="none" strike="noStrike" baseline="0">
            <a:solidFill>
              <a:srgbClr val="000000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33</xdr:col>
      <xdr:colOff>0</xdr:colOff>
      <xdr:row>35</xdr:row>
      <xdr:rowOff>104775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12</xdr:row>
      <xdr:rowOff>142875</xdr:rowOff>
    </xdr:from>
    <xdr:to>
      <xdr:col>3</xdr:col>
      <xdr:colOff>712183</xdr:colOff>
      <xdr:row>37</xdr:row>
      <xdr:rowOff>161926</xdr:rowOff>
    </xdr:to>
    <xdr:graphicFrame macro="">
      <xdr:nvGraphicFramePr>
        <xdr:cNvPr id="10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523874</xdr:colOff>
      <xdr:row>23</xdr:row>
      <xdr:rowOff>38100</xdr:rowOff>
    </xdr:from>
    <xdr:to>
      <xdr:col>6</xdr:col>
      <xdr:colOff>19050</xdr:colOff>
      <xdr:row>26</xdr:row>
      <xdr:rowOff>59578</xdr:rowOff>
    </xdr:to>
    <xdr:sp macro="" textlink="">
      <xdr:nvSpPr>
        <xdr:cNvPr id="11" name="大かっこ 10"/>
        <xdr:cNvSpPr/>
      </xdr:nvSpPr>
      <xdr:spPr bwMode="auto">
        <a:xfrm>
          <a:off x="933449" y="4133850"/>
          <a:ext cx="657226" cy="564403"/>
        </a:xfrm>
        <a:prstGeom prst="bracketPair">
          <a:avLst/>
        </a:prstGeom>
        <a:noFill/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 type="none" w="med" len="med"/>
          <a:tailEnd type="none" w="med" len="med"/>
        </a:ln>
        <a:effectLst/>
        <a:extLst/>
      </xdr:spPr>
      <xdr:txBody>
        <a:bodyPr wrap="square" lIns="18288" tIns="0" rIns="0" bIns="0" anchor="ctr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ja-JP" altLang="en-US" sz="800">
              <a:latin typeface="+mn-ea"/>
              <a:ea typeface="+mn-ea"/>
            </a:rPr>
            <a:t>積立不足額</a:t>
          </a:r>
          <a:endParaRPr lang="en-US" altLang="ja-JP" sz="800">
            <a:latin typeface="+mn-ea"/>
            <a:ea typeface="+mn-ea"/>
          </a:endParaRPr>
        </a:p>
        <a:p>
          <a:pPr algn="ctr"/>
          <a:r>
            <a:rPr lang="ja-JP" altLang="en-US" sz="800">
              <a:latin typeface="+mn-ea"/>
              <a:ea typeface="+mn-ea"/>
            </a:rPr>
            <a:t>１，０６１</a:t>
          </a:r>
          <a:endParaRPr lang="en-US" altLang="ja-JP" sz="800">
            <a:latin typeface="+mn-ea"/>
            <a:ea typeface="+mn-ea"/>
          </a:endParaRPr>
        </a:p>
        <a:p>
          <a:pPr algn="ctr"/>
          <a:r>
            <a:rPr lang="ja-JP" altLang="en-US" sz="800">
              <a:latin typeface="+mn-ea"/>
              <a:ea typeface="+mn-ea"/>
            </a:rPr>
            <a:t>（１，２４９）</a:t>
          </a:r>
          <a:endParaRPr lang="ja-JP" sz="800">
            <a:latin typeface="+mn-ea"/>
            <a:ea typeface="+mn-ea"/>
          </a:endParaRPr>
        </a:p>
      </xdr:txBody>
    </xdr:sp>
    <xdr:clientData/>
  </xdr:twoCellAnchor>
  <xdr:twoCellAnchor>
    <xdr:from>
      <xdr:col>27</xdr:col>
      <xdr:colOff>123825</xdr:colOff>
      <xdr:row>23</xdr:row>
      <xdr:rowOff>0</xdr:rowOff>
    </xdr:from>
    <xdr:to>
      <xdr:col>29</xdr:col>
      <xdr:colOff>133349</xdr:colOff>
      <xdr:row>26</xdr:row>
      <xdr:rowOff>102346</xdr:rowOff>
    </xdr:to>
    <xdr:sp macro="" textlink="">
      <xdr:nvSpPr>
        <xdr:cNvPr id="12" name="大かっこ 11"/>
        <xdr:cNvSpPr/>
      </xdr:nvSpPr>
      <xdr:spPr bwMode="auto">
        <a:xfrm>
          <a:off x="6048375" y="4095750"/>
          <a:ext cx="428624" cy="645271"/>
        </a:xfrm>
        <a:prstGeom prst="bracketPair">
          <a:avLst/>
        </a:prstGeom>
        <a:noFill/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 type="none" w="med" len="med"/>
          <a:tailEnd type="none" w="med" len="med"/>
        </a:ln>
        <a:effectLst/>
        <a:extLst/>
      </xdr:spPr>
      <xdr:txBody>
        <a:bodyPr wrap="square" lIns="18288" tIns="0" rIns="0" bIns="0" anchor="ctr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ja-JP" altLang="en-US" sz="800">
              <a:latin typeface="+mn-ea"/>
              <a:ea typeface="+mn-ea"/>
            </a:rPr>
            <a:t>積立</a:t>
          </a:r>
          <a:endParaRPr lang="en-US" altLang="ja-JP" sz="800">
            <a:latin typeface="+mn-ea"/>
            <a:ea typeface="+mn-ea"/>
          </a:endParaRPr>
        </a:p>
        <a:p>
          <a:pPr algn="ctr">
            <a:lnSpc>
              <a:spcPts val="1100"/>
            </a:lnSpc>
          </a:pPr>
          <a:r>
            <a:rPr lang="ja-JP" altLang="en-US" sz="800">
              <a:latin typeface="+mn-ea"/>
              <a:ea typeface="+mn-ea"/>
            </a:rPr>
            <a:t>不足額</a:t>
          </a:r>
          <a:endParaRPr lang="en-US" altLang="ja-JP" sz="800">
            <a:latin typeface="+mn-ea"/>
            <a:ea typeface="+mn-ea"/>
          </a:endParaRPr>
        </a:p>
        <a:p>
          <a:pPr algn="ctr">
            <a:lnSpc>
              <a:spcPts val="1100"/>
            </a:lnSpc>
          </a:pPr>
          <a:r>
            <a:rPr lang="ja-JP" altLang="en-US" sz="800">
              <a:latin typeface="+mn-ea"/>
              <a:ea typeface="+mn-ea"/>
            </a:rPr>
            <a:t>５５０</a:t>
          </a:r>
          <a:endParaRPr lang="en-US" altLang="ja-JP" sz="800">
            <a:latin typeface="+mn-ea"/>
            <a:ea typeface="+mn-ea"/>
          </a:endParaRPr>
        </a:p>
        <a:p>
          <a:pPr algn="ctr">
            <a:lnSpc>
              <a:spcPts val="1100"/>
            </a:lnSpc>
          </a:pPr>
          <a:r>
            <a:rPr lang="ja-JP" altLang="en-US" sz="800">
              <a:latin typeface="+mn-ea"/>
              <a:ea typeface="+mn-ea"/>
            </a:rPr>
            <a:t>（６４７）</a:t>
          </a:r>
          <a:endParaRPr lang="en-US" altLang="ja-JP" sz="800"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476250</xdr:colOff>
      <xdr:row>19</xdr:row>
      <xdr:rowOff>0</xdr:rowOff>
    </xdr:from>
    <xdr:to>
      <xdr:col>15</xdr:col>
      <xdr:colOff>0</xdr:colOff>
      <xdr:row>19</xdr:row>
      <xdr:rowOff>0</xdr:rowOff>
    </xdr:to>
    <xdr:cxnSp macro="">
      <xdr:nvCxnSpPr>
        <xdr:cNvPr id="13" name="直線矢印コネクタ 12"/>
        <xdr:cNvCxnSpPr/>
      </xdr:nvCxnSpPr>
      <xdr:spPr>
        <a:xfrm>
          <a:off x="885825" y="3371850"/>
          <a:ext cx="2524125" cy="0"/>
        </a:xfrm>
        <a:prstGeom prst="straightConnector1">
          <a:avLst/>
        </a:prstGeom>
        <a:ln w="31750" cmpd="sng">
          <a:solidFill>
            <a:schemeClr val="accent6">
              <a:lumMod val="50000"/>
            </a:schemeClr>
          </a:solidFill>
          <a:prstDash val="dash"/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19</xdr:row>
      <xdr:rowOff>0</xdr:rowOff>
    </xdr:from>
    <xdr:to>
      <xdr:col>30</xdr:col>
      <xdr:colOff>0</xdr:colOff>
      <xdr:row>19</xdr:row>
      <xdr:rowOff>0</xdr:rowOff>
    </xdr:to>
    <xdr:cxnSp macro="">
      <xdr:nvCxnSpPr>
        <xdr:cNvPr id="14" name="直線矢印コネクタ 13"/>
        <xdr:cNvCxnSpPr/>
      </xdr:nvCxnSpPr>
      <xdr:spPr>
        <a:xfrm>
          <a:off x="3409950" y="3371850"/>
          <a:ext cx="3143250" cy="0"/>
        </a:xfrm>
        <a:prstGeom prst="straightConnector1">
          <a:avLst/>
        </a:prstGeom>
        <a:ln w="31750" cmpd="sng">
          <a:solidFill>
            <a:schemeClr val="accent6">
              <a:lumMod val="50000"/>
            </a:schemeClr>
          </a:solidFill>
          <a:prstDash val="dash"/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15</xdr:row>
      <xdr:rowOff>18762</xdr:rowOff>
    </xdr:from>
    <xdr:to>
      <xdr:col>20</xdr:col>
      <xdr:colOff>142875</xdr:colOff>
      <xdr:row>17</xdr:row>
      <xdr:rowOff>0</xdr:rowOff>
    </xdr:to>
    <xdr:sp macro="" textlink="">
      <xdr:nvSpPr>
        <xdr:cNvPr id="15" name="角丸四角形 14"/>
        <xdr:cNvSpPr/>
      </xdr:nvSpPr>
      <xdr:spPr bwMode="auto">
        <a:xfrm>
          <a:off x="2200275" y="2666712"/>
          <a:ext cx="2400300" cy="343188"/>
        </a:xfrm>
        <a:prstGeom prst="roundRect">
          <a:avLst/>
        </a:prstGeom>
        <a:solidFill>
          <a:schemeClr val="bg1"/>
        </a:solidFill>
        <a:ln w="25400" cap="flat" cmpd="sng" algn="ctr">
          <a:solidFill>
            <a:schemeClr val="accent6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rot="0" spcFirstLastPara="0" vert="horz" wrap="square" lIns="18288" tIns="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800"/>
            <a:t>府ルールに基づく積立必要額　６，５１０</a:t>
          </a:r>
          <a:endParaRPr kumimoji="1" lang="en-US" altLang="ja-JP" sz="800"/>
        </a:p>
        <a:p>
          <a:pPr algn="ctr"/>
          <a:r>
            <a:rPr kumimoji="1" lang="ja-JP" altLang="en-US" sz="800"/>
            <a:t>　　　　　　　　　　　　　　　　　　　</a:t>
          </a:r>
          <a:r>
            <a:rPr kumimoji="1" lang="ja-JP" altLang="en-US" sz="800" baseline="0"/>
            <a:t>  </a:t>
          </a:r>
          <a:r>
            <a:rPr kumimoji="1" lang="ja-JP" altLang="en-US" sz="800"/>
            <a:t>（６，１３２）</a:t>
          </a:r>
          <a:endParaRPr kumimoji="1" lang="en-US" altLang="ja-JP" sz="700"/>
        </a:p>
      </xdr:txBody>
    </xdr:sp>
    <xdr:clientData/>
  </xdr:twoCellAnchor>
  <xdr:twoCellAnchor>
    <xdr:from>
      <xdr:col>3</xdr:col>
      <xdr:colOff>742950</xdr:colOff>
      <xdr:row>18</xdr:row>
      <xdr:rowOff>0</xdr:rowOff>
    </xdr:from>
    <xdr:to>
      <xdr:col>13</xdr:col>
      <xdr:colOff>66675</xdr:colOff>
      <xdr:row>19</xdr:row>
      <xdr:rowOff>171938</xdr:rowOff>
    </xdr:to>
    <xdr:sp macro="" textlink="">
      <xdr:nvSpPr>
        <xdr:cNvPr id="16" name="角丸四角形 15"/>
        <xdr:cNvSpPr/>
      </xdr:nvSpPr>
      <xdr:spPr bwMode="auto">
        <a:xfrm>
          <a:off x="1152525" y="3190875"/>
          <a:ext cx="1952625" cy="352913"/>
        </a:xfrm>
        <a:prstGeom prst="roundRect">
          <a:avLst/>
        </a:prstGeom>
        <a:solidFill>
          <a:schemeClr val="bg1"/>
        </a:solidFill>
        <a:ln w="25400" cap="flat" cmpd="sng" algn="ctr">
          <a:solidFill>
            <a:schemeClr val="accent6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rot="0" spcFirstLastPara="0" vert="horz" wrap="square" lIns="18288" tIns="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800"/>
            <a:t>その他（臨財債等以外）　２，９５６</a:t>
          </a:r>
          <a:endParaRPr kumimoji="1" lang="en-US" altLang="ja-JP" sz="800"/>
        </a:p>
        <a:p>
          <a:pPr algn="ctr"/>
          <a:r>
            <a:rPr kumimoji="1" lang="ja-JP" altLang="en-US" sz="800"/>
            <a:t>　　　　　　　　　　　　　　　</a:t>
          </a:r>
          <a:r>
            <a:rPr kumimoji="1" lang="ja-JP" altLang="en-US" sz="800" baseline="0"/>
            <a:t> </a:t>
          </a:r>
          <a:r>
            <a:rPr kumimoji="1" lang="ja-JP" altLang="en-US" sz="800"/>
            <a:t>（２，７８７）</a:t>
          </a:r>
        </a:p>
      </xdr:txBody>
    </xdr:sp>
    <xdr:clientData/>
  </xdr:twoCellAnchor>
  <xdr:twoCellAnchor>
    <xdr:from>
      <xdr:col>19</xdr:col>
      <xdr:colOff>95250</xdr:colOff>
      <xdr:row>18</xdr:row>
      <xdr:rowOff>0</xdr:rowOff>
    </xdr:from>
    <xdr:to>
      <xdr:col>25</xdr:col>
      <xdr:colOff>0</xdr:colOff>
      <xdr:row>19</xdr:row>
      <xdr:rowOff>147746</xdr:rowOff>
    </xdr:to>
    <xdr:sp macro="" textlink="">
      <xdr:nvSpPr>
        <xdr:cNvPr id="17" name="角丸四角形 16"/>
        <xdr:cNvSpPr/>
      </xdr:nvSpPr>
      <xdr:spPr bwMode="auto">
        <a:xfrm>
          <a:off x="4343400" y="3190875"/>
          <a:ext cx="1162050" cy="328721"/>
        </a:xfrm>
        <a:prstGeom prst="roundRect">
          <a:avLst/>
        </a:prstGeom>
        <a:solidFill>
          <a:schemeClr val="bg1"/>
        </a:solidFill>
        <a:ln w="25400" cap="flat" cmpd="sng" algn="ctr">
          <a:solidFill>
            <a:schemeClr val="accent6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rot="0" spcFirstLastPara="0" vert="horz" wrap="square" lIns="18288" tIns="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800"/>
            <a:t>臨財債等　３，５５５</a:t>
          </a:r>
          <a:endParaRPr kumimoji="1" lang="en-US" altLang="ja-JP" sz="800"/>
        </a:p>
        <a:p>
          <a:pPr algn="ctr"/>
          <a:r>
            <a:rPr kumimoji="1" lang="ja-JP" altLang="en-US" sz="800"/>
            <a:t>　　　　　　　（３，３４５）</a:t>
          </a:r>
          <a:endParaRPr kumimoji="1" lang="en-US" altLang="ja-JP" sz="800"/>
        </a:p>
      </xdr:txBody>
    </xdr:sp>
    <xdr:clientData/>
  </xdr:twoCellAnchor>
  <xdr:twoCellAnchor>
    <xdr:from>
      <xdr:col>6</xdr:col>
      <xdr:colOff>200026</xdr:colOff>
      <xdr:row>29</xdr:row>
      <xdr:rowOff>57149</xdr:rowOff>
    </xdr:from>
    <xdr:to>
      <xdr:col>25</xdr:col>
      <xdr:colOff>76201</xdr:colOff>
      <xdr:row>34</xdr:row>
      <xdr:rowOff>104775</xdr:rowOff>
    </xdr:to>
    <xdr:sp macro="" textlink="">
      <xdr:nvSpPr>
        <xdr:cNvPr id="18" name="左矢印 17"/>
        <xdr:cNvSpPr/>
      </xdr:nvSpPr>
      <xdr:spPr>
        <a:xfrm>
          <a:off x="1771651" y="5238749"/>
          <a:ext cx="3810000" cy="952501"/>
        </a:xfrm>
        <a:prstGeom prst="leftArrow">
          <a:avLst/>
        </a:prstGeom>
        <a:solidFill>
          <a:schemeClr val="tx2">
            <a:lumMod val="20000"/>
            <a:lumOff val="80000"/>
          </a:schemeClr>
        </a:solidFill>
        <a:ln>
          <a:solidFill>
            <a:schemeClr val="tx2">
              <a:lumMod val="20000"/>
              <a:lumOff val="8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anchor="ctr" anchorCtr="1">
          <a:noAutofit/>
        </a:bodyPr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ja-JP" sz="800" b="0">
            <a:latin typeface="+mn-ea"/>
            <a:ea typeface="+mn-ea"/>
          </a:endParaRPr>
        </a:p>
      </xdr:txBody>
    </xdr:sp>
    <xdr:clientData/>
  </xdr:twoCellAnchor>
  <xdr:twoCellAnchor>
    <xdr:from>
      <xdr:col>15</xdr:col>
      <xdr:colOff>0</xdr:colOff>
      <xdr:row>29</xdr:row>
      <xdr:rowOff>57150</xdr:rowOff>
    </xdr:from>
    <xdr:to>
      <xdr:col>27</xdr:col>
      <xdr:colOff>47625</xdr:colOff>
      <xdr:row>34</xdr:row>
      <xdr:rowOff>114300</xdr:rowOff>
    </xdr:to>
    <xdr:sp macro="" textlink="">
      <xdr:nvSpPr>
        <xdr:cNvPr id="19" name="右矢印 18"/>
        <xdr:cNvSpPr/>
      </xdr:nvSpPr>
      <xdr:spPr>
        <a:xfrm>
          <a:off x="3409950" y="5238750"/>
          <a:ext cx="2562225" cy="962025"/>
        </a:xfrm>
        <a:prstGeom prst="rightArrow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104775</xdr:colOff>
      <xdr:row>39</xdr:row>
      <xdr:rowOff>76200</xdr:rowOff>
    </xdr:from>
    <xdr:to>
      <xdr:col>33</xdr:col>
      <xdr:colOff>0</xdr:colOff>
      <xdr:row>53</xdr:row>
      <xdr:rowOff>9525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171450</xdr:colOff>
      <xdr:row>43</xdr:row>
      <xdr:rowOff>171450</xdr:rowOff>
    </xdr:from>
    <xdr:to>
      <xdr:col>3</xdr:col>
      <xdr:colOff>400050</xdr:colOff>
      <xdr:row>48</xdr:row>
      <xdr:rowOff>47625</xdr:rowOff>
    </xdr:to>
    <xdr:sp macro="" textlink="">
      <xdr:nvSpPr>
        <xdr:cNvPr id="21" name="正方形/長方形 20"/>
        <xdr:cNvSpPr/>
      </xdr:nvSpPr>
      <xdr:spPr>
        <a:xfrm>
          <a:off x="400050" y="7886700"/>
          <a:ext cx="409575" cy="781050"/>
        </a:xfrm>
        <a:prstGeom prst="rect">
          <a:avLst/>
        </a:prstGeom>
        <a:solidFill>
          <a:schemeClr val="bg1">
            <a:lumMod val="75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rIns="0" rtlCol="0" anchor="ctr"/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繰上</a:t>
          </a:r>
          <a:endParaRPr kumimoji="1" lang="en-US" altLang="ja-JP" sz="800">
            <a:solidFill>
              <a:schemeClr val="tx1"/>
            </a:solidFill>
          </a:endParaRPr>
        </a:p>
        <a:p>
          <a:pPr algn="ctr"/>
          <a:r>
            <a:rPr kumimoji="1" lang="ja-JP" altLang="en-US" sz="800">
              <a:solidFill>
                <a:schemeClr val="tx1"/>
              </a:solidFill>
            </a:rPr>
            <a:t>償還等</a:t>
          </a:r>
        </a:p>
      </xdr:txBody>
    </xdr:sp>
    <xdr:clientData/>
  </xdr:twoCellAnchor>
  <xdr:twoCellAnchor>
    <xdr:from>
      <xdr:col>6</xdr:col>
      <xdr:colOff>190501</xdr:colOff>
      <xdr:row>43</xdr:row>
      <xdr:rowOff>171450</xdr:rowOff>
    </xdr:from>
    <xdr:to>
      <xdr:col>7</xdr:col>
      <xdr:colOff>200025</xdr:colOff>
      <xdr:row>48</xdr:row>
      <xdr:rowOff>76199</xdr:rowOff>
    </xdr:to>
    <xdr:sp macro="" textlink="">
      <xdr:nvSpPr>
        <xdr:cNvPr id="22" name="正方形/長方形 21"/>
        <xdr:cNvSpPr/>
      </xdr:nvSpPr>
      <xdr:spPr>
        <a:xfrm>
          <a:off x="1762126" y="7886700"/>
          <a:ext cx="219074" cy="809624"/>
        </a:xfrm>
        <a:prstGeom prst="rect">
          <a:avLst/>
        </a:prstGeom>
        <a:solidFill>
          <a:schemeClr val="accent1">
            <a:alpha val="24000"/>
          </a:schemeClr>
        </a:solidFill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43</xdr:row>
      <xdr:rowOff>171450</xdr:rowOff>
    </xdr:from>
    <xdr:to>
      <xdr:col>27</xdr:col>
      <xdr:colOff>95250</xdr:colOff>
      <xdr:row>48</xdr:row>
      <xdr:rowOff>76201</xdr:rowOff>
    </xdr:to>
    <xdr:sp macro="" textlink="">
      <xdr:nvSpPr>
        <xdr:cNvPr id="23" name="正方形/長方形 22"/>
        <xdr:cNvSpPr/>
      </xdr:nvSpPr>
      <xdr:spPr>
        <a:xfrm>
          <a:off x="5810250" y="7886700"/>
          <a:ext cx="209550" cy="809626"/>
        </a:xfrm>
        <a:prstGeom prst="rect">
          <a:avLst/>
        </a:prstGeom>
        <a:solidFill>
          <a:schemeClr val="accent1">
            <a:alpha val="24000"/>
          </a:schemeClr>
        </a:solidFill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198630</xdr:colOff>
      <xdr:row>44</xdr:row>
      <xdr:rowOff>57149</xdr:rowOff>
    </xdr:from>
    <xdr:to>
      <xdr:col>28</xdr:col>
      <xdr:colOff>160713</xdr:colOff>
      <xdr:row>48</xdr:row>
      <xdr:rowOff>38100</xdr:rowOff>
    </xdr:to>
    <xdr:sp macro="" textlink="">
      <xdr:nvSpPr>
        <xdr:cNvPr id="24" name="右矢印 23"/>
        <xdr:cNvSpPr/>
      </xdr:nvSpPr>
      <xdr:spPr>
        <a:xfrm>
          <a:off x="5913630" y="7953374"/>
          <a:ext cx="381183" cy="704851"/>
        </a:xfrm>
        <a:prstGeom prst="rightArrow">
          <a:avLst>
            <a:gd name="adj1" fmla="val 71289"/>
            <a:gd name="adj2" fmla="val 50410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 b="1">
              <a:solidFill>
                <a:sysClr val="windowText" lastClr="000000"/>
              </a:solidFill>
            </a:rPr>
            <a:t>復元</a:t>
          </a:r>
        </a:p>
      </xdr:txBody>
    </xdr:sp>
    <xdr:clientData/>
  </xdr:twoCellAnchor>
  <xdr:twoCellAnchor>
    <xdr:from>
      <xdr:col>5</xdr:col>
      <xdr:colOff>123825</xdr:colOff>
      <xdr:row>44</xdr:row>
      <xdr:rowOff>19049</xdr:rowOff>
    </xdr:from>
    <xdr:to>
      <xdr:col>7</xdr:col>
      <xdr:colOff>88682</xdr:colOff>
      <xdr:row>48</xdr:row>
      <xdr:rowOff>47624</xdr:rowOff>
    </xdr:to>
    <xdr:sp macro="" textlink="">
      <xdr:nvSpPr>
        <xdr:cNvPr id="25" name="左矢印 24"/>
        <xdr:cNvSpPr/>
      </xdr:nvSpPr>
      <xdr:spPr>
        <a:xfrm>
          <a:off x="1485900" y="7915274"/>
          <a:ext cx="383957" cy="752475"/>
        </a:xfrm>
        <a:prstGeom prst="leftArrow">
          <a:avLst>
            <a:gd name="adj1" fmla="val 68461"/>
            <a:gd name="adj2" fmla="val 50000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 b="1">
              <a:solidFill>
                <a:sysClr val="windowText" lastClr="000000"/>
              </a:solidFill>
            </a:rPr>
            <a:t>復</a:t>
          </a:r>
          <a:endParaRPr kumimoji="1" lang="en-US" altLang="ja-JP" sz="8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800" b="1">
              <a:solidFill>
                <a:sysClr val="windowText" lastClr="000000"/>
              </a:solidFill>
            </a:rPr>
            <a:t>元</a:t>
          </a:r>
        </a:p>
      </xdr:txBody>
    </xdr:sp>
    <xdr:clientData/>
  </xdr:twoCellAnchor>
  <xdr:twoCellAnchor>
    <xdr:from>
      <xdr:col>25</xdr:col>
      <xdr:colOff>161925</xdr:colOff>
      <xdr:row>14</xdr:row>
      <xdr:rowOff>28574</xdr:rowOff>
    </xdr:from>
    <xdr:to>
      <xdr:col>30</xdr:col>
      <xdr:colOff>9525</xdr:colOff>
      <xdr:row>15</xdr:row>
      <xdr:rowOff>89973</xdr:rowOff>
    </xdr:to>
    <xdr:sp macro="" textlink="">
      <xdr:nvSpPr>
        <xdr:cNvPr id="26" name="テキスト ボックス 1"/>
        <xdr:cNvSpPr txBox="1"/>
      </xdr:nvSpPr>
      <xdr:spPr>
        <a:xfrm>
          <a:off x="5715000" y="2495549"/>
          <a:ext cx="895350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900">
              <a:latin typeface="+mn-ea"/>
              <a:ea typeface="+mn-ea"/>
            </a:rPr>
            <a:t>（単位：億円）</a:t>
          </a:r>
        </a:p>
      </xdr:txBody>
    </xdr:sp>
    <xdr:clientData/>
  </xdr:twoCellAnchor>
  <xdr:twoCellAnchor>
    <xdr:from>
      <xdr:col>2</xdr:col>
      <xdr:colOff>152401</xdr:colOff>
      <xdr:row>34</xdr:row>
      <xdr:rowOff>153757</xdr:rowOff>
    </xdr:from>
    <xdr:to>
      <xdr:col>8</xdr:col>
      <xdr:colOff>9526</xdr:colOff>
      <xdr:row>36</xdr:row>
      <xdr:rowOff>32002</xdr:rowOff>
    </xdr:to>
    <xdr:sp macro="" textlink="">
      <xdr:nvSpPr>
        <xdr:cNvPr id="27" name="正方形/長方形 26"/>
        <xdr:cNvSpPr/>
      </xdr:nvSpPr>
      <xdr:spPr>
        <a:xfrm>
          <a:off x="381001" y="6240232"/>
          <a:ext cx="1619250" cy="240195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bg1">
              <a:alpha val="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/>
            <a:t>（　　　）は前年度末の数値</a:t>
          </a:r>
          <a:endParaRPr kumimoji="1" lang="ja-JP" altLang="en-US" sz="1100"/>
        </a:p>
      </xdr:txBody>
    </xdr:sp>
    <xdr:clientData/>
  </xdr:twoCellAnchor>
  <xdr:twoCellAnchor>
    <xdr:from>
      <xdr:col>0</xdr:col>
      <xdr:colOff>95250</xdr:colOff>
      <xdr:row>7</xdr:row>
      <xdr:rowOff>133350</xdr:rowOff>
    </xdr:from>
    <xdr:to>
      <xdr:col>31</xdr:col>
      <xdr:colOff>142875</xdr:colOff>
      <xdr:row>37</xdr:row>
      <xdr:rowOff>114300</xdr:rowOff>
    </xdr:to>
    <xdr:sp macro="" textlink="">
      <xdr:nvSpPr>
        <xdr:cNvPr id="28" name="正方形/長方形 27"/>
        <xdr:cNvSpPr/>
      </xdr:nvSpPr>
      <xdr:spPr>
        <a:xfrm>
          <a:off x="95250" y="1333500"/>
          <a:ext cx="6858000" cy="5410200"/>
        </a:xfrm>
        <a:prstGeom prst="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41993</xdr:colOff>
      <xdr:row>6</xdr:row>
      <xdr:rowOff>120373</xdr:rowOff>
    </xdr:from>
    <xdr:to>
      <xdr:col>8</xdr:col>
      <xdr:colOff>97593</xdr:colOff>
      <xdr:row>8</xdr:row>
      <xdr:rowOff>147163</xdr:rowOff>
    </xdr:to>
    <xdr:sp macro="" textlink="">
      <xdr:nvSpPr>
        <xdr:cNvPr id="29" name="テキスト ボックス 1"/>
        <xdr:cNvSpPr txBox="1"/>
      </xdr:nvSpPr>
      <xdr:spPr>
        <a:xfrm>
          <a:off x="270593" y="1139548"/>
          <a:ext cx="1817725" cy="388740"/>
        </a:xfrm>
        <a:prstGeom prst="rect">
          <a:avLst/>
        </a:prstGeom>
        <a:solidFill>
          <a:schemeClr val="bg1"/>
        </a:solidFill>
        <a:ln w="381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 baseline="0">
              <a:latin typeface="+mj-ea"/>
              <a:ea typeface="+mj-ea"/>
            </a:rPr>
            <a:t>平成３０年度末残高</a:t>
          </a:r>
          <a:endParaRPr kumimoji="1" lang="ja-JP" altLang="en-US" sz="1100" b="1"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66675</xdr:colOff>
      <xdr:row>30</xdr:row>
      <xdr:rowOff>152400</xdr:rowOff>
    </xdr:from>
    <xdr:to>
      <xdr:col>17</xdr:col>
      <xdr:colOff>38100</xdr:colOff>
      <xdr:row>33</xdr:row>
      <xdr:rowOff>9524</xdr:rowOff>
    </xdr:to>
    <xdr:sp macro="" textlink="">
      <xdr:nvSpPr>
        <xdr:cNvPr id="30" name="正方形/長方形 29"/>
        <xdr:cNvSpPr/>
      </xdr:nvSpPr>
      <xdr:spPr>
        <a:xfrm>
          <a:off x="2895600" y="5514975"/>
          <a:ext cx="1019175" cy="400049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ja-JP" altLang="ja-JP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残高</a:t>
          </a:r>
          <a:r>
            <a:rPr lang="ja-JP" altLang="en-US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４，８９９</a:t>
          </a:r>
          <a:endParaRPr lang="en-US" altLang="ja-JP" sz="8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ja-JP" altLang="ja-JP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en-US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４，２３５</a:t>
          </a:r>
          <a:r>
            <a:rPr lang="ja-JP" altLang="ja-JP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800">
            <a:effectLst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0.10194</cdr:x>
      <cdr:y>0.09268</cdr:y>
    </cdr:from>
    <cdr:to>
      <cdr:x>0.87226</cdr:x>
      <cdr:y>0.09268</cdr:y>
    </cdr:to>
    <cdr:cxnSp macro="">
      <cdr:nvCxnSpPr>
        <cdr:cNvPr id="3" name="直線矢印コネクタ 2"/>
        <cdr:cNvCxnSpPr/>
      </cdr:nvCxnSpPr>
      <cdr:spPr>
        <a:xfrm xmlns:a="http://schemas.openxmlformats.org/drawingml/2006/main">
          <a:off x="752475" y="361950"/>
          <a:ext cx="5686425" cy="1"/>
        </a:xfrm>
        <a:prstGeom xmlns:a="http://schemas.openxmlformats.org/drawingml/2006/main" prst="straightConnector1">
          <a:avLst/>
        </a:prstGeom>
        <a:ln xmlns:a="http://schemas.openxmlformats.org/drawingml/2006/main" w="31750" cmpd="sng">
          <a:solidFill>
            <a:schemeClr val="accent6">
              <a:lumMod val="50000"/>
            </a:schemeClr>
          </a:solidFill>
          <a:prstDash val="dash"/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0.32008</cdr:x>
      <cdr:y>0.41477</cdr:y>
    </cdr:from>
    <cdr:to>
      <cdr:x>0.61146</cdr:x>
      <cdr:y>0.54154</cdr:y>
    </cdr:to>
    <cdr:sp macro="" textlink="">
      <cdr:nvSpPr>
        <cdr:cNvPr id="4" name="左右矢印 3"/>
        <cdr:cNvSpPr/>
      </cdr:nvSpPr>
      <cdr:spPr>
        <a:xfrm xmlns:a="http://schemas.openxmlformats.org/drawingml/2006/main">
          <a:off x="285880" y="1884477"/>
          <a:ext cx="260249" cy="575970"/>
        </a:xfrm>
        <a:prstGeom xmlns:a="http://schemas.openxmlformats.org/drawingml/2006/main" prst="leftRightArrow">
          <a:avLst/>
        </a:prstGeom>
        <a:solidFill xmlns:a="http://schemas.openxmlformats.org/drawingml/2006/main">
          <a:schemeClr val="bg1">
            <a:lumMod val="75000"/>
          </a:schemeClr>
        </a:solidFill>
        <a:ln xmlns:a="http://schemas.openxmlformats.org/drawingml/2006/main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anchor="ctr" anchorCtr="1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100"/>
            </a:lnSpc>
          </a:pPr>
          <a:r>
            <a:rPr lang="ja-JP" altLang="en-US" sz="800" b="0">
              <a:latin typeface="+mn-ea"/>
              <a:ea typeface="+mn-ea"/>
            </a:rPr>
            <a:t>繰上</a:t>
          </a:r>
          <a:endParaRPr lang="en-US" altLang="ja-JP" sz="800" b="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lang="ja-JP" altLang="en-US" sz="800" b="0">
              <a:latin typeface="+mn-ea"/>
              <a:ea typeface="+mn-ea"/>
            </a:rPr>
            <a:t>償還等</a:t>
          </a:r>
          <a:endParaRPr lang="en-US" altLang="ja-JP" sz="800" b="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lang="ja-JP" altLang="en-US" sz="800" b="0">
              <a:latin typeface="+mn-ea"/>
              <a:ea typeface="+mn-ea"/>
            </a:rPr>
            <a:t>２９８</a:t>
          </a:r>
          <a:endParaRPr lang="en-US" altLang="ja-JP" sz="800" b="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lang="ja-JP" altLang="en-US" sz="800" b="0">
              <a:latin typeface="+mn-ea"/>
              <a:ea typeface="+mn-ea"/>
            </a:rPr>
            <a:t>（３２０）</a:t>
          </a:r>
          <a:endParaRPr lang="en-US" altLang="ja-JP" sz="800" b="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0.27418</cdr:x>
      <cdr:y>0.65817</cdr:y>
    </cdr:from>
    <cdr:to>
      <cdr:x>0.68062</cdr:x>
      <cdr:y>0.86562</cdr:y>
    </cdr:to>
    <cdr:sp macro="" textlink="">
      <cdr:nvSpPr>
        <cdr:cNvPr id="5" name="左右矢印 4"/>
        <cdr:cNvSpPr/>
      </cdr:nvSpPr>
      <cdr:spPr>
        <a:xfrm xmlns:a="http://schemas.openxmlformats.org/drawingml/2006/main">
          <a:off x="276226" y="2990347"/>
          <a:ext cx="409470" cy="942533"/>
        </a:xfrm>
        <a:prstGeom xmlns:a="http://schemas.openxmlformats.org/drawingml/2006/main" prst="leftRightArrow">
          <a:avLst>
            <a:gd name="adj1" fmla="val 48777"/>
            <a:gd name="adj2" fmla="val 26966"/>
          </a:avLst>
        </a:prstGeom>
        <a:solidFill xmlns:a="http://schemas.openxmlformats.org/drawingml/2006/main">
          <a:schemeClr val="bg1">
            <a:lumMod val="75000"/>
          </a:schemeClr>
        </a:solidFill>
        <a:ln xmlns:a="http://schemas.openxmlformats.org/drawingml/2006/main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anchor="ctr" anchorCtr="1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 b="1">
              <a:latin typeface="HGｺﾞｼｯｸM" pitchFamily="49" charset="-128"/>
              <a:ea typeface="HGｺﾞｼｯｸM" pitchFamily="49" charset="-128"/>
            </a:rPr>
            <a:t> </a:t>
          </a:r>
          <a:r>
            <a:rPr lang="ja-JP" altLang="en-US" sz="800" b="0">
              <a:latin typeface="+mn-ea"/>
              <a:ea typeface="+mn-ea"/>
            </a:rPr>
            <a:t>残高２９８</a:t>
          </a:r>
          <a:endParaRPr lang="en-US" altLang="ja-JP" sz="800" b="0">
            <a:latin typeface="+mn-ea"/>
            <a:ea typeface="+mn-ea"/>
          </a:endParaRPr>
        </a:p>
        <a:p xmlns:a="http://schemas.openxmlformats.org/drawingml/2006/main">
          <a:r>
            <a:rPr lang="ja-JP" altLang="en-US" sz="800" b="0">
              <a:latin typeface="+mn-ea"/>
              <a:ea typeface="+mn-ea"/>
            </a:rPr>
            <a:t>   （３２０）</a:t>
          </a:r>
          <a:endParaRPr lang="en-US" altLang="ja-JP" sz="800" b="0">
            <a:latin typeface="+mn-ea"/>
            <a:ea typeface="+mn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98975</xdr:colOff>
      <xdr:row>44</xdr:row>
      <xdr:rowOff>170718</xdr:rowOff>
    </xdr:from>
    <xdr:to>
      <xdr:col>41</xdr:col>
      <xdr:colOff>55634</xdr:colOff>
      <xdr:row>50</xdr:row>
      <xdr:rowOff>361249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98975" y="8543193"/>
          <a:ext cx="6567009" cy="1000156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>
              <a:alpha val="0"/>
            </a:srgbClr>
          </a:solidFill>
          <a:round/>
          <a:headEnd/>
          <a:tailEnd/>
        </a:ln>
      </xdr:spPr>
      <xdr:txBody>
        <a:bodyPr wrap="square" lIns="27432" tIns="18288" rIns="0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lnSpc>
              <a:spcPts val="1000"/>
            </a:lnSpc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　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１　　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(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ウ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)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基準財政需要額算入見込額とは、健全化判断比率（将来負担比率）を算定するため、国が示した算定様式を</a:t>
          </a:r>
          <a:endParaRPr lang="en-US" altLang="ja-JP" sz="85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　　　　基に試算した額。（見込値）　</a:t>
          </a:r>
          <a:endParaRPr lang="en-US" altLang="ja-JP" sz="85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　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※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２　　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(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エ</a:t>
          </a:r>
          <a:r>
            <a:rPr lang="en-US" altLang="ja-JP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)</a:t>
          </a: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算入対象外とは、減収補塡債の２５％分（平成１４年度以前は２０％）及び、平成９年度不動産取得税、平成１９年度</a:t>
          </a:r>
          <a:endParaRPr lang="en-US" altLang="ja-JP" sz="85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　　　　　所得割に係る減収補塡債。　</a:t>
          </a:r>
          <a:endParaRPr lang="en-US" altLang="ja-JP" sz="850" b="0" i="0" u="none" strike="noStrike" baseline="0">
            <a:solidFill>
              <a:srgbClr val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 editAs="absolute">
    <xdr:from>
      <xdr:col>0</xdr:col>
      <xdr:colOff>73570</xdr:colOff>
      <xdr:row>17</xdr:row>
      <xdr:rowOff>97736</xdr:rowOff>
    </xdr:from>
    <xdr:to>
      <xdr:col>43</xdr:col>
      <xdr:colOff>9525</xdr:colOff>
      <xdr:row>38</xdr:row>
      <xdr:rowOff>107674</xdr:rowOff>
    </xdr:to>
    <xdr:graphicFrame macro="">
      <xdr:nvGraphicFramePr>
        <xdr:cNvPr id="3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107671</xdr:colOff>
      <xdr:row>38</xdr:row>
      <xdr:rowOff>229020</xdr:rowOff>
    </xdr:from>
    <xdr:to>
      <xdr:col>39</xdr:col>
      <xdr:colOff>157370</xdr:colOff>
      <xdr:row>42</xdr:row>
      <xdr:rowOff>140806</xdr:rowOff>
    </xdr:to>
    <xdr:grpSp>
      <xdr:nvGrpSpPr>
        <xdr:cNvPr id="4" name="グループ化 3"/>
        <xdr:cNvGrpSpPr/>
      </xdr:nvGrpSpPr>
      <xdr:grpSpPr>
        <a:xfrm>
          <a:off x="564871" y="7258470"/>
          <a:ext cx="5878999" cy="911911"/>
          <a:chOff x="8057917" y="4128668"/>
          <a:chExt cx="3802026" cy="1055346"/>
        </a:xfrm>
      </xdr:grpSpPr>
      <xdr:sp macro="" textlink="">
        <xdr:nvSpPr>
          <xdr:cNvPr id="5" name="正方形/長方形 4"/>
          <xdr:cNvSpPr/>
        </xdr:nvSpPr>
        <xdr:spPr bwMode="auto">
          <a:xfrm>
            <a:off x="8057917" y="4128668"/>
            <a:ext cx="3802026" cy="1055346"/>
          </a:xfrm>
          <a:prstGeom prst="rect">
            <a:avLst/>
          </a:prstGeom>
          <a:solidFill>
            <a:schemeClr val="bg1"/>
          </a:solidFill>
          <a:ln w="25400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>
            <a:noAutofit/>
          </a:bodyPr>
          <a:lstStyle/>
          <a:p>
            <a:pPr algn="l"/>
            <a:r>
              <a:rPr kumimoji="1" lang="ja-JP" altLang="en-US" sz="1000"/>
              <a:t>基準財政需要額既算入額と減債基金残高との差</a:t>
            </a:r>
            <a:endParaRPr kumimoji="1" lang="en-US" altLang="ja-JP" sz="1000"/>
          </a:p>
          <a:p>
            <a:pPr algn="l"/>
            <a:r>
              <a:rPr kumimoji="1" lang="ja-JP" altLang="en-US" sz="1000"/>
              <a:t>　　（ア）　－　（イ）　－　（ウ）　－　（エ）　＝　　　　　　　　　３，５６８億円　（３，３８０億円）</a:t>
            </a:r>
            <a:endParaRPr kumimoji="1" lang="en-US" altLang="ja-JP" sz="1000"/>
          </a:p>
          <a:p>
            <a:pPr algn="l"/>
            <a:r>
              <a:rPr kumimoji="1" lang="ja-JP" altLang="en-US" sz="1000"/>
              <a:t>　　過去の減債基金借入による積立不足額　　　　　　　　 　　５５０億円　（　　６４７億円）</a:t>
            </a:r>
            <a:endParaRPr kumimoji="1" lang="en-US" altLang="ja-JP" sz="1000"/>
          </a:p>
          <a:p>
            <a:pPr algn="l"/>
            <a:r>
              <a:rPr kumimoji="1" lang="ja-JP" altLang="en-US" sz="1000"/>
              <a:t>　　府と国の償還ペースの違いによる差　　　　　　　　　　</a:t>
            </a:r>
            <a:r>
              <a:rPr kumimoji="1" lang="ja-JP" altLang="en-US" sz="1000" baseline="0"/>
              <a:t>  ３，０１９</a:t>
            </a:r>
            <a:r>
              <a:rPr kumimoji="1" lang="ja-JP" altLang="en-US" sz="1000"/>
              <a:t>億円　（２，７３３億円）</a:t>
            </a:r>
          </a:p>
        </xdr:txBody>
      </xdr:sp>
      <xdr:sp macro="" textlink="">
        <xdr:nvSpPr>
          <xdr:cNvPr id="6" name="大かっこ 5"/>
          <xdr:cNvSpPr/>
        </xdr:nvSpPr>
        <xdr:spPr>
          <a:xfrm>
            <a:off x="8085691" y="4327957"/>
            <a:ext cx="3276742" cy="634079"/>
          </a:xfrm>
          <a:prstGeom prst="bracketPair">
            <a:avLst>
              <a:gd name="adj" fmla="val 9567"/>
            </a:avLst>
          </a:prstGeom>
          <a:ln w="1270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0</xdr:col>
      <xdr:colOff>53423</xdr:colOff>
      <xdr:row>15</xdr:row>
      <xdr:rowOff>24847</xdr:rowOff>
    </xdr:from>
    <xdr:to>
      <xdr:col>41</xdr:col>
      <xdr:colOff>149088</xdr:colOff>
      <xdr:row>44</xdr:row>
      <xdr:rowOff>33128</xdr:rowOff>
    </xdr:to>
    <xdr:sp macro="" textlink="">
      <xdr:nvSpPr>
        <xdr:cNvPr id="7" name="正方形/長方形 6"/>
        <xdr:cNvSpPr/>
      </xdr:nvSpPr>
      <xdr:spPr>
        <a:xfrm>
          <a:off x="53423" y="2787097"/>
          <a:ext cx="6706015" cy="5618506"/>
        </a:xfrm>
        <a:prstGeom prst="rect">
          <a:avLst/>
        </a:prstGeom>
        <a:noFill/>
        <a:ln w="317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136907</xdr:colOff>
      <xdr:row>14</xdr:row>
      <xdr:rowOff>4386</xdr:rowOff>
    </xdr:from>
    <xdr:to>
      <xdr:col>9</xdr:col>
      <xdr:colOff>148113</xdr:colOff>
      <xdr:row>16</xdr:row>
      <xdr:rowOff>57978</xdr:rowOff>
    </xdr:to>
    <xdr:sp macro="" textlink="">
      <xdr:nvSpPr>
        <xdr:cNvPr id="8" name="正方形/長方形 7"/>
        <xdr:cNvSpPr/>
      </xdr:nvSpPr>
      <xdr:spPr bwMode="auto">
        <a:xfrm>
          <a:off x="136907" y="2642811"/>
          <a:ext cx="1439956" cy="301242"/>
        </a:xfrm>
        <a:prstGeom prst="rect">
          <a:avLst/>
        </a:prstGeom>
        <a:solidFill>
          <a:schemeClr val="bg1"/>
        </a:solidFill>
        <a:ln w="3175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/>
            <a:t>平成３０年度末</a:t>
          </a:r>
        </a:p>
      </xdr:txBody>
    </xdr:sp>
    <xdr:clientData/>
  </xdr:twoCellAnchor>
  <xdr:twoCellAnchor>
    <xdr:from>
      <xdr:col>34</xdr:col>
      <xdr:colOff>0</xdr:colOff>
      <xdr:row>34</xdr:row>
      <xdr:rowOff>0</xdr:rowOff>
    </xdr:from>
    <xdr:to>
      <xdr:col>36</xdr:col>
      <xdr:colOff>94837</xdr:colOff>
      <xdr:row>35</xdr:row>
      <xdr:rowOff>0</xdr:rowOff>
    </xdr:to>
    <xdr:sp macro="" textlink="">
      <xdr:nvSpPr>
        <xdr:cNvPr id="9" name="正方形/長方形 8"/>
        <xdr:cNvSpPr/>
      </xdr:nvSpPr>
      <xdr:spPr>
        <a:xfrm>
          <a:off x="5476875" y="6229350"/>
          <a:ext cx="418687" cy="180975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bg1">
              <a:alpha val="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/>
            <a:t>※</a:t>
          </a:r>
          <a:r>
            <a:rPr kumimoji="1" lang="ja-JP" altLang="en-US" sz="800"/>
            <a:t>２</a:t>
          </a:r>
          <a:endParaRPr kumimoji="1" lang="ja-JP" altLang="en-US" sz="1100"/>
        </a:p>
      </xdr:txBody>
    </xdr:sp>
    <xdr:clientData/>
  </xdr:twoCellAnchor>
  <xdr:twoCellAnchor>
    <xdr:from>
      <xdr:col>2</xdr:col>
      <xdr:colOff>24847</xdr:colOff>
      <xdr:row>42</xdr:row>
      <xdr:rowOff>82826</xdr:rowOff>
    </xdr:from>
    <xdr:to>
      <xdr:col>25</xdr:col>
      <xdr:colOff>57977</xdr:colOff>
      <xdr:row>43</xdr:row>
      <xdr:rowOff>149087</xdr:rowOff>
    </xdr:to>
    <xdr:sp macro="" textlink="">
      <xdr:nvSpPr>
        <xdr:cNvPr id="10" name="正方形/長方形 9"/>
        <xdr:cNvSpPr/>
      </xdr:nvSpPr>
      <xdr:spPr>
        <a:xfrm>
          <a:off x="329647" y="8112401"/>
          <a:ext cx="3747880" cy="237711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bg1">
              <a:alpha val="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/>
            <a:t>（　　　）は前年度末の数値</a:t>
          </a:r>
          <a:endParaRPr kumimoji="1" lang="ja-JP" altLang="en-US" sz="1100"/>
        </a:p>
      </xdr:txBody>
    </xdr:sp>
    <xdr:clientData/>
  </xdr:twoCellAnchor>
  <xdr:twoCellAnchor>
    <xdr:from>
      <xdr:col>16</xdr:col>
      <xdr:colOff>115954</xdr:colOff>
      <xdr:row>35</xdr:row>
      <xdr:rowOff>24848</xdr:rowOff>
    </xdr:from>
    <xdr:to>
      <xdr:col>19</xdr:col>
      <xdr:colOff>124238</xdr:colOff>
      <xdr:row>36</xdr:row>
      <xdr:rowOff>91109</xdr:rowOff>
    </xdr:to>
    <xdr:sp macro="" textlink="">
      <xdr:nvSpPr>
        <xdr:cNvPr id="11" name="正方形/長方形 10"/>
        <xdr:cNvSpPr/>
      </xdr:nvSpPr>
      <xdr:spPr>
        <a:xfrm>
          <a:off x="2678179" y="6435173"/>
          <a:ext cx="494059" cy="237711"/>
        </a:xfrm>
        <a:prstGeom prst="rect">
          <a:avLst/>
        </a:prstGeom>
        <a:solidFill>
          <a:schemeClr val="lt1">
            <a:alpha val="0"/>
          </a:schemeClr>
        </a:solidFill>
        <a:ln>
          <a:solidFill>
            <a:schemeClr val="bg1">
              <a:alpha val="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/>
            <a:t>　</a:t>
          </a:r>
          <a:r>
            <a:rPr kumimoji="1" lang="en-US" altLang="ja-JP" sz="800">
              <a:solidFill>
                <a:schemeClr val="tx1"/>
              </a:solidFill>
            </a:rPr>
            <a:t>※</a:t>
          </a:r>
          <a:r>
            <a:rPr kumimoji="1" lang="ja-JP" altLang="en-US" sz="800">
              <a:solidFill>
                <a:schemeClr val="tx1"/>
              </a:solidFill>
            </a:rPr>
            <a:t>１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36</xdr:col>
      <xdr:colOff>59790</xdr:colOff>
      <xdr:row>33</xdr:row>
      <xdr:rowOff>16575</xdr:rowOff>
    </xdr:from>
    <xdr:to>
      <xdr:col>38</xdr:col>
      <xdr:colOff>59806</xdr:colOff>
      <xdr:row>33</xdr:row>
      <xdr:rowOff>16575</xdr:rowOff>
    </xdr:to>
    <xdr:cxnSp macro="">
      <xdr:nvCxnSpPr>
        <xdr:cNvPr id="13" name="直線コネクタ 12"/>
        <xdr:cNvCxnSpPr/>
      </xdr:nvCxnSpPr>
      <xdr:spPr bwMode="auto">
        <a:xfrm>
          <a:off x="5860515" y="6122100"/>
          <a:ext cx="323866" cy="0"/>
        </a:xfrm>
        <a:prstGeom prst="line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0.0597</cdr:x>
      <cdr:y>0.20572</cdr:y>
    </cdr:from>
    <cdr:to>
      <cdr:x>0.17157</cdr:x>
      <cdr:y>0.20596</cdr:y>
    </cdr:to>
    <cdr:cxnSp macro="">
      <cdr:nvCxnSpPr>
        <cdr:cNvPr id="13" name="直線コネクタ 12"/>
        <cdr:cNvCxnSpPr/>
      </cdr:nvCxnSpPr>
      <cdr:spPr bwMode="auto">
        <a:xfrm xmlns:a="http://schemas.openxmlformats.org/drawingml/2006/main" flipH="1" flipV="1">
          <a:off x="415266" y="817189"/>
          <a:ext cx="778154" cy="954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0.17155</cdr:x>
      <cdr:y>0.16482</cdr:y>
    </cdr:from>
    <cdr:to>
      <cdr:x>0.40433</cdr:x>
      <cdr:y>0.27752</cdr:y>
    </cdr:to>
    <cdr:sp macro="" textlink="">
      <cdr:nvSpPr>
        <cdr:cNvPr id="14" name="テキスト ボックス 6"/>
        <cdr:cNvSpPr txBox="1"/>
      </cdr:nvSpPr>
      <cdr:spPr bwMode="auto">
        <a:xfrm xmlns:a="http://schemas.openxmlformats.org/drawingml/2006/main">
          <a:off x="1193281" y="654721"/>
          <a:ext cx="1619224" cy="44768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800">
              <a:latin typeface="+mn-ea"/>
              <a:ea typeface="+mn-ea"/>
            </a:rPr>
            <a:t>減債基金残高　３，００５</a:t>
          </a:r>
          <a:r>
            <a:rPr kumimoji="1" lang="en-US" altLang="ja-JP" sz="800">
              <a:latin typeface="+mn-ea"/>
              <a:ea typeface="+mn-ea"/>
            </a:rPr>
            <a:t>(</a:t>
          </a:r>
          <a:r>
            <a:rPr kumimoji="1" lang="ja-JP" altLang="en-US" sz="800">
              <a:latin typeface="+mn-ea"/>
              <a:ea typeface="+mn-ea"/>
            </a:rPr>
            <a:t>イ</a:t>
          </a:r>
          <a:r>
            <a:rPr kumimoji="1" lang="en-US" altLang="ja-JP" sz="800">
              <a:latin typeface="+mn-ea"/>
              <a:ea typeface="+mn-ea"/>
            </a:rPr>
            <a:t>)</a:t>
          </a:r>
        </a:p>
        <a:p xmlns:a="http://schemas.openxmlformats.org/drawingml/2006/main">
          <a:r>
            <a:rPr kumimoji="1" lang="ja-JP" altLang="en-US" sz="800">
              <a:latin typeface="+mn-ea"/>
              <a:ea typeface="+mn-ea"/>
            </a:rPr>
            <a:t>　　　　　　　　　（２，６９８）</a:t>
          </a:r>
        </a:p>
      </cdr:txBody>
    </cdr:sp>
  </cdr:relSizeAnchor>
  <cdr:relSizeAnchor xmlns:cdr="http://schemas.openxmlformats.org/drawingml/2006/chartDrawing">
    <cdr:from>
      <cdr:x>0.17155</cdr:x>
      <cdr:y>0.31349</cdr:y>
    </cdr:from>
    <cdr:to>
      <cdr:x>0.35778</cdr:x>
      <cdr:y>0.42619</cdr:y>
    </cdr:to>
    <cdr:sp macro="" textlink="">
      <cdr:nvSpPr>
        <cdr:cNvPr id="16" name="テキスト ボックス 7"/>
        <cdr:cNvSpPr txBox="1"/>
      </cdr:nvSpPr>
      <cdr:spPr bwMode="auto">
        <a:xfrm xmlns:a="http://schemas.openxmlformats.org/drawingml/2006/main">
          <a:off x="1193281" y="1245288"/>
          <a:ext cx="1295374" cy="44768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>
            <a:lnSpc>
              <a:spcPts val="1000"/>
            </a:lnSpc>
          </a:pPr>
          <a:r>
            <a:rPr kumimoji="1" lang="ja-JP" altLang="en-US" sz="800">
              <a:latin typeface="+mn-ea"/>
              <a:ea typeface="+mn-ea"/>
            </a:rPr>
            <a:t>積立不足額　５５０</a:t>
          </a:r>
          <a:endParaRPr kumimoji="1" lang="en-US" altLang="ja-JP" sz="80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000"/>
            </a:lnSpc>
          </a:pPr>
          <a:r>
            <a:rPr kumimoji="1" lang="ja-JP" altLang="en-US" sz="800">
              <a:latin typeface="+mn-ea"/>
              <a:ea typeface="+mn-ea"/>
            </a:rPr>
            <a:t>  　　（６４７）</a:t>
          </a:r>
          <a:endParaRPr kumimoji="1" lang="ja-JP" altLang="en-US" sz="1000"/>
        </a:p>
      </cdr:txBody>
    </cdr:sp>
  </cdr:relSizeAnchor>
  <cdr:relSizeAnchor xmlns:cdr="http://schemas.openxmlformats.org/drawingml/2006/chartDrawing">
    <cdr:from>
      <cdr:x>0.01368</cdr:x>
      <cdr:y>0.44768</cdr:y>
    </cdr:from>
    <cdr:to>
      <cdr:x>0.01368</cdr:x>
      <cdr:y>0.61682</cdr:y>
    </cdr:to>
    <cdr:cxnSp macro="">
      <cdr:nvCxnSpPr>
        <cdr:cNvPr id="21" name="直線コネクタ 20"/>
        <cdr:cNvCxnSpPr/>
      </cdr:nvCxnSpPr>
      <cdr:spPr>
        <a:xfrm xmlns:a="http://schemas.openxmlformats.org/drawingml/2006/main">
          <a:off x="97024" y="1839895"/>
          <a:ext cx="0" cy="695137"/>
        </a:xfrm>
        <a:prstGeom xmlns:a="http://schemas.openxmlformats.org/drawingml/2006/main" prst="line">
          <a:avLst/>
        </a:prstGeom>
        <a:ln xmlns:a="http://schemas.openxmlformats.org/drawingml/2006/main" w="12700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0.27971</cdr:x>
      <cdr:y>0.53491</cdr:y>
    </cdr:from>
    <cdr:to>
      <cdr:x>0.52682</cdr:x>
      <cdr:y>0.60719</cdr:y>
    </cdr:to>
    <cdr:sp macro="" textlink="">
      <cdr:nvSpPr>
        <cdr:cNvPr id="30" name="テキスト ボックス 6"/>
        <cdr:cNvSpPr txBox="1"/>
      </cdr:nvSpPr>
      <cdr:spPr bwMode="auto">
        <a:xfrm xmlns:a="http://schemas.openxmlformats.org/drawingml/2006/main">
          <a:off x="1983739" y="2136369"/>
          <a:ext cx="1752536" cy="2886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900">
              <a:latin typeface="+mn-ea"/>
              <a:ea typeface="+mn-ea"/>
            </a:rPr>
            <a:t>差額　３，０１９ （２，７３３）</a:t>
          </a:r>
        </a:p>
      </cdr:txBody>
    </cdr:sp>
  </cdr:relSizeAnchor>
  <cdr:relSizeAnchor xmlns:cdr="http://schemas.openxmlformats.org/drawingml/2006/chartDrawing">
    <cdr:from>
      <cdr:x>0.01133</cdr:x>
      <cdr:y>0.10248</cdr:y>
    </cdr:from>
    <cdr:to>
      <cdr:x>0.15101</cdr:x>
      <cdr:y>0.14085</cdr:y>
    </cdr:to>
    <cdr:sp macro="" textlink="">
      <cdr:nvSpPr>
        <cdr:cNvPr id="32" name="左中かっこ 31"/>
        <cdr:cNvSpPr/>
      </cdr:nvSpPr>
      <cdr:spPr>
        <a:xfrm xmlns:a="http://schemas.openxmlformats.org/drawingml/2006/main" rot="5400000">
          <a:off x="488394" y="-2496"/>
          <a:ext cx="152400" cy="971571"/>
        </a:xfrm>
        <a:prstGeom xmlns:a="http://schemas.openxmlformats.org/drawingml/2006/main" prst="leftBrace">
          <a:avLst>
            <a:gd name="adj1" fmla="val 15476"/>
            <a:gd name="adj2" fmla="val 50000"/>
          </a:avLst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t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0.15101</cdr:x>
      <cdr:y>0.55807</cdr:y>
    </cdr:from>
    <cdr:to>
      <cdr:x>0.2674</cdr:x>
      <cdr:y>0.55807</cdr:y>
    </cdr:to>
    <cdr:cxnSp macro="">
      <cdr:nvCxnSpPr>
        <cdr:cNvPr id="27" name="直線矢印コネクタ 26"/>
        <cdr:cNvCxnSpPr/>
      </cdr:nvCxnSpPr>
      <cdr:spPr>
        <a:xfrm xmlns:a="http://schemas.openxmlformats.org/drawingml/2006/main">
          <a:off x="1050380" y="2216839"/>
          <a:ext cx="809625" cy="0"/>
        </a:xfrm>
        <a:prstGeom xmlns:a="http://schemas.openxmlformats.org/drawingml/2006/main" prst="straightConnector1">
          <a:avLst/>
        </a:prstGeom>
        <a:ln xmlns:a="http://schemas.openxmlformats.org/drawingml/2006/main" w="28575">
          <a:solidFill>
            <a:schemeClr val="accent6">
              <a:lumMod val="50000"/>
            </a:schemeClr>
          </a:solidFill>
          <a:prstDash val="sysDash"/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0.27914</cdr:x>
      <cdr:y>0.46293</cdr:y>
    </cdr:from>
    <cdr:to>
      <cdr:x>0.51981</cdr:x>
      <cdr:y>0.5402</cdr:y>
    </cdr:to>
    <cdr:sp macro="" textlink="">
      <cdr:nvSpPr>
        <cdr:cNvPr id="18" name="テキスト ボックス 6"/>
        <cdr:cNvSpPr txBox="1"/>
      </cdr:nvSpPr>
      <cdr:spPr bwMode="auto">
        <a:xfrm xmlns:a="http://schemas.openxmlformats.org/drawingml/2006/main">
          <a:off x="1979746" y="1902548"/>
          <a:ext cx="1706987" cy="3175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900">
              <a:latin typeface="+mn-ea"/>
              <a:ea typeface="+mn-ea"/>
            </a:rPr>
            <a:t>差額　３，５６８ （３，３８０）</a:t>
          </a:r>
        </a:p>
      </cdr:txBody>
    </cdr:sp>
  </cdr:relSizeAnchor>
  <cdr:relSizeAnchor xmlns:cdr="http://schemas.openxmlformats.org/drawingml/2006/chartDrawing">
    <cdr:from>
      <cdr:x>0.31425</cdr:x>
      <cdr:y>0.69184</cdr:y>
    </cdr:from>
    <cdr:to>
      <cdr:x>0.55251</cdr:x>
      <cdr:y>0.82635</cdr:y>
    </cdr:to>
    <cdr:sp macro="" textlink="">
      <cdr:nvSpPr>
        <cdr:cNvPr id="19" name="正方形/長方形 18"/>
        <cdr:cNvSpPr/>
      </cdr:nvSpPr>
      <cdr:spPr bwMode="auto">
        <a:xfrm xmlns:a="http://schemas.openxmlformats.org/drawingml/2006/main">
          <a:off x="2228786" y="2763105"/>
          <a:ext cx="1689835" cy="5372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100"/>
            </a:lnSpc>
          </a:pPr>
          <a:r>
            <a:rPr kumimoji="1" lang="ja-JP" altLang="en-US" sz="800" b="0" baseline="0">
              <a:latin typeface="+mn-ea"/>
              <a:ea typeface="+mn-ea"/>
            </a:rPr>
            <a:t>基準財政需要額</a:t>
          </a:r>
          <a:endParaRPr kumimoji="1" lang="en-US" altLang="ja-JP" sz="800" b="0" baseline="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kumimoji="1" lang="ja-JP" altLang="en-US" sz="800" b="0" baseline="0">
              <a:latin typeface="+mn-ea"/>
              <a:ea typeface="+mn-ea"/>
            </a:rPr>
            <a:t>算入見込額</a:t>
          </a:r>
          <a:endParaRPr kumimoji="1" lang="en-US" altLang="ja-JP" sz="800" b="0" baseline="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kumimoji="1" lang="ja-JP" altLang="en-US" sz="800" b="0" baseline="0">
              <a:latin typeface="+mn-ea"/>
              <a:ea typeface="+mn-ea"/>
            </a:rPr>
            <a:t>　 　　 ２５，０８８　（ウ）　</a:t>
          </a:r>
          <a:endParaRPr kumimoji="1" lang="en-US" altLang="ja-JP" sz="700" b="0" baseline="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kumimoji="1" lang="ja-JP" altLang="en-US" sz="800" b="0" baseline="0">
              <a:latin typeface="+mn-ea"/>
              <a:ea typeface="+mn-ea"/>
            </a:rPr>
            <a:t>（２５，０１０）</a:t>
          </a:r>
        </a:p>
      </cdr:txBody>
    </cdr:sp>
  </cdr:relSizeAnchor>
  <cdr:relSizeAnchor xmlns:cdr="http://schemas.openxmlformats.org/drawingml/2006/chartDrawing">
    <cdr:from>
      <cdr:x>0.01298</cdr:x>
      <cdr:y>0.05039</cdr:y>
    </cdr:from>
    <cdr:to>
      <cdr:x>0.90962</cdr:x>
      <cdr:y>0.05452</cdr:y>
    </cdr:to>
    <cdr:cxnSp macro="">
      <cdr:nvCxnSpPr>
        <cdr:cNvPr id="20" name="直線矢印コネクタ 19"/>
        <cdr:cNvCxnSpPr>
          <a:cxnSpLocks xmlns:a="http://schemas.openxmlformats.org/drawingml/2006/main" noChangeShapeType="1"/>
        </cdr:cNvCxnSpPr>
      </cdr:nvCxnSpPr>
      <cdr:spPr bwMode="auto">
        <a:xfrm xmlns:a="http://schemas.openxmlformats.org/drawingml/2006/main">
          <a:off x="90287" y="200166"/>
          <a:ext cx="6236943" cy="16423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25400" algn="ctr">
          <a:solidFill>
            <a:srgbClr val="984807"/>
          </a:solidFill>
          <a:prstDash val="dash"/>
          <a:round/>
          <a:headEnd type="arrow" w="med" len="med"/>
          <a:tailEnd type="arrow" w="med" len="med"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0.36482</cdr:x>
      <cdr:y>0.01056</cdr:y>
    </cdr:from>
    <cdr:to>
      <cdr:x>0.61739</cdr:x>
      <cdr:y>0.09351</cdr:y>
    </cdr:to>
    <cdr:sp macro="" textlink="">
      <cdr:nvSpPr>
        <cdr:cNvPr id="23" name="角丸四角形 22"/>
        <cdr:cNvSpPr/>
      </cdr:nvSpPr>
      <cdr:spPr bwMode="auto">
        <a:xfrm xmlns:a="http://schemas.openxmlformats.org/drawingml/2006/main">
          <a:off x="2587376" y="42169"/>
          <a:ext cx="1791259" cy="331292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 w="25400" cap="flat" cmpd="sng" algn="ctr">
          <a:solidFill>
            <a:schemeClr val="accent6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rot="0" spcFirstLastPara="0" vertOverflow="clip" horzOverflow="clip" vert="horz" wrap="square" lIns="18288" tIns="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臨財債等の</a:t>
          </a:r>
          <a:r>
            <a:rPr kumimoji="1" lang="ja-JP" altLang="ja-JP" sz="800">
              <a:effectLst/>
              <a:latin typeface="+mn-lt"/>
              <a:ea typeface="+mn-ea"/>
              <a:cs typeface="+mn-cs"/>
            </a:rPr>
            <a:t>残高　</a:t>
          </a:r>
          <a:r>
            <a:rPr kumimoji="1" lang="ja-JP" altLang="en-US" sz="800">
              <a:effectLst/>
              <a:latin typeface="+mn-lt"/>
              <a:ea typeface="+mn-ea"/>
              <a:cs typeface="+mn-cs"/>
            </a:rPr>
            <a:t>３３，０８９</a:t>
          </a:r>
          <a:r>
            <a:rPr kumimoji="1" lang="en-US" altLang="ja-JP" sz="800" baseline="0"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800"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800">
              <a:effectLst/>
              <a:latin typeface="+mn-lt"/>
              <a:ea typeface="+mn-ea"/>
              <a:cs typeface="+mn-cs"/>
            </a:rPr>
            <a:t>ア</a:t>
          </a:r>
          <a:r>
            <a:rPr kumimoji="1" lang="en-US" altLang="ja-JP" sz="800">
              <a:effectLst/>
              <a:latin typeface="+mn-lt"/>
              <a:ea typeface="+mn-ea"/>
              <a:cs typeface="+mn-cs"/>
            </a:rPr>
            <a:t>)</a:t>
          </a:r>
        </a:p>
        <a:p xmlns:a="http://schemas.openxmlformats.org/drawingml/2006/main">
          <a:pPr algn="ctr"/>
          <a:r>
            <a:rPr kumimoji="1" lang="ja-JP" altLang="en-US" sz="800"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en-US" sz="800" baseline="0">
              <a:effectLst/>
              <a:latin typeface="+mn-lt"/>
              <a:ea typeface="+mn-ea"/>
              <a:cs typeface="+mn-cs"/>
            </a:rPr>
            <a:t>   　　　　  </a:t>
          </a:r>
          <a:r>
            <a:rPr kumimoji="1" lang="ja-JP" altLang="en-US" sz="800">
              <a:effectLst/>
              <a:latin typeface="+mn-lt"/>
              <a:ea typeface="+mn-ea"/>
              <a:cs typeface="+mn-cs"/>
            </a:rPr>
            <a:t>（３２，６６１）</a:t>
          </a:r>
          <a:endParaRPr lang="ja-JP" altLang="ja-JP" sz="800">
            <a:effectLst/>
          </a:endParaRPr>
        </a:p>
      </cdr:txBody>
    </cdr:sp>
  </cdr:relSizeAnchor>
  <cdr:relSizeAnchor xmlns:cdr="http://schemas.openxmlformats.org/drawingml/2006/chartDrawing">
    <cdr:from>
      <cdr:x>0.02762</cdr:x>
      <cdr:y>0.06061</cdr:y>
    </cdr:from>
    <cdr:to>
      <cdr:x>0.29871</cdr:x>
      <cdr:y>0.14198</cdr:y>
    </cdr:to>
    <cdr:sp macro="" textlink="">
      <cdr:nvSpPr>
        <cdr:cNvPr id="24" name="テキスト ボックス 6"/>
        <cdr:cNvSpPr txBox="1"/>
      </cdr:nvSpPr>
      <cdr:spPr bwMode="auto">
        <a:xfrm xmlns:a="http://schemas.openxmlformats.org/drawingml/2006/main">
          <a:off x="195890" y="242054"/>
          <a:ext cx="1922605" cy="324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800"/>
            </a:lnSpc>
          </a:pPr>
          <a:r>
            <a:rPr kumimoji="1" lang="ja-JP" altLang="en-US" sz="800">
              <a:solidFill>
                <a:sysClr val="windowText" lastClr="000000"/>
              </a:solidFill>
              <a:latin typeface="+mn-ea"/>
              <a:ea typeface="+mn-ea"/>
            </a:rPr>
            <a:t>府ルール</a:t>
          </a:r>
          <a:r>
            <a:rPr kumimoji="1" lang="ja-JP" altLang="en-US" sz="800">
              <a:latin typeface="+mn-ea"/>
              <a:ea typeface="+mn-ea"/>
            </a:rPr>
            <a:t>に基づく積立必要額</a:t>
          </a:r>
          <a:endParaRPr kumimoji="1" lang="en-US" altLang="ja-JP" sz="800">
            <a:latin typeface="+mn-ea"/>
            <a:ea typeface="+mn-ea"/>
          </a:endParaRPr>
        </a:p>
        <a:p xmlns:a="http://schemas.openxmlformats.org/drawingml/2006/main">
          <a:pPr>
            <a:lnSpc>
              <a:spcPts val="800"/>
            </a:lnSpc>
          </a:pPr>
          <a:r>
            <a:rPr kumimoji="1" lang="en-US" altLang="ja-JP" sz="800" baseline="0">
              <a:latin typeface="+mn-ea"/>
              <a:ea typeface="+mn-ea"/>
            </a:rPr>
            <a:t>        </a:t>
          </a:r>
          <a:r>
            <a:rPr kumimoji="1" lang="ja-JP" altLang="en-US" sz="800" baseline="0">
              <a:latin typeface="+mn-ea"/>
              <a:ea typeface="+mn-ea"/>
            </a:rPr>
            <a:t>　　　　　　　　　 　３，５５５</a:t>
          </a:r>
          <a:endParaRPr kumimoji="1" lang="en-US" altLang="ja-JP" sz="800" baseline="0">
            <a:latin typeface="+mn-ea"/>
            <a:ea typeface="+mn-ea"/>
          </a:endParaRPr>
        </a:p>
        <a:p xmlns:a="http://schemas.openxmlformats.org/drawingml/2006/main">
          <a:pPr>
            <a:lnSpc>
              <a:spcPts val="800"/>
            </a:lnSpc>
          </a:pPr>
          <a:r>
            <a:rPr kumimoji="1" lang="ja-JP" altLang="en-US" sz="800" baseline="0">
              <a:latin typeface="+mn-ea"/>
              <a:ea typeface="+mn-ea"/>
            </a:rPr>
            <a:t>　　　　　　　　　　　　   （３，３４５）</a:t>
          </a:r>
          <a:endParaRPr kumimoji="1" lang="en-US" altLang="ja-JP" sz="8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0.13047</cdr:x>
      <cdr:y>0.45016</cdr:y>
    </cdr:from>
    <cdr:to>
      <cdr:x>0.13047</cdr:x>
      <cdr:y>0.62281</cdr:y>
    </cdr:to>
    <cdr:cxnSp macro="">
      <cdr:nvCxnSpPr>
        <cdr:cNvPr id="26" name="直線コネクタ 25"/>
        <cdr:cNvCxnSpPr/>
      </cdr:nvCxnSpPr>
      <cdr:spPr>
        <a:xfrm xmlns:a="http://schemas.openxmlformats.org/drawingml/2006/main">
          <a:off x="907505" y="1788179"/>
          <a:ext cx="0" cy="685824"/>
        </a:xfrm>
        <a:prstGeom xmlns:a="http://schemas.openxmlformats.org/drawingml/2006/main" prst="line">
          <a:avLst/>
        </a:prstGeom>
        <a:ln xmlns:a="http://schemas.openxmlformats.org/drawingml/2006/main" w="12700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0.15101</cdr:x>
      <cdr:y>0.45017</cdr:y>
    </cdr:from>
    <cdr:to>
      <cdr:x>0.15101</cdr:x>
      <cdr:y>0.62281</cdr:y>
    </cdr:to>
    <cdr:cxnSp macro="">
      <cdr:nvCxnSpPr>
        <cdr:cNvPr id="29" name="直線コネクタ 28"/>
        <cdr:cNvCxnSpPr/>
      </cdr:nvCxnSpPr>
      <cdr:spPr>
        <a:xfrm xmlns:a="http://schemas.openxmlformats.org/drawingml/2006/main">
          <a:off x="1050380" y="1788214"/>
          <a:ext cx="0" cy="685800"/>
        </a:xfrm>
        <a:prstGeom xmlns:a="http://schemas.openxmlformats.org/drawingml/2006/main" prst="line">
          <a:avLst/>
        </a:prstGeom>
        <a:ln xmlns:a="http://schemas.openxmlformats.org/drawingml/2006/main" w="12700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0.26684</cdr:x>
      <cdr:y>0.4464</cdr:y>
    </cdr:from>
    <cdr:to>
      <cdr:x>0.26684</cdr:x>
      <cdr:y>0.62464</cdr:y>
    </cdr:to>
    <cdr:cxnSp macro="">
      <cdr:nvCxnSpPr>
        <cdr:cNvPr id="31" name="直線コネクタ 30"/>
        <cdr:cNvCxnSpPr/>
      </cdr:nvCxnSpPr>
      <cdr:spPr>
        <a:xfrm xmlns:a="http://schemas.openxmlformats.org/drawingml/2006/main">
          <a:off x="1856126" y="1773252"/>
          <a:ext cx="0" cy="708029"/>
        </a:xfrm>
        <a:prstGeom xmlns:a="http://schemas.openxmlformats.org/drawingml/2006/main" prst="line">
          <a:avLst/>
        </a:prstGeom>
        <a:ln xmlns:a="http://schemas.openxmlformats.org/drawingml/2006/main" w="12700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0.85485</cdr:x>
      <cdr:y>0.44537</cdr:y>
    </cdr:from>
    <cdr:to>
      <cdr:x>0.85485</cdr:x>
      <cdr:y>0.66118</cdr:y>
    </cdr:to>
    <cdr:cxnSp macro="">
      <cdr:nvCxnSpPr>
        <cdr:cNvPr id="35" name="直線コネクタ 34"/>
        <cdr:cNvCxnSpPr/>
      </cdr:nvCxnSpPr>
      <cdr:spPr>
        <a:xfrm xmlns:a="http://schemas.openxmlformats.org/drawingml/2006/main">
          <a:off x="5946230" y="1769164"/>
          <a:ext cx="0" cy="857250"/>
        </a:xfrm>
        <a:prstGeom xmlns:a="http://schemas.openxmlformats.org/drawingml/2006/main" prst="line">
          <a:avLst/>
        </a:prstGeom>
        <a:ln xmlns:a="http://schemas.openxmlformats.org/drawingml/2006/main" w="12700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0.91099</cdr:x>
      <cdr:y>0.44537</cdr:y>
    </cdr:from>
    <cdr:to>
      <cdr:x>0.91099</cdr:x>
      <cdr:y>0.61801</cdr:y>
    </cdr:to>
    <cdr:cxnSp macro="">
      <cdr:nvCxnSpPr>
        <cdr:cNvPr id="36" name="直線コネクタ 35"/>
        <cdr:cNvCxnSpPr/>
      </cdr:nvCxnSpPr>
      <cdr:spPr>
        <a:xfrm xmlns:a="http://schemas.openxmlformats.org/drawingml/2006/main">
          <a:off x="6336755" y="1769164"/>
          <a:ext cx="0" cy="685800"/>
        </a:xfrm>
        <a:prstGeom xmlns:a="http://schemas.openxmlformats.org/drawingml/2006/main" prst="line">
          <a:avLst/>
        </a:prstGeom>
        <a:ln xmlns:a="http://schemas.openxmlformats.org/drawingml/2006/main" w="12700"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0.62022</cdr:x>
      <cdr:y>0.07246</cdr:y>
    </cdr:from>
    <cdr:to>
      <cdr:x>0.70437</cdr:x>
      <cdr:y>0.97723</cdr:y>
    </cdr:to>
    <cdr:grpSp>
      <cdr:nvGrpSpPr>
        <cdr:cNvPr id="2" name="グループ化 1"/>
        <cdr:cNvGrpSpPr/>
      </cdr:nvGrpSpPr>
      <cdr:grpSpPr>
        <a:xfrm xmlns:a="http://schemas.openxmlformats.org/drawingml/2006/main">
          <a:off x="4314176" y="287836"/>
          <a:ext cx="585337" cy="3594052"/>
          <a:chOff x="3619067" y="191727"/>
          <a:chExt cx="569274" cy="2639116"/>
        </a:xfrm>
      </cdr:grpSpPr>
      <cdr:grpSp>
        <cdr:nvGrpSpPr>
          <cdr:cNvPr id="49" name="グループ化 48"/>
          <cdr:cNvGrpSpPr/>
        </cdr:nvGrpSpPr>
        <cdr:grpSpPr>
          <a:xfrm xmlns:a="http://schemas.openxmlformats.org/drawingml/2006/main">
            <a:off x="3619067" y="191727"/>
            <a:ext cx="553241" cy="1296209"/>
            <a:chOff x="0" y="-41378"/>
            <a:chExt cx="657231" cy="1415834"/>
          </a:xfrm>
        </cdr:grpSpPr>
        <cdr:sp macro="" textlink="">
          <cdr:nvSpPr>
            <cdr:cNvPr id="58" name="小波 57"/>
            <cdr:cNvSpPr/>
          </cdr:nvSpPr>
          <cdr:spPr bwMode="auto">
            <a:xfrm xmlns:a="http://schemas.openxmlformats.org/drawingml/2006/main" rot="5400000">
              <a:off x="-285750" y="588213"/>
              <a:ext cx="1200147" cy="200890"/>
            </a:xfrm>
            <a:prstGeom xmlns:a="http://schemas.openxmlformats.org/drawingml/2006/main" prst="doubleWave">
              <a:avLst>
                <a:gd name="adj1" fmla="val 12500"/>
                <a:gd name="adj2" fmla="val 0"/>
              </a:avLst>
            </a:prstGeom>
            <a:solidFill xmlns:a="http://schemas.openxmlformats.org/drawingml/2006/main">
              <a:schemeClr val="bg1"/>
            </a:solidFill>
            <a:ln xmlns:a="http://schemas.openxmlformats.org/drawingml/2006/main"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 xmlns:a="http://schemas.openxmlformats.org/drawingml/2006/main"/>
            <a:extLst xmlns:a="http://schemas.openxmlformats.org/drawingml/2006/main"/>
          </cdr:spPr>
          <cdr:txBody>
    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ja-JP" altLang="en-US"/>
            </a:p>
          </cdr:txBody>
        </cdr:sp>
        <cdr:sp macro="" textlink="">
          <cdr:nvSpPr>
            <cdr:cNvPr id="59" name="小波 58"/>
            <cdr:cNvSpPr/>
          </cdr:nvSpPr>
          <cdr:spPr bwMode="auto">
            <a:xfrm xmlns:a="http://schemas.openxmlformats.org/drawingml/2006/main">
              <a:off x="0" y="1233487"/>
              <a:ext cx="590550" cy="140969"/>
            </a:xfrm>
            <a:prstGeom xmlns:a="http://schemas.openxmlformats.org/drawingml/2006/main" prst="doubleWave">
              <a:avLst/>
            </a:prstGeom>
            <a:solidFill xmlns:a="http://schemas.openxmlformats.org/drawingml/2006/main">
              <a:schemeClr val="bg1"/>
            </a:solidFill>
            <a:ln xmlns:a="http://schemas.openxmlformats.org/drawingml/2006/main"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 xmlns:a="http://schemas.openxmlformats.org/drawingml/2006/main"/>
            <a:extLst xmlns:a="http://schemas.openxmlformats.org/drawingml/2006/main"/>
          </cdr:spPr>
          <cdr:txBody>
    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ja-JP" altLang="en-US"/>
            </a:p>
          </cdr:txBody>
        </cdr:sp>
        <cdr:sp macro="" textlink="">
          <cdr:nvSpPr>
            <cdr:cNvPr id="60" name="小波 59"/>
            <cdr:cNvSpPr/>
          </cdr:nvSpPr>
          <cdr:spPr bwMode="auto">
            <a:xfrm xmlns:a="http://schemas.openxmlformats.org/drawingml/2006/main">
              <a:off x="66681" y="-41378"/>
              <a:ext cx="590550" cy="162969"/>
            </a:xfrm>
            <a:prstGeom xmlns:a="http://schemas.openxmlformats.org/drawingml/2006/main" prst="doubleWave">
              <a:avLst/>
            </a:prstGeom>
            <a:solidFill xmlns:a="http://schemas.openxmlformats.org/drawingml/2006/main">
              <a:schemeClr val="bg1"/>
            </a:solidFill>
            <a:ln xmlns:a="http://schemas.openxmlformats.org/drawingml/2006/main"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 xmlns:a="http://schemas.openxmlformats.org/drawingml/2006/main"/>
            <a:extLst xmlns:a="http://schemas.openxmlformats.org/drawingml/2006/main"/>
          </cdr:spPr>
          <cdr:txBody>
    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ja-JP" altLang="en-US"/>
            </a:p>
          </cdr:txBody>
        </cdr:sp>
      </cdr:grpSp>
      <cdr:grpSp>
        <cdr:nvGrpSpPr>
          <cdr:cNvPr id="50" name="グループ化 49"/>
          <cdr:cNvGrpSpPr/>
        </cdr:nvGrpSpPr>
        <cdr:grpSpPr>
          <a:xfrm xmlns:a="http://schemas.openxmlformats.org/drawingml/2006/main">
            <a:off x="3619067" y="1572524"/>
            <a:ext cx="569274" cy="1258319"/>
            <a:chOff x="0" y="0"/>
            <a:chExt cx="676275" cy="1374456"/>
          </a:xfrm>
        </cdr:grpSpPr>
        <cdr:sp macro="" textlink="">
          <cdr:nvSpPr>
            <cdr:cNvPr id="62" name="小波 61"/>
            <cdr:cNvSpPr/>
          </cdr:nvSpPr>
          <cdr:spPr bwMode="auto">
            <a:xfrm xmlns:a="http://schemas.openxmlformats.org/drawingml/2006/main" rot="5400000">
              <a:off x="-285750" y="588213"/>
              <a:ext cx="1200147" cy="200890"/>
            </a:xfrm>
            <a:prstGeom xmlns:a="http://schemas.openxmlformats.org/drawingml/2006/main" prst="doubleWave">
              <a:avLst>
                <a:gd name="adj1" fmla="val 12500"/>
                <a:gd name="adj2" fmla="val 0"/>
              </a:avLst>
            </a:prstGeom>
            <a:solidFill xmlns:a="http://schemas.openxmlformats.org/drawingml/2006/main">
              <a:schemeClr val="bg1"/>
            </a:solidFill>
            <a:ln xmlns:a="http://schemas.openxmlformats.org/drawingml/2006/main" w="9525" cap="flat" cmpd="sng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:ln>
            <a:effectLst xmlns:a="http://schemas.openxmlformats.org/drawingml/2006/main"/>
            <a:extLst xmlns:a="http://schemas.openxmlformats.org/drawingml/2006/main"/>
          </cdr:spPr>
          <cdr:txBody>
    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ja-JP" altLang="en-US"/>
            </a:p>
          </cdr:txBody>
        </cdr:sp>
        <cdr:sp macro="" textlink="">
          <cdr:nvSpPr>
            <cdr:cNvPr id="63" name="小波 62"/>
            <cdr:cNvSpPr/>
          </cdr:nvSpPr>
          <cdr:spPr bwMode="auto">
            <a:xfrm xmlns:a="http://schemas.openxmlformats.org/drawingml/2006/main">
              <a:off x="0" y="1233487"/>
              <a:ext cx="590550" cy="140969"/>
            </a:xfrm>
            <a:prstGeom xmlns:a="http://schemas.openxmlformats.org/drawingml/2006/main" prst="doubleWave">
              <a:avLst/>
            </a:prstGeom>
            <a:solidFill xmlns:a="http://schemas.openxmlformats.org/drawingml/2006/main">
              <a:schemeClr val="bg1"/>
            </a:solidFill>
            <a:ln xmlns:a="http://schemas.openxmlformats.org/drawingml/2006/main"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 xmlns:a="http://schemas.openxmlformats.org/drawingml/2006/main"/>
            <a:extLst xmlns:a="http://schemas.openxmlformats.org/drawingml/2006/main"/>
          </cdr:spPr>
          <cdr:txBody>
    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ja-JP" altLang="en-US"/>
            </a:p>
          </cdr:txBody>
        </cdr:sp>
        <cdr:sp macro="" textlink="">
          <cdr:nvSpPr>
            <cdr:cNvPr id="64" name="小波 63"/>
            <cdr:cNvSpPr/>
          </cdr:nvSpPr>
          <cdr:spPr bwMode="auto">
            <a:xfrm xmlns:a="http://schemas.openxmlformats.org/drawingml/2006/main">
              <a:off x="85725" y="0"/>
              <a:ext cx="590550" cy="140969"/>
            </a:xfrm>
            <a:prstGeom xmlns:a="http://schemas.openxmlformats.org/drawingml/2006/main" prst="doubleWave">
              <a:avLst/>
            </a:prstGeom>
            <a:solidFill xmlns:a="http://schemas.openxmlformats.org/drawingml/2006/main">
              <a:schemeClr val="bg1"/>
            </a:solidFill>
            <a:ln xmlns:a="http://schemas.openxmlformats.org/drawingml/2006/main"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 xmlns:a="http://schemas.openxmlformats.org/drawingml/2006/main"/>
            <a:extLst xmlns:a="http://schemas.openxmlformats.org/drawingml/2006/main"/>
          </cdr:spPr>
          <cdr:txBody>
    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    <a:prstTxWarp prst="textNoShape">
                <a:avLst/>
              </a:prstTxWarp>
              <a:noAutofit/>
            </a:bodyPr>
            <a:lstStyle xmlns:a="http://schemas.openxmlformats.org/drawingml/2006/main"/>
            <a:p xmlns:a="http://schemas.openxmlformats.org/drawingml/2006/main">
              <a:endParaRPr lang="ja-JP" altLang="en-US"/>
            </a:p>
          </cdr:txBody>
        </cdr:sp>
      </cdr:grpSp>
    </cdr:grpSp>
  </cdr:relSizeAnchor>
  <cdr:relSizeAnchor xmlns:cdr="http://schemas.openxmlformats.org/drawingml/2006/chartDrawing">
    <cdr:from>
      <cdr:x>0.01133</cdr:x>
      <cdr:y>0.95611</cdr:y>
    </cdr:from>
    <cdr:to>
      <cdr:x>0.85447</cdr:x>
      <cdr:y>0.95851</cdr:y>
    </cdr:to>
    <cdr:cxnSp macro="">
      <cdr:nvCxnSpPr>
        <cdr:cNvPr id="11" name="直線矢印コネクタ 10"/>
        <cdr:cNvCxnSpPr/>
      </cdr:nvCxnSpPr>
      <cdr:spPr bwMode="auto">
        <a:xfrm xmlns:a="http://schemas.openxmlformats.org/drawingml/2006/main" flipV="1">
          <a:off x="78830" y="3797989"/>
          <a:ext cx="5864770" cy="9525"/>
        </a:xfrm>
        <a:prstGeom xmlns:a="http://schemas.openxmlformats.org/drawingml/2006/main" prst="straightConnector1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99" mc:Ignorable="a14" a14:legacySpreadsheetColorIndex="43"/>
        </a:solidFill>
        <a:ln xmlns:a="http://schemas.openxmlformats.org/drawingml/2006/main" w="25400" cap="flat" cmpd="sng" algn="ctr">
          <a:solidFill>
            <a:schemeClr val="accent6">
              <a:lumMod val="50000"/>
            </a:schemeClr>
          </a:solidFill>
          <a:prstDash val="dash"/>
          <a:round/>
          <a:headEnd type="arrow"/>
          <a:tailEnd type="arrow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0.30377</cdr:x>
      <cdr:y>0.9214</cdr:y>
    </cdr:from>
    <cdr:to>
      <cdr:x>0.54448</cdr:x>
      <cdr:y>0.99793</cdr:y>
    </cdr:to>
    <cdr:sp macro="" textlink="">
      <cdr:nvSpPr>
        <cdr:cNvPr id="12" name="角丸四角形 11"/>
        <cdr:cNvSpPr/>
      </cdr:nvSpPr>
      <cdr:spPr bwMode="auto">
        <a:xfrm xmlns:a="http://schemas.openxmlformats.org/drawingml/2006/main">
          <a:off x="2154346" y="3679955"/>
          <a:ext cx="1707147" cy="305635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 w="25400" cap="flat" cmpd="sng" algn="ctr">
          <a:solidFill>
            <a:schemeClr val="accent6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rot="0" spcFirstLastPara="0" vert="horz" wrap="square" lIns="18288" tIns="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ja-JP" sz="800">
              <a:effectLst/>
              <a:latin typeface="+mn-lt"/>
              <a:ea typeface="+mn-ea"/>
              <a:cs typeface="+mn-cs"/>
            </a:rPr>
            <a:t>算入対象額</a:t>
          </a:r>
          <a:r>
            <a:rPr kumimoji="1" lang="ja-JP" altLang="en-US" sz="800">
              <a:effectLst/>
              <a:latin typeface="+mn-lt"/>
              <a:ea typeface="+mn-ea"/>
              <a:cs typeface="+mn-cs"/>
            </a:rPr>
            <a:t>　３１，６６１</a:t>
          </a:r>
          <a:endParaRPr kumimoji="1" lang="en-US" altLang="ja-JP" sz="800"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algn="ctr"/>
          <a:r>
            <a:rPr kumimoji="1" lang="ja-JP" altLang="en-US" sz="800">
              <a:effectLst/>
              <a:latin typeface="+mn-lt"/>
              <a:ea typeface="+mn-ea"/>
              <a:cs typeface="+mn-cs"/>
            </a:rPr>
            <a:t>　　　　　　　　</a:t>
          </a:r>
          <a:r>
            <a:rPr kumimoji="1" lang="ja-JP" altLang="en-US" sz="800" baseline="0"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800">
              <a:effectLst/>
              <a:latin typeface="+mn-lt"/>
              <a:ea typeface="+mn-ea"/>
              <a:cs typeface="+mn-cs"/>
            </a:rPr>
            <a:t>（３１，０８８）</a:t>
          </a:r>
          <a:endParaRPr lang="ja-JP" altLang="ja-JP" sz="800">
            <a:effectLst/>
          </a:endParaRPr>
        </a:p>
      </cdr:txBody>
    </cdr:sp>
  </cdr:relSizeAnchor>
  <cdr:relSizeAnchor xmlns:cdr="http://schemas.openxmlformats.org/drawingml/2006/chartDrawing">
    <cdr:from>
      <cdr:x>0.13184</cdr:x>
      <cdr:y>0.49093</cdr:y>
    </cdr:from>
    <cdr:to>
      <cdr:x>0.26466</cdr:x>
      <cdr:y>0.49093</cdr:y>
    </cdr:to>
    <cdr:cxnSp macro="">
      <cdr:nvCxnSpPr>
        <cdr:cNvPr id="43" name="直線矢印コネクタ 42"/>
        <cdr:cNvCxnSpPr/>
      </cdr:nvCxnSpPr>
      <cdr:spPr>
        <a:xfrm xmlns:a="http://schemas.openxmlformats.org/drawingml/2006/main">
          <a:off x="917030" y="1950139"/>
          <a:ext cx="923925" cy="0"/>
        </a:xfrm>
        <a:prstGeom xmlns:a="http://schemas.openxmlformats.org/drawingml/2006/main" prst="straightConnector1">
          <a:avLst/>
        </a:prstGeom>
        <a:ln xmlns:a="http://schemas.openxmlformats.org/drawingml/2006/main" w="28575">
          <a:solidFill>
            <a:schemeClr val="accent6">
              <a:lumMod val="50000"/>
            </a:schemeClr>
          </a:solidFill>
          <a:prstDash val="sysDash"/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0.13868</cdr:x>
      <cdr:y>0.38303</cdr:y>
    </cdr:from>
    <cdr:to>
      <cdr:x>0.17155</cdr:x>
      <cdr:y>0.38303</cdr:y>
    </cdr:to>
    <cdr:cxnSp macro="">
      <cdr:nvCxnSpPr>
        <cdr:cNvPr id="42" name="直線コネクタ 41"/>
        <cdr:cNvCxnSpPr/>
      </cdr:nvCxnSpPr>
      <cdr:spPr bwMode="auto">
        <a:xfrm xmlns:a="http://schemas.openxmlformats.org/drawingml/2006/main" flipH="1" flipV="1">
          <a:off x="964655" y="1521514"/>
          <a:ext cx="228626" cy="11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R85"/>
  <sheetViews>
    <sheetView tabSelected="1" view="pageBreakPreview" zoomScaleNormal="100" zoomScaleSheetLayoutView="100" workbookViewId="0"/>
  </sheetViews>
  <sheetFormatPr defaultRowHeight="14.25" customHeight="1"/>
  <cols>
    <col min="1" max="1" width="1.5" style="4" customWidth="1"/>
    <col min="2" max="35" width="2.75" style="4" customWidth="1"/>
    <col min="36" max="36" width="1.5" style="4" customWidth="1"/>
    <col min="37" max="224" width="9" style="4"/>
    <col min="225" max="226" width="1.5" style="4" customWidth="1"/>
    <col min="227" max="227" width="2.375" style="4" customWidth="1"/>
    <col min="228" max="228" width="11.125" style="4" customWidth="1"/>
    <col min="229" max="229" width="1.375" style="4" customWidth="1"/>
    <col min="230" max="255" width="2.75" style="4" customWidth="1"/>
    <col min="256" max="256" width="9" style="4"/>
    <col min="257" max="268" width="2.875" style="4" customWidth="1"/>
    <col min="269" max="269" width="14.375" style="4" bestFit="1" customWidth="1"/>
    <col min="270" max="278" width="2.875" style="4" customWidth="1"/>
    <col min="279" max="480" width="9" style="4"/>
    <col min="481" max="482" width="1.5" style="4" customWidth="1"/>
    <col min="483" max="483" width="2.375" style="4" customWidth="1"/>
    <col min="484" max="484" width="11.125" style="4" customWidth="1"/>
    <col min="485" max="485" width="1.375" style="4" customWidth="1"/>
    <col min="486" max="511" width="2.75" style="4" customWidth="1"/>
    <col min="512" max="512" width="9" style="4"/>
    <col min="513" max="524" width="2.875" style="4" customWidth="1"/>
    <col min="525" max="525" width="14.375" style="4" bestFit="1" customWidth="1"/>
    <col min="526" max="534" width="2.875" style="4" customWidth="1"/>
    <col min="535" max="736" width="9" style="4"/>
    <col min="737" max="738" width="1.5" style="4" customWidth="1"/>
    <col min="739" max="739" width="2.375" style="4" customWidth="1"/>
    <col min="740" max="740" width="11.125" style="4" customWidth="1"/>
    <col min="741" max="741" width="1.375" style="4" customWidth="1"/>
    <col min="742" max="767" width="2.75" style="4" customWidth="1"/>
    <col min="768" max="768" width="9" style="4"/>
    <col min="769" max="780" width="2.875" style="4" customWidth="1"/>
    <col min="781" max="781" width="14.375" style="4" bestFit="1" customWidth="1"/>
    <col min="782" max="790" width="2.875" style="4" customWidth="1"/>
    <col min="791" max="992" width="9" style="4"/>
    <col min="993" max="994" width="1.5" style="4" customWidth="1"/>
    <col min="995" max="995" width="2.375" style="4" customWidth="1"/>
    <col min="996" max="996" width="11.125" style="4" customWidth="1"/>
    <col min="997" max="997" width="1.375" style="4" customWidth="1"/>
    <col min="998" max="1023" width="2.75" style="4" customWidth="1"/>
    <col min="1024" max="1024" width="9" style="4"/>
    <col min="1025" max="1036" width="2.875" style="4" customWidth="1"/>
    <col min="1037" max="1037" width="14.375" style="4" bestFit="1" customWidth="1"/>
    <col min="1038" max="1046" width="2.875" style="4" customWidth="1"/>
    <col min="1047" max="1248" width="9" style="4"/>
    <col min="1249" max="1250" width="1.5" style="4" customWidth="1"/>
    <col min="1251" max="1251" width="2.375" style="4" customWidth="1"/>
    <col min="1252" max="1252" width="11.125" style="4" customWidth="1"/>
    <col min="1253" max="1253" width="1.375" style="4" customWidth="1"/>
    <col min="1254" max="1279" width="2.75" style="4" customWidth="1"/>
    <col min="1280" max="1280" width="9" style="4"/>
    <col min="1281" max="1292" width="2.875" style="4" customWidth="1"/>
    <col min="1293" max="1293" width="14.375" style="4" bestFit="1" customWidth="1"/>
    <col min="1294" max="1302" width="2.875" style="4" customWidth="1"/>
    <col min="1303" max="1504" width="9" style="4"/>
    <col min="1505" max="1506" width="1.5" style="4" customWidth="1"/>
    <col min="1507" max="1507" width="2.375" style="4" customWidth="1"/>
    <col min="1508" max="1508" width="11.125" style="4" customWidth="1"/>
    <col min="1509" max="1509" width="1.375" style="4" customWidth="1"/>
    <col min="1510" max="1535" width="2.75" style="4" customWidth="1"/>
    <col min="1536" max="1536" width="9" style="4"/>
    <col min="1537" max="1548" width="2.875" style="4" customWidth="1"/>
    <col min="1549" max="1549" width="14.375" style="4" bestFit="1" customWidth="1"/>
    <col min="1550" max="1558" width="2.875" style="4" customWidth="1"/>
    <col min="1559" max="1760" width="9" style="4"/>
    <col min="1761" max="1762" width="1.5" style="4" customWidth="1"/>
    <col min="1763" max="1763" width="2.375" style="4" customWidth="1"/>
    <col min="1764" max="1764" width="11.125" style="4" customWidth="1"/>
    <col min="1765" max="1765" width="1.375" style="4" customWidth="1"/>
    <col min="1766" max="1791" width="2.75" style="4" customWidth="1"/>
    <col min="1792" max="1792" width="9" style="4"/>
    <col min="1793" max="1804" width="2.875" style="4" customWidth="1"/>
    <col min="1805" max="1805" width="14.375" style="4" bestFit="1" customWidth="1"/>
    <col min="1806" max="1814" width="2.875" style="4" customWidth="1"/>
    <col min="1815" max="2016" width="9" style="4"/>
    <col min="2017" max="2018" width="1.5" style="4" customWidth="1"/>
    <col min="2019" max="2019" width="2.375" style="4" customWidth="1"/>
    <col min="2020" max="2020" width="11.125" style="4" customWidth="1"/>
    <col min="2021" max="2021" width="1.375" style="4" customWidth="1"/>
    <col min="2022" max="2047" width="2.75" style="4" customWidth="1"/>
    <col min="2048" max="2048" width="9" style="4"/>
    <col min="2049" max="2060" width="2.875" style="4" customWidth="1"/>
    <col min="2061" max="2061" width="14.375" style="4" bestFit="1" customWidth="1"/>
    <col min="2062" max="2070" width="2.875" style="4" customWidth="1"/>
    <col min="2071" max="2272" width="9" style="4"/>
    <col min="2273" max="2274" width="1.5" style="4" customWidth="1"/>
    <col min="2275" max="2275" width="2.375" style="4" customWidth="1"/>
    <col min="2276" max="2276" width="11.125" style="4" customWidth="1"/>
    <col min="2277" max="2277" width="1.375" style="4" customWidth="1"/>
    <col min="2278" max="2303" width="2.75" style="4" customWidth="1"/>
    <col min="2304" max="2304" width="9" style="4"/>
    <col min="2305" max="2316" width="2.875" style="4" customWidth="1"/>
    <col min="2317" max="2317" width="14.375" style="4" bestFit="1" customWidth="1"/>
    <col min="2318" max="2326" width="2.875" style="4" customWidth="1"/>
    <col min="2327" max="2528" width="9" style="4"/>
    <col min="2529" max="2530" width="1.5" style="4" customWidth="1"/>
    <col min="2531" max="2531" width="2.375" style="4" customWidth="1"/>
    <col min="2532" max="2532" width="11.125" style="4" customWidth="1"/>
    <col min="2533" max="2533" width="1.375" style="4" customWidth="1"/>
    <col min="2534" max="2559" width="2.75" style="4" customWidth="1"/>
    <col min="2560" max="2560" width="9" style="4"/>
    <col min="2561" max="2572" width="2.875" style="4" customWidth="1"/>
    <col min="2573" max="2573" width="14.375" style="4" bestFit="1" customWidth="1"/>
    <col min="2574" max="2582" width="2.875" style="4" customWidth="1"/>
    <col min="2583" max="2784" width="9" style="4"/>
    <col min="2785" max="2786" width="1.5" style="4" customWidth="1"/>
    <col min="2787" max="2787" width="2.375" style="4" customWidth="1"/>
    <col min="2788" max="2788" width="11.125" style="4" customWidth="1"/>
    <col min="2789" max="2789" width="1.375" style="4" customWidth="1"/>
    <col min="2790" max="2815" width="2.75" style="4" customWidth="1"/>
    <col min="2816" max="2816" width="9" style="4"/>
    <col min="2817" max="2828" width="2.875" style="4" customWidth="1"/>
    <col min="2829" max="2829" width="14.375" style="4" bestFit="1" customWidth="1"/>
    <col min="2830" max="2838" width="2.875" style="4" customWidth="1"/>
    <col min="2839" max="3040" width="9" style="4"/>
    <col min="3041" max="3042" width="1.5" style="4" customWidth="1"/>
    <col min="3043" max="3043" width="2.375" style="4" customWidth="1"/>
    <col min="3044" max="3044" width="11.125" style="4" customWidth="1"/>
    <col min="3045" max="3045" width="1.375" style="4" customWidth="1"/>
    <col min="3046" max="3071" width="2.75" style="4" customWidth="1"/>
    <col min="3072" max="3072" width="9" style="4"/>
    <col min="3073" max="3084" width="2.875" style="4" customWidth="1"/>
    <col min="3085" max="3085" width="14.375" style="4" bestFit="1" customWidth="1"/>
    <col min="3086" max="3094" width="2.875" style="4" customWidth="1"/>
    <col min="3095" max="3296" width="9" style="4"/>
    <col min="3297" max="3298" width="1.5" style="4" customWidth="1"/>
    <col min="3299" max="3299" width="2.375" style="4" customWidth="1"/>
    <col min="3300" max="3300" width="11.125" style="4" customWidth="1"/>
    <col min="3301" max="3301" width="1.375" style="4" customWidth="1"/>
    <col min="3302" max="3327" width="2.75" style="4" customWidth="1"/>
    <col min="3328" max="3328" width="9" style="4"/>
    <col min="3329" max="3340" width="2.875" style="4" customWidth="1"/>
    <col min="3341" max="3341" width="14.375" style="4" bestFit="1" customWidth="1"/>
    <col min="3342" max="3350" width="2.875" style="4" customWidth="1"/>
    <col min="3351" max="3552" width="9" style="4"/>
    <col min="3553" max="3554" width="1.5" style="4" customWidth="1"/>
    <col min="3555" max="3555" width="2.375" style="4" customWidth="1"/>
    <col min="3556" max="3556" width="11.125" style="4" customWidth="1"/>
    <col min="3557" max="3557" width="1.375" style="4" customWidth="1"/>
    <col min="3558" max="3583" width="2.75" style="4" customWidth="1"/>
    <col min="3584" max="3584" width="9" style="4"/>
    <col min="3585" max="3596" width="2.875" style="4" customWidth="1"/>
    <col min="3597" max="3597" width="14.375" style="4" bestFit="1" customWidth="1"/>
    <col min="3598" max="3606" width="2.875" style="4" customWidth="1"/>
    <col min="3607" max="3808" width="9" style="4"/>
    <col min="3809" max="3810" width="1.5" style="4" customWidth="1"/>
    <col min="3811" max="3811" width="2.375" style="4" customWidth="1"/>
    <col min="3812" max="3812" width="11.125" style="4" customWidth="1"/>
    <col min="3813" max="3813" width="1.375" style="4" customWidth="1"/>
    <col min="3814" max="3839" width="2.75" style="4" customWidth="1"/>
    <col min="3840" max="3840" width="9" style="4"/>
    <col min="3841" max="3852" width="2.875" style="4" customWidth="1"/>
    <col min="3853" max="3853" width="14.375" style="4" bestFit="1" customWidth="1"/>
    <col min="3854" max="3862" width="2.875" style="4" customWidth="1"/>
    <col min="3863" max="4064" width="9" style="4"/>
    <col min="4065" max="4066" width="1.5" style="4" customWidth="1"/>
    <col min="4067" max="4067" width="2.375" style="4" customWidth="1"/>
    <col min="4068" max="4068" width="11.125" style="4" customWidth="1"/>
    <col min="4069" max="4069" width="1.375" style="4" customWidth="1"/>
    <col min="4070" max="4095" width="2.75" style="4" customWidth="1"/>
    <col min="4096" max="4096" width="9" style="4"/>
    <col min="4097" max="4108" width="2.875" style="4" customWidth="1"/>
    <col min="4109" max="4109" width="14.375" style="4" bestFit="1" customWidth="1"/>
    <col min="4110" max="4118" width="2.875" style="4" customWidth="1"/>
    <col min="4119" max="4320" width="9" style="4"/>
    <col min="4321" max="4322" width="1.5" style="4" customWidth="1"/>
    <col min="4323" max="4323" width="2.375" style="4" customWidth="1"/>
    <col min="4324" max="4324" width="11.125" style="4" customWidth="1"/>
    <col min="4325" max="4325" width="1.375" style="4" customWidth="1"/>
    <col min="4326" max="4351" width="2.75" style="4" customWidth="1"/>
    <col min="4352" max="4352" width="9" style="4"/>
    <col min="4353" max="4364" width="2.875" style="4" customWidth="1"/>
    <col min="4365" max="4365" width="14.375" style="4" bestFit="1" customWidth="1"/>
    <col min="4366" max="4374" width="2.875" style="4" customWidth="1"/>
    <col min="4375" max="4576" width="9" style="4"/>
    <col min="4577" max="4578" width="1.5" style="4" customWidth="1"/>
    <col min="4579" max="4579" width="2.375" style="4" customWidth="1"/>
    <col min="4580" max="4580" width="11.125" style="4" customWidth="1"/>
    <col min="4581" max="4581" width="1.375" style="4" customWidth="1"/>
    <col min="4582" max="4607" width="2.75" style="4" customWidth="1"/>
    <col min="4608" max="4608" width="9" style="4"/>
    <col min="4609" max="4620" width="2.875" style="4" customWidth="1"/>
    <col min="4621" max="4621" width="14.375" style="4" bestFit="1" customWidth="1"/>
    <col min="4622" max="4630" width="2.875" style="4" customWidth="1"/>
    <col min="4631" max="4832" width="9" style="4"/>
    <col min="4833" max="4834" width="1.5" style="4" customWidth="1"/>
    <col min="4835" max="4835" width="2.375" style="4" customWidth="1"/>
    <col min="4836" max="4836" width="11.125" style="4" customWidth="1"/>
    <col min="4837" max="4837" width="1.375" style="4" customWidth="1"/>
    <col min="4838" max="4863" width="2.75" style="4" customWidth="1"/>
    <col min="4864" max="4864" width="9" style="4"/>
    <col min="4865" max="4876" width="2.875" style="4" customWidth="1"/>
    <col min="4877" max="4877" width="14.375" style="4" bestFit="1" customWidth="1"/>
    <col min="4878" max="4886" width="2.875" style="4" customWidth="1"/>
    <col min="4887" max="5088" width="9" style="4"/>
    <col min="5089" max="5090" width="1.5" style="4" customWidth="1"/>
    <col min="5091" max="5091" width="2.375" style="4" customWidth="1"/>
    <col min="5092" max="5092" width="11.125" style="4" customWidth="1"/>
    <col min="5093" max="5093" width="1.375" style="4" customWidth="1"/>
    <col min="5094" max="5119" width="2.75" style="4" customWidth="1"/>
    <col min="5120" max="5120" width="9" style="4"/>
    <col min="5121" max="5132" width="2.875" style="4" customWidth="1"/>
    <col min="5133" max="5133" width="14.375" style="4" bestFit="1" customWidth="1"/>
    <col min="5134" max="5142" width="2.875" style="4" customWidth="1"/>
    <col min="5143" max="5344" width="9" style="4"/>
    <col min="5345" max="5346" width="1.5" style="4" customWidth="1"/>
    <col min="5347" max="5347" width="2.375" style="4" customWidth="1"/>
    <col min="5348" max="5348" width="11.125" style="4" customWidth="1"/>
    <col min="5349" max="5349" width="1.375" style="4" customWidth="1"/>
    <col min="5350" max="5375" width="2.75" style="4" customWidth="1"/>
    <col min="5376" max="5376" width="9" style="4"/>
    <col min="5377" max="5388" width="2.875" style="4" customWidth="1"/>
    <col min="5389" max="5389" width="14.375" style="4" bestFit="1" customWidth="1"/>
    <col min="5390" max="5398" width="2.875" style="4" customWidth="1"/>
    <col min="5399" max="5600" width="9" style="4"/>
    <col min="5601" max="5602" width="1.5" style="4" customWidth="1"/>
    <col min="5603" max="5603" width="2.375" style="4" customWidth="1"/>
    <col min="5604" max="5604" width="11.125" style="4" customWidth="1"/>
    <col min="5605" max="5605" width="1.375" style="4" customWidth="1"/>
    <col min="5606" max="5631" width="2.75" style="4" customWidth="1"/>
    <col min="5632" max="5632" width="9" style="4"/>
    <col min="5633" max="5644" width="2.875" style="4" customWidth="1"/>
    <col min="5645" max="5645" width="14.375" style="4" bestFit="1" customWidth="1"/>
    <col min="5646" max="5654" width="2.875" style="4" customWidth="1"/>
    <col min="5655" max="5856" width="9" style="4"/>
    <col min="5857" max="5858" width="1.5" style="4" customWidth="1"/>
    <col min="5859" max="5859" width="2.375" style="4" customWidth="1"/>
    <col min="5860" max="5860" width="11.125" style="4" customWidth="1"/>
    <col min="5861" max="5861" width="1.375" style="4" customWidth="1"/>
    <col min="5862" max="5887" width="2.75" style="4" customWidth="1"/>
    <col min="5888" max="5888" width="9" style="4"/>
    <col min="5889" max="5900" width="2.875" style="4" customWidth="1"/>
    <col min="5901" max="5901" width="14.375" style="4" bestFit="1" customWidth="1"/>
    <col min="5902" max="5910" width="2.875" style="4" customWidth="1"/>
    <col min="5911" max="6112" width="9" style="4"/>
    <col min="6113" max="6114" width="1.5" style="4" customWidth="1"/>
    <col min="6115" max="6115" width="2.375" style="4" customWidth="1"/>
    <col min="6116" max="6116" width="11.125" style="4" customWidth="1"/>
    <col min="6117" max="6117" width="1.375" style="4" customWidth="1"/>
    <col min="6118" max="6143" width="2.75" style="4" customWidth="1"/>
    <col min="6144" max="6144" width="9" style="4"/>
    <col min="6145" max="6156" width="2.875" style="4" customWidth="1"/>
    <col min="6157" max="6157" width="14.375" style="4" bestFit="1" customWidth="1"/>
    <col min="6158" max="6166" width="2.875" style="4" customWidth="1"/>
    <col min="6167" max="6368" width="9" style="4"/>
    <col min="6369" max="6370" width="1.5" style="4" customWidth="1"/>
    <col min="6371" max="6371" width="2.375" style="4" customWidth="1"/>
    <col min="6372" max="6372" width="11.125" style="4" customWidth="1"/>
    <col min="6373" max="6373" width="1.375" style="4" customWidth="1"/>
    <col min="6374" max="6399" width="2.75" style="4" customWidth="1"/>
    <col min="6400" max="6400" width="9" style="4"/>
    <col min="6401" max="6412" width="2.875" style="4" customWidth="1"/>
    <col min="6413" max="6413" width="14.375" style="4" bestFit="1" customWidth="1"/>
    <col min="6414" max="6422" width="2.875" style="4" customWidth="1"/>
    <col min="6423" max="6624" width="9" style="4"/>
    <col min="6625" max="6626" width="1.5" style="4" customWidth="1"/>
    <col min="6627" max="6627" width="2.375" style="4" customWidth="1"/>
    <col min="6628" max="6628" width="11.125" style="4" customWidth="1"/>
    <col min="6629" max="6629" width="1.375" style="4" customWidth="1"/>
    <col min="6630" max="6655" width="2.75" style="4" customWidth="1"/>
    <col min="6656" max="6656" width="9" style="4"/>
    <col min="6657" max="6668" width="2.875" style="4" customWidth="1"/>
    <col min="6669" max="6669" width="14.375" style="4" bestFit="1" customWidth="1"/>
    <col min="6670" max="6678" width="2.875" style="4" customWidth="1"/>
    <col min="6679" max="6880" width="9" style="4"/>
    <col min="6881" max="6882" width="1.5" style="4" customWidth="1"/>
    <col min="6883" max="6883" width="2.375" style="4" customWidth="1"/>
    <col min="6884" max="6884" width="11.125" style="4" customWidth="1"/>
    <col min="6885" max="6885" width="1.375" style="4" customWidth="1"/>
    <col min="6886" max="6911" width="2.75" style="4" customWidth="1"/>
    <col min="6912" max="6912" width="9" style="4"/>
    <col min="6913" max="6924" width="2.875" style="4" customWidth="1"/>
    <col min="6925" max="6925" width="14.375" style="4" bestFit="1" customWidth="1"/>
    <col min="6926" max="6934" width="2.875" style="4" customWidth="1"/>
    <col min="6935" max="7136" width="9" style="4"/>
    <col min="7137" max="7138" width="1.5" style="4" customWidth="1"/>
    <col min="7139" max="7139" width="2.375" style="4" customWidth="1"/>
    <col min="7140" max="7140" width="11.125" style="4" customWidth="1"/>
    <col min="7141" max="7141" width="1.375" style="4" customWidth="1"/>
    <col min="7142" max="7167" width="2.75" style="4" customWidth="1"/>
    <col min="7168" max="7168" width="9" style="4"/>
    <col min="7169" max="7180" width="2.875" style="4" customWidth="1"/>
    <col min="7181" max="7181" width="14.375" style="4" bestFit="1" customWidth="1"/>
    <col min="7182" max="7190" width="2.875" style="4" customWidth="1"/>
    <col min="7191" max="7392" width="9" style="4"/>
    <col min="7393" max="7394" width="1.5" style="4" customWidth="1"/>
    <col min="7395" max="7395" width="2.375" style="4" customWidth="1"/>
    <col min="7396" max="7396" width="11.125" style="4" customWidth="1"/>
    <col min="7397" max="7397" width="1.375" style="4" customWidth="1"/>
    <col min="7398" max="7423" width="2.75" style="4" customWidth="1"/>
    <col min="7424" max="7424" width="9" style="4"/>
    <col min="7425" max="7436" width="2.875" style="4" customWidth="1"/>
    <col min="7437" max="7437" width="14.375" style="4" bestFit="1" customWidth="1"/>
    <col min="7438" max="7446" width="2.875" style="4" customWidth="1"/>
    <col min="7447" max="7648" width="9" style="4"/>
    <col min="7649" max="7650" width="1.5" style="4" customWidth="1"/>
    <col min="7651" max="7651" width="2.375" style="4" customWidth="1"/>
    <col min="7652" max="7652" width="11.125" style="4" customWidth="1"/>
    <col min="7653" max="7653" width="1.375" style="4" customWidth="1"/>
    <col min="7654" max="7679" width="2.75" style="4" customWidth="1"/>
    <col min="7680" max="7680" width="9" style="4"/>
    <col min="7681" max="7692" width="2.875" style="4" customWidth="1"/>
    <col min="7693" max="7693" width="14.375" style="4" bestFit="1" customWidth="1"/>
    <col min="7694" max="7702" width="2.875" style="4" customWidth="1"/>
    <col min="7703" max="7904" width="9" style="4"/>
    <col min="7905" max="7906" width="1.5" style="4" customWidth="1"/>
    <col min="7907" max="7907" width="2.375" style="4" customWidth="1"/>
    <col min="7908" max="7908" width="11.125" style="4" customWidth="1"/>
    <col min="7909" max="7909" width="1.375" style="4" customWidth="1"/>
    <col min="7910" max="7935" width="2.75" style="4" customWidth="1"/>
    <col min="7936" max="7936" width="9" style="4"/>
    <col min="7937" max="7948" width="2.875" style="4" customWidth="1"/>
    <col min="7949" max="7949" width="14.375" style="4" bestFit="1" customWidth="1"/>
    <col min="7950" max="7958" width="2.875" style="4" customWidth="1"/>
    <col min="7959" max="8160" width="9" style="4"/>
    <col min="8161" max="8162" width="1.5" style="4" customWidth="1"/>
    <col min="8163" max="8163" width="2.375" style="4" customWidth="1"/>
    <col min="8164" max="8164" width="11.125" style="4" customWidth="1"/>
    <col min="8165" max="8165" width="1.375" style="4" customWidth="1"/>
    <col min="8166" max="8191" width="2.75" style="4" customWidth="1"/>
    <col min="8192" max="8192" width="9" style="4"/>
    <col min="8193" max="8204" width="2.875" style="4" customWidth="1"/>
    <col min="8205" max="8205" width="14.375" style="4" bestFit="1" customWidth="1"/>
    <col min="8206" max="8214" width="2.875" style="4" customWidth="1"/>
    <col min="8215" max="8416" width="9" style="4"/>
    <col min="8417" max="8418" width="1.5" style="4" customWidth="1"/>
    <col min="8419" max="8419" width="2.375" style="4" customWidth="1"/>
    <col min="8420" max="8420" width="11.125" style="4" customWidth="1"/>
    <col min="8421" max="8421" width="1.375" style="4" customWidth="1"/>
    <col min="8422" max="8447" width="2.75" style="4" customWidth="1"/>
    <col min="8448" max="8448" width="9" style="4"/>
    <col min="8449" max="8460" width="2.875" style="4" customWidth="1"/>
    <col min="8461" max="8461" width="14.375" style="4" bestFit="1" customWidth="1"/>
    <col min="8462" max="8470" width="2.875" style="4" customWidth="1"/>
    <col min="8471" max="8672" width="9" style="4"/>
    <col min="8673" max="8674" width="1.5" style="4" customWidth="1"/>
    <col min="8675" max="8675" width="2.375" style="4" customWidth="1"/>
    <col min="8676" max="8676" width="11.125" style="4" customWidth="1"/>
    <col min="8677" max="8677" width="1.375" style="4" customWidth="1"/>
    <col min="8678" max="8703" width="2.75" style="4" customWidth="1"/>
    <col min="8704" max="8704" width="9" style="4"/>
    <col min="8705" max="8716" width="2.875" style="4" customWidth="1"/>
    <col min="8717" max="8717" width="14.375" style="4" bestFit="1" customWidth="1"/>
    <col min="8718" max="8726" width="2.875" style="4" customWidth="1"/>
    <col min="8727" max="8928" width="9" style="4"/>
    <col min="8929" max="8930" width="1.5" style="4" customWidth="1"/>
    <col min="8931" max="8931" width="2.375" style="4" customWidth="1"/>
    <col min="8932" max="8932" width="11.125" style="4" customWidth="1"/>
    <col min="8933" max="8933" width="1.375" style="4" customWidth="1"/>
    <col min="8934" max="8959" width="2.75" style="4" customWidth="1"/>
    <col min="8960" max="8960" width="9" style="4"/>
    <col min="8961" max="8972" width="2.875" style="4" customWidth="1"/>
    <col min="8973" max="8973" width="14.375" style="4" bestFit="1" customWidth="1"/>
    <col min="8974" max="8982" width="2.875" style="4" customWidth="1"/>
    <col min="8983" max="9184" width="9" style="4"/>
    <col min="9185" max="9186" width="1.5" style="4" customWidth="1"/>
    <col min="9187" max="9187" width="2.375" style="4" customWidth="1"/>
    <col min="9188" max="9188" width="11.125" style="4" customWidth="1"/>
    <col min="9189" max="9189" width="1.375" style="4" customWidth="1"/>
    <col min="9190" max="9215" width="2.75" style="4" customWidth="1"/>
    <col min="9216" max="9216" width="9" style="4"/>
    <col min="9217" max="9228" width="2.875" style="4" customWidth="1"/>
    <col min="9229" max="9229" width="14.375" style="4" bestFit="1" customWidth="1"/>
    <col min="9230" max="9238" width="2.875" style="4" customWidth="1"/>
    <col min="9239" max="9440" width="9" style="4"/>
    <col min="9441" max="9442" width="1.5" style="4" customWidth="1"/>
    <col min="9443" max="9443" width="2.375" style="4" customWidth="1"/>
    <col min="9444" max="9444" width="11.125" style="4" customWidth="1"/>
    <col min="9445" max="9445" width="1.375" style="4" customWidth="1"/>
    <col min="9446" max="9471" width="2.75" style="4" customWidth="1"/>
    <col min="9472" max="9472" width="9" style="4"/>
    <col min="9473" max="9484" width="2.875" style="4" customWidth="1"/>
    <col min="9485" max="9485" width="14.375" style="4" bestFit="1" customWidth="1"/>
    <col min="9486" max="9494" width="2.875" style="4" customWidth="1"/>
    <col min="9495" max="9696" width="9" style="4"/>
    <col min="9697" max="9698" width="1.5" style="4" customWidth="1"/>
    <col min="9699" max="9699" width="2.375" style="4" customWidth="1"/>
    <col min="9700" max="9700" width="11.125" style="4" customWidth="1"/>
    <col min="9701" max="9701" width="1.375" style="4" customWidth="1"/>
    <col min="9702" max="9727" width="2.75" style="4" customWidth="1"/>
    <col min="9728" max="9728" width="9" style="4"/>
    <col min="9729" max="9740" width="2.875" style="4" customWidth="1"/>
    <col min="9741" max="9741" width="14.375" style="4" bestFit="1" customWidth="1"/>
    <col min="9742" max="9750" width="2.875" style="4" customWidth="1"/>
    <col min="9751" max="9952" width="9" style="4"/>
    <col min="9953" max="9954" width="1.5" style="4" customWidth="1"/>
    <col min="9955" max="9955" width="2.375" style="4" customWidth="1"/>
    <col min="9956" max="9956" width="11.125" style="4" customWidth="1"/>
    <col min="9957" max="9957" width="1.375" style="4" customWidth="1"/>
    <col min="9958" max="9983" width="2.75" style="4" customWidth="1"/>
    <col min="9984" max="9984" width="9" style="4"/>
    <col min="9985" max="9996" width="2.875" style="4" customWidth="1"/>
    <col min="9997" max="9997" width="14.375" style="4" bestFit="1" customWidth="1"/>
    <col min="9998" max="10006" width="2.875" style="4" customWidth="1"/>
    <col min="10007" max="10208" width="9" style="4"/>
    <col min="10209" max="10210" width="1.5" style="4" customWidth="1"/>
    <col min="10211" max="10211" width="2.375" style="4" customWidth="1"/>
    <col min="10212" max="10212" width="11.125" style="4" customWidth="1"/>
    <col min="10213" max="10213" width="1.375" style="4" customWidth="1"/>
    <col min="10214" max="10239" width="2.75" style="4" customWidth="1"/>
    <col min="10240" max="10240" width="9" style="4"/>
    <col min="10241" max="10252" width="2.875" style="4" customWidth="1"/>
    <col min="10253" max="10253" width="14.375" style="4" bestFit="1" customWidth="1"/>
    <col min="10254" max="10262" width="2.875" style="4" customWidth="1"/>
    <col min="10263" max="10464" width="9" style="4"/>
    <col min="10465" max="10466" width="1.5" style="4" customWidth="1"/>
    <col min="10467" max="10467" width="2.375" style="4" customWidth="1"/>
    <col min="10468" max="10468" width="11.125" style="4" customWidth="1"/>
    <col min="10469" max="10469" width="1.375" style="4" customWidth="1"/>
    <col min="10470" max="10495" width="2.75" style="4" customWidth="1"/>
    <col min="10496" max="10496" width="9" style="4"/>
    <col min="10497" max="10508" width="2.875" style="4" customWidth="1"/>
    <col min="10509" max="10509" width="14.375" style="4" bestFit="1" customWidth="1"/>
    <col min="10510" max="10518" width="2.875" style="4" customWidth="1"/>
    <col min="10519" max="10720" width="9" style="4"/>
    <col min="10721" max="10722" width="1.5" style="4" customWidth="1"/>
    <col min="10723" max="10723" width="2.375" style="4" customWidth="1"/>
    <col min="10724" max="10724" width="11.125" style="4" customWidth="1"/>
    <col min="10725" max="10725" width="1.375" style="4" customWidth="1"/>
    <col min="10726" max="10751" width="2.75" style="4" customWidth="1"/>
    <col min="10752" max="10752" width="9" style="4"/>
    <col min="10753" max="10764" width="2.875" style="4" customWidth="1"/>
    <col min="10765" max="10765" width="14.375" style="4" bestFit="1" customWidth="1"/>
    <col min="10766" max="10774" width="2.875" style="4" customWidth="1"/>
    <col min="10775" max="10976" width="9" style="4"/>
    <col min="10977" max="10978" width="1.5" style="4" customWidth="1"/>
    <col min="10979" max="10979" width="2.375" style="4" customWidth="1"/>
    <col min="10980" max="10980" width="11.125" style="4" customWidth="1"/>
    <col min="10981" max="10981" width="1.375" style="4" customWidth="1"/>
    <col min="10982" max="11007" width="2.75" style="4" customWidth="1"/>
    <col min="11008" max="11008" width="9" style="4"/>
    <col min="11009" max="11020" width="2.875" style="4" customWidth="1"/>
    <col min="11021" max="11021" width="14.375" style="4" bestFit="1" customWidth="1"/>
    <col min="11022" max="11030" width="2.875" style="4" customWidth="1"/>
    <col min="11031" max="11232" width="9" style="4"/>
    <col min="11233" max="11234" width="1.5" style="4" customWidth="1"/>
    <col min="11235" max="11235" width="2.375" style="4" customWidth="1"/>
    <col min="11236" max="11236" width="11.125" style="4" customWidth="1"/>
    <col min="11237" max="11237" width="1.375" style="4" customWidth="1"/>
    <col min="11238" max="11263" width="2.75" style="4" customWidth="1"/>
    <col min="11264" max="11264" width="9" style="4"/>
    <col min="11265" max="11276" width="2.875" style="4" customWidth="1"/>
    <col min="11277" max="11277" width="14.375" style="4" bestFit="1" customWidth="1"/>
    <col min="11278" max="11286" width="2.875" style="4" customWidth="1"/>
    <col min="11287" max="11488" width="9" style="4"/>
    <col min="11489" max="11490" width="1.5" style="4" customWidth="1"/>
    <col min="11491" max="11491" width="2.375" style="4" customWidth="1"/>
    <col min="11492" max="11492" width="11.125" style="4" customWidth="1"/>
    <col min="11493" max="11493" width="1.375" style="4" customWidth="1"/>
    <col min="11494" max="11519" width="2.75" style="4" customWidth="1"/>
    <col min="11520" max="11520" width="9" style="4"/>
    <col min="11521" max="11532" width="2.875" style="4" customWidth="1"/>
    <col min="11533" max="11533" width="14.375" style="4" bestFit="1" customWidth="1"/>
    <col min="11534" max="11542" width="2.875" style="4" customWidth="1"/>
    <col min="11543" max="11744" width="9" style="4"/>
    <col min="11745" max="11746" width="1.5" style="4" customWidth="1"/>
    <col min="11747" max="11747" width="2.375" style="4" customWidth="1"/>
    <col min="11748" max="11748" width="11.125" style="4" customWidth="1"/>
    <col min="11749" max="11749" width="1.375" style="4" customWidth="1"/>
    <col min="11750" max="11775" width="2.75" style="4" customWidth="1"/>
    <col min="11776" max="11776" width="9" style="4"/>
    <col min="11777" max="11788" width="2.875" style="4" customWidth="1"/>
    <col min="11789" max="11789" width="14.375" style="4" bestFit="1" customWidth="1"/>
    <col min="11790" max="11798" width="2.875" style="4" customWidth="1"/>
    <col min="11799" max="12000" width="9" style="4"/>
    <col min="12001" max="12002" width="1.5" style="4" customWidth="1"/>
    <col min="12003" max="12003" width="2.375" style="4" customWidth="1"/>
    <col min="12004" max="12004" width="11.125" style="4" customWidth="1"/>
    <col min="12005" max="12005" width="1.375" style="4" customWidth="1"/>
    <col min="12006" max="12031" width="2.75" style="4" customWidth="1"/>
    <col min="12032" max="12032" width="9" style="4"/>
    <col min="12033" max="12044" width="2.875" style="4" customWidth="1"/>
    <col min="12045" max="12045" width="14.375" style="4" bestFit="1" customWidth="1"/>
    <col min="12046" max="12054" width="2.875" style="4" customWidth="1"/>
    <col min="12055" max="12256" width="9" style="4"/>
    <col min="12257" max="12258" width="1.5" style="4" customWidth="1"/>
    <col min="12259" max="12259" width="2.375" style="4" customWidth="1"/>
    <col min="12260" max="12260" width="11.125" style="4" customWidth="1"/>
    <col min="12261" max="12261" width="1.375" style="4" customWidth="1"/>
    <col min="12262" max="12287" width="2.75" style="4" customWidth="1"/>
    <col min="12288" max="12288" width="9" style="4"/>
    <col min="12289" max="12300" width="2.875" style="4" customWidth="1"/>
    <col min="12301" max="12301" width="14.375" style="4" bestFit="1" customWidth="1"/>
    <col min="12302" max="12310" width="2.875" style="4" customWidth="1"/>
    <col min="12311" max="12512" width="9" style="4"/>
    <col min="12513" max="12514" width="1.5" style="4" customWidth="1"/>
    <col min="12515" max="12515" width="2.375" style="4" customWidth="1"/>
    <col min="12516" max="12516" width="11.125" style="4" customWidth="1"/>
    <col min="12517" max="12517" width="1.375" style="4" customWidth="1"/>
    <col min="12518" max="12543" width="2.75" style="4" customWidth="1"/>
    <col min="12544" max="12544" width="9" style="4"/>
    <col min="12545" max="12556" width="2.875" style="4" customWidth="1"/>
    <col min="12557" max="12557" width="14.375" style="4" bestFit="1" customWidth="1"/>
    <col min="12558" max="12566" width="2.875" style="4" customWidth="1"/>
    <col min="12567" max="12768" width="9" style="4"/>
    <col min="12769" max="12770" width="1.5" style="4" customWidth="1"/>
    <col min="12771" max="12771" width="2.375" style="4" customWidth="1"/>
    <col min="12772" max="12772" width="11.125" style="4" customWidth="1"/>
    <col min="12773" max="12773" width="1.375" style="4" customWidth="1"/>
    <col min="12774" max="12799" width="2.75" style="4" customWidth="1"/>
    <col min="12800" max="12800" width="9" style="4"/>
    <col min="12801" max="12812" width="2.875" style="4" customWidth="1"/>
    <col min="12813" max="12813" width="14.375" style="4" bestFit="1" customWidth="1"/>
    <col min="12814" max="12822" width="2.875" style="4" customWidth="1"/>
    <col min="12823" max="13024" width="9" style="4"/>
    <col min="13025" max="13026" width="1.5" style="4" customWidth="1"/>
    <col min="13027" max="13027" width="2.375" style="4" customWidth="1"/>
    <col min="13028" max="13028" width="11.125" style="4" customWidth="1"/>
    <col min="13029" max="13029" width="1.375" style="4" customWidth="1"/>
    <col min="13030" max="13055" width="2.75" style="4" customWidth="1"/>
    <col min="13056" max="13056" width="9" style="4"/>
    <col min="13057" max="13068" width="2.875" style="4" customWidth="1"/>
    <col min="13069" max="13069" width="14.375" style="4" bestFit="1" customWidth="1"/>
    <col min="13070" max="13078" width="2.875" style="4" customWidth="1"/>
    <col min="13079" max="13280" width="9" style="4"/>
    <col min="13281" max="13282" width="1.5" style="4" customWidth="1"/>
    <col min="13283" max="13283" width="2.375" style="4" customWidth="1"/>
    <col min="13284" max="13284" width="11.125" style="4" customWidth="1"/>
    <col min="13285" max="13285" width="1.375" style="4" customWidth="1"/>
    <col min="13286" max="13311" width="2.75" style="4" customWidth="1"/>
    <col min="13312" max="13312" width="9" style="4"/>
    <col min="13313" max="13324" width="2.875" style="4" customWidth="1"/>
    <col min="13325" max="13325" width="14.375" style="4" bestFit="1" customWidth="1"/>
    <col min="13326" max="13334" width="2.875" style="4" customWidth="1"/>
    <col min="13335" max="13536" width="9" style="4"/>
    <col min="13537" max="13538" width="1.5" style="4" customWidth="1"/>
    <col min="13539" max="13539" width="2.375" style="4" customWidth="1"/>
    <col min="13540" max="13540" width="11.125" style="4" customWidth="1"/>
    <col min="13541" max="13541" width="1.375" style="4" customWidth="1"/>
    <col min="13542" max="13567" width="2.75" style="4" customWidth="1"/>
    <col min="13568" max="13568" width="9" style="4"/>
    <col min="13569" max="13580" width="2.875" style="4" customWidth="1"/>
    <col min="13581" max="13581" width="14.375" style="4" bestFit="1" customWidth="1"/>
    <col min="13582" max="13590" width="2.875" style="4" customWidth="1"/>
    <col min="13591" max="13792" width="9" style="4"/>
    <col min="13793" max="13794" width="1.5" style="4" customWidth="1"/>
    <col min="13795" max="13795" width="2.375" style="4" customWidth="1"/>
    <col min="13796" max="13796" width="11.125" style="4" customWidth="1"/>
    <col min="13797" max="13797" width="1.375" style="4" customWidth="1"/>
    <col min="13798" max="13823" width="2.75" style="4" customWidth="1"/>
    <col min="13824" max="13824" width="9" style="4"/>
    <col min="13825" max="13836" width="2.875" style="4" customWidth="1"/>
    <col min="13837" max="13837" width="14.375" style="4" bestFit="1" customWidth="1"/>
    <col min="13838" max="13846" width="2.875" style="4" customWidth="1"/>
    <col min="13847" max="14048" width="9" style="4"/>
    <col min="14049" max="14050" width="1.5" style="4" customWidth="1"/>
    <col min="14051" max="14051" width="2.375" style="4" customWidth="1"/>
    <col min="14052" max="14052" width="11.125" style="4" customWidth="1"/>
    <col min="14053" max="14053" width="1.375" style="4" customWidth="1"/>
    <col min="14054" max="14079" width="2.75" style="4" customWidth="1"/>
    <col min="14080" max="14080" width="9" style="4"/>
    <col min="14081" max="14092" width="2.875" style="4" customWidth="1"/>
    <col min="14093" max="14093" width="14.375" style="4" bestFit="1" customWidth="1"/>
    <col min="14094" max="14102" width="2.875" style="4" customWidth="1"/>
    <col min="14103" max="14304" width="9" style="4"/>
    <col min="14305" max="14306" width="1.5" style="4" customWidth="1"/>
    <col min="14307" max="14307" width="2.375" style="4" customWidth="1"/>
    <col min="14308" max="14308" width="11.125" style="4" customWidth="1"/>
    <col min="14309" max="14309" width="1.375" style="4" customWidth="1"/>
    <col min="14310" max="14335" width="2.75" style="4" customWidth="1"/>
    <col min="14336" max="14336" width="9" style="4"/>
    <col min="14337" max="14348" width="2.875" style="4" customWidth="1"/>
    <col min="14349" max="14349" width="14.375" style="4" bestFit="1" customWidth="1"/>
    <col min="14350" max="14358" width="2.875" style="4" customWidth="1"/>
    <col min="14359" max="14560" width="9" style="4"/>
    <col min="14561" max="14562" width="1.5" style="4" customWidth="1"/>
    <col min="14563" max="14563" width="2.375" style="4" customWidth="1"/>
    <col min="14564" max="14564" width="11.125" style="4" customWidth="1"/>
    <col min="14565" max="14565" width="1.375" style="4" customWidth="1"/>
    <col min="14566" max="14591" width="2.75" style="4" customWidth="1"/>
    <col min="14592" max="14592" width="9" style="4"/>
    <col min="14593" max="14604" width="2.875" style="4" customWidth="1"/>
    <col min="14605" max="14605" width="14.375" style="4" bestFit="1" customWidth="1"/>
    <col min="14606" max="14614" width="2.875" style="4" customWidth="1"/>
    <col min="14615" max="14816" width="9" style="4"/>
    <col min="14817" max="14818" width="1.5" style="4" customWidth="1"/>
    <col min="14819" max="14819" width="2.375" style="4" customWidth="1"/>
    <col min="14820" max="14820" width="11.125" style="4" customWidth="1"/>
    <col min="14821" max="14821" width="1.375" style="4" customWidth="1"/>
    <col min="14822" max="14847" width="2.75" style="4" customWidth="1"/>
    <col min="14848" max="14848" width="9" style="4"/>
    <col min="14849" max="14860" width="2.875" style="4" customWidth="1"/>
    <col min="14861" max="14861" width="14.375" style="4" bestFit="1" customWidth="1"/>
    <col min="14862" max="14870" width="2.875" style="4" customWidth="1"/>
    <col min="14871" max="15072" width="9" style="4"/>
    <col min="15073" max="15074" width="1.5" style="4" customWidth="1"/>
    <col min="15075" max="15075" width="2.375" style="4" customWidth="1"/>
    <col min="15076" max="15076" width="11.125" style="4" customWidth="1"/>
    <col min="15077" max="15077" width="1.375" style="4" customWidth="1"/>
    <col min="15078" max="15103" width="2.75" style="4" customWidth="1"/>
    <col min="15104" max="15104" width="9" style="4"/>
    <col min="15105" max="15116" width="2.875" style="4" customWidth="1"/>
    <col min="15117" max="15117" width="14.375" style="4" bestFit="1" customWidth="1"/>
    <col min="15118" max="15126" width="2.875" style="4" customWidth="1"/>
    <col min="15127" max="15328" width="9" style="4"/>
    <col min="15329" max="15330" width="1.5" style="4" customWidth="1"/>
    <col min="15331" max="15331" width="2.375" style="4" customWidth="1"/>
    <col min="15332" max="15332" width="11.125" style="4" customWidth="1"/>
    <col min="15333" max="15333" width="1.375" style="4" customWidth="1"/>
    <col min="15334" max="15359" width="2.75" style="4" customWidth="1"/>
    <col min="15360" max="15360" width="9" style="4"/>
    <col min="15361" max="15372" width="2.875" style="4" customWidth="1"/>
    <col min="15373" max="15373" width="14.375" style="4" bestFit="1" customWidth="1"/>
    <col min="15374" max="15382" width="2.875" style="4" customWidth="1"/>
    <col min="15383" max="15584" width="9" style="4"/>
    <col min="15585" max="15586" width="1.5" style="4" customWidth="1"/>
    <col min="15587" max="15587" width="2.375" style="4" customWidth="1"/>
    <col min="15588" max="15588" width="11.125" style="4" customWidth="1"/>
    <col min="15589" max="15589" width="1.375" style="4" customWidth="1"/>
    <col min="15590" max="15615" width="2.75" style="4" customWidth="1"/>
    <col min="15616" max="15616" width="9" style="4"/>
    <col min="15617" max="15628" width="2.875" style="4" customWidth="1"/>
    <col min="15629" max="15629" width="14.375" style="4" bestFit="1" customWidth="1"/>
    <col min="15630" max="15638" width="2.875" style="4" customWidth="1"/>
    <col min="15639" max="15840" width="9" style="4"/>
    <col min="15841" max="15842" width="1.5" style="4" customWidth="1"/>
    <col min="15843" max="15843" width="2.375" style="4" customWidth="1"/>
    <col min="15844" max="15844" width="11.125" style="4" customWidth="1"/>
    <col min="15845" max="15845" width="1.375" style="4" customWidth="1"/>
    <col min="15846" max="15871" width="2.75" style="4" customWidth="1"/>
    <col min="15872" max="15872" width="9" style="4"/>
    <col min="15873" max="15884" width="2.875" style="4" customWidth="1"/>
    <col min="15885" max="15885" width="14.375" style="4" bestFit="1" customWidth="1"/>
    <col min="15886" max="15894" width="2.875" style="4" customWidth="1"/>
    <col min="15895" max="16096" width="9" style="4"/>
    <col min="16097" max="16098" width="1.5" style="4" customWidth="1"/>
    <col min="16099" max="16099" width="2.375" style="4" customWidth="1"/>
    <col min="16100" max="16100" width="11.125" style="4" customWidth="1"/>
    <col min="16101" max="16101" width="1.375" style="4" customWidth="1"/>
    <col min="16102" max="16127" width="2.75" style="4" customWidth="1"/>
    <col min="16128" max="16128" width="9" style="4"/>
    <col min="16129" max="16140" width="2.875" style="4" customWidth="1"/>
    <col min="16141" max="16141" width="14.375" style="4" bestFit="1" customWidth="1"/>
    <col min="16142" max="16150" width="2.875" style="4" customWidth="1"/>
    <col min="16151" max="16384" width="9" style="4"/>
  </cols>
  <sheetData>
    <row r="1" spans="2:31" ht="11.25"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  <c r="AC1" s="275"/>
      <c r="AD1" s="275"/>
      <c r="AE1" s="275"/>
    </row>
    <row r="2" spans="2:31" ht="11.25"/>
    <row r="3" spans="2:31" ht="11.25"/>
    <row r="4" spans="2:31" ht="11.25"/>
    <row r="5" spans="2:31" ht="11.25"/>
    <row r="6" spans="2:31" ht="11.25"/>
    <row r="7" spans="2:31" ht="11.25"/>
    <row r="8" spans="2:31" ht="11.25"/>
    <row r="9" spans="2:31" ht="11.25"/>
    <row r="10" spans="2:31" ht="11.25"/>
    <row r="11" spans="2:31" ht="11.25"/>
    <row r="12" spans="2:31" ht="11.25"/>
    <row r="13" spans="2:31" ht="11.25"/>
    <row r="14" spans="2:31">
      <c r="B14" s="32" t="s">
        <v>72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4"/>
    </row>
    <row r="15" spans="2:31" ht="11.25"/>
    <row r="16" spans="2:31" s="35" customFormat="1" ht="11.25">
      <c r="C16" s="36" t="s">
        <v>56</v>
      </c>
      <c r="D16" s="35" t="s">
        <v>102</v>
      </c>
    </row>
    <row r="17" spans="4:35" s="35" customFormat="1" ht="11.25">
      <c r="AG17" s="36"/>
      <c r="AH17" s="36"/>
      <c r="AI17" s="36" t="s">
        <v>14</v>
      </c>
    </row>
    <row r="18" spans="4:35" s="35" customFormat="1" ht="13.5">
      <c r="D18" s="276" t="s">
        <v>15</v>
      </c>
      <c r="E18" s="276"/>
      <c r="F18" s="276"/>
      <c r="G18" s="276"/>
      <c r="H18" s="276"/>
      <c r="I18" s="279" t="s">
        <v>103</v>
      </c>
      <c r="J18" s="280"/>
      <c r="K18" s="280"/>
      <c r="L18" s="280"/>
      <c r="M18" s="289" t="s">
        <v>109</v>
      </c>
      <c r="N18" s="290"/>
      <c r="O18" s="290"/>
      <c r="P18" s="290"/>
      <c r="Q18" s="290"/>
      <c r="R18" s="290"/>
      <c r="S18" s="291"/>
      <c r="T18" s="291"/>
      <c r="U18" s="291"/>
      <c r="V18" s="291"/>
      <c r="W18" s="291"/>
      <c r="X18" s="291"/>
      <c r="Y18" s="291"/>
      <c r="Z18" s="291"/>
      <c r="AA18" s="291"/>
      <c r="AB18" s="291"/>
      <c r="AC18" s="292"/>
      <c r="AD18" s="293" t="s">
        <v>69</v>
      </c>
      <c r="AE18" s="294"/>
      <c r="AF18" s="295"/>
      <c r="AG18" s="299" t="s">
        <v>70</v>
      </c>
      <c r="AH18" s="162"/>
      <c r="AI18" s="163"/>
    </row>
    <row r="19" spans="4:35" s="35" customFormat="1" ht="13.5">
      <c r="D19" s="277"/>
      <c r="E19" s="277"/>
      <c r="F19" s="277"/>
      <c r="G19" s="277"/>
      <c r="H19" s="277"/>
      <c r="I19" s="267" t="s">
        <v>104</v>
      </c>
      <c r="J19" s="268"/>
      <c r="K19" s="268"/>
      <c r="L19" s="269"/>
      <c r="M19" s="270" t="s">
        <v>106</v>
      </c>
      <c r="N19" s="271"/>
      <c r="O19" s="271"/>
      <c r="P19" s="271"/>
      <c r="Q19" s="271"/>
      <c r="R19" s="271"/>
      <c r="S19" s="272" t="s">
        <v>107</v>
      </c>
      <c r="T19" s="273"/>
      <c r="U19" s="273"/>
      <c r="V19" s="273"/>
      <c r="W19" s="274" t="s">
        <v>108</v>
      </c>
      <c r="X19" s="273"/>
      <c r="Y19" s="273"/>
      <c r="Z19" s="273"/>
      <c r="AA19" s="286" t="s">
        <v>111</v>
      </c>
      <c r="AB19" s="287"/>
      <c r="AC19" s="288"/>
      <c r="AD19" s="296"/>
      <c r="AE19" s="297"/>
      <c r="AF19" s="298"/>
      <c r="AG19" s="300"/>
      <c r="AH19" s="297"/>
      <c r="AI19" s="301"/>
    </row>
    <row r="20" spans="4:35" s="35" customFormat="1" ht="13.5">
      <c r="D20" s="278"/>
      <c r="E20" s="278"/>
      <c r="F20" s="278"/>
      <c r="G20" s="278"/>
      <c r="H20" s="278"/>
      <c r="I20" s="281" t="s">
        <v>105</v>
      </c>
      <c r="J20" s="282"/>
      <c r="K20" s="282"/>
      <c r="L20" s="282"/>
      <c r="M20" s="283" t="s">
        <v>16</v>
      </c>
      <c r="N20" s="283"/>
      <c r="O20" s="283"/>
      <c r="P20" s="283" t="s">
        <v>17</v>
      </c>
      <c r="Q20" s="283"/>
      <c r="R20" s="283"/>
      <c r="S20" s="282" t="s">
        <v>57</v>
      </c>
      <c r="T20" s="282"/>
      <c r="U20" s="282"/>
      <c r="V20" s="282"/>
      <c r="W20" s="284" t="s">
        <v>58</v>
      </c>
      <c r="X20" s="284"/>
      <c r="Y20" s="284"/>
      <c r="Z20" s="284"/>
      <c r="AA20" s="248" t="s">
        <v>110</v>
      </c>
      <c r="AB20" s="248"/>
      <c r="AC20" s="249"/>
      <c r="AD20" s="248" t="s">
        <v>71</v>
      </c>
      <c r="AE20" s="248"/>
      <c r="AF20" s="248"/>
      <c r="AG20" s="285" t="s">
        <v>77</v>
      </c>
      <c r="AH20" s="165"/>
      <c r="AI20" s="166"/>
    </row>
    <row r="21" spans="4:35" s="35" customFormat="1" ht="13.5">
      <c r="D21" s="250" t="s">
        <v>18</v>
      </c>
      <c r="E21" s="250"/>
      <c r="F21" s="250"/>
      <c r="G21" s="250"/>
      <c r="H21" s="250"/>
      <c r="I21" s="251">
        <v>5366090</v>
      </c>
      <c r="J21" s="184"/>
      <c r="K21" s="184"/>
      <c r="L21" s="185"/>
      <c r="M21" s="252">
        <v>241300</v>
      </c>
      <c r="N21" s="252"/>
      <c r="O21" s="252"/>
      <c r="P21" s="252">
        <v>409949</v>
      </c>
      <c r="Q21" s="252"/>
      <c r="R21" s="252"/>
      <c r="S21" s="252">
        <v>654787</v>
      </c>
      <c r="T21" s="252"/>
      <c r="U21" s="252"/>
      <c r="V21" s="252"/>
      <c r="W21" s="213">
        <v>5362553</v>
      </c>
      <c r="X21" s="213"/>
      <c r="Y21" s="213"/>
      <c r="Z21" s="213"/>
      <c r="AA21" s="255">
        <v>35513</v>
      </c>
      <c r="AB21" s="255"/>
      <c r="AC21" s="256"/>
      <c r="AD21" s="259" t="s">
        <v>89</v>
      </c>
      <c r="AE21" s="260"/>
      <c r="AF21" s="260"/>
      <c r="AG21" s="261" t="s">
        <v>78</v>
      </c>
      <c r="AH21" s="262"/>
      <c r="AI21" s="263"/>
    </row>
    <row r="22" spans="4:35" s="35" customFormat="1" ht="13.5">
      <c r="D22" s="253" t="s">
        <v>19</v>
      </c>
      <c r="E22" s="253"/>
      <c r="F22" s="253"/>
      <c r="G22" s="253"/>
      <c r="H22" s="253"/>
      <c r="I22" s="254">
        <v>806962</v>
      </c>
      <c r="J22" s="190"/>
      <c r="K22" s="190"/>
      <c r="L22" s="191"/>
      <c r="M22" s="206">
        <v>26140</v>
      </c>
      <c r="N22" s="206"/>
      <c r="O22" s="206"/>
      <c r="P22" s="206">
        <v>80468</v>
      </c>
      <c r="Q22" s="206"/>
      <c r="R22" s="206"/>
      <c r="S22" s="206">
        <v>135922</v>
      </c>
      <c r="T22" s="206"/>
      <c r="U22" s="206"/>
      <c r="V22" s="206"/>
      <c r="W22" s="229">
        <v>777648</v>
      </c>
      <c r="X22" s="229"/>
      <c r="Y22" s="229"/>
      <c r="Z22" s="229"/>
      <c r="AA22" s="257">
        <v>6023</v>
      </c>
      <c r="AB22" s="257"/>
      <c r="AC22" s="258"/>
      <c r="AD22" s="246" t="s">
        <v>88</v>
      </c>
      <c r="AE22" s="247"/>
      <c r="AF22" s="247"/>
      <c r="AG22" s="264" t="s">
        <v>92</v>
      </c>
      <c r="AH22" s="265"/>
      <c r="AI22" s="266"/>
    </row>
    <row r="23" spans="4:35" s="35" customFormat="1" ht="13.5">
      <c r="D23" s="214" t="s">
        <v>20</v>
      </c>
      <c r="E23" s="215"/>
      <c r="F23" s="215"/>
      <c r="G23" s="215"/>
      <c r="H23" s="215"/>
      <c r="I23" s="216">
        <v>6173052</v>
      </c>
      <c r="J23" s="217"/>
      <c r="K23" s="217"/>
      <c r="L23" s="218"/>
      <c r="M23" s="219">
        <v>267440</v>
      </c>
      <c r="N23" s="219"/>
      <c r="O23" s="219"/>
      <c r="P23" s="219">
        <v>490417</v>
      </c>
      <c r="Q23" s="219"/>
      <c r="R23" s="219"/>
      <c r="S23" s="219">
        <v>790708</v>
      </c>
      <c r="T23" s="219"/>
      <c r="U23" s="219"/>
      <c r="V23" s="219"/>
      <c r="W23" s="219">
        <v>6140201</v>
      </c>
      <c r="X23" s="219"/>
      <c r="Y23" s="219"/>
      <c r="Z23" s="219"/>
      <c r="AA23" s="230">
        <v>41536</v>
      </c>
      <c r="AB23" s="230"/>
      <c r="AC23" s="231"/>
      <c r="AD23" s="242" t="s">
        <v>90</v>
      </c>
      <c r="AE23" s="243"/>
      <c r="AF23" s="243"/>
      <c r="AG23" s="363" t="s">
        <v>93</v>
      </c>
      <c r="AH23" s="364"/>
      <c r="AI23" s="365"/>
    </row>
    <row r="24" spans="4:35" s="37" customFormat="1" ht="13.5">
      <c r="D24" s="123"/>
      <c r="E24" s="234" t="s">
        <v>83</v>
      </c>
      <c r="F24" s="235"/>
      <c r="G24" s="235"/>
      <c r="H24" s="236"/>
      <c r="I24" s="237">
        <v>3266136</v>
      </c>
      <c r="J24" s="238"/>
      <c r="K24" s="238"/>
      <c r="L24" s="239"/>
      <c r="M24" s="212">
        <v>163202</v>
      </c>
      <c r="N24" s="212"/>
      <c r="O24" s="212"/>
      <c r="P24" s="212">
        <v>256616</v>
      </c>
      <c r="Q24" s="212"/>
      <c r="R24" s="212"/>
      <c r="S24" s="212">
        <v>377073</v>
      </c>
      <c r="T24" s="212"/>
      <c r="U24" s="212"/>
      <c r="V24" s="212"/>
      <c r="W24" s="213">
        <v>3308881</v>
      </c>
      <c r="X24" s="213"/>
      <c r="Y24" s="213"/>
      <c r="Z24" s="213"/>
      <c r="AA24" s="232">
        <v>21590</v>
      </c>
      <c r="AB24" s="232"/>
      <c r="AC24" s="233"/>
      <c r="AD24" s="244" t="s">
        <v>176</v>
      </c>
      <c r="AE24" s="245"/>
      <c r="AF24" s="245"/>
      <c r="AG24" s="261" t="s">
        <v>177</v>
      </c>
      <c r="AH24" s="262"/>
      <c r="AI24" s="263"/>
    </row>
    <row r="25" spans="4:35" s="35" customFormat="1" ht="13.5">
      <c r="D25" s="124"/>
      <c r="E25" s="222" t="s">
        <v>84</v>
      </c>
      <c r="F25" s="223"/>
      <c r="G25" s="223"/>
      <c r="H25" s="224"/>
      <c r="I25" s="225">
        <v>2906915</v>
      </c>
      <c r="J25" s="226"/>
      <c r="K25" s="226"/>
      <c r="L25" s="227"/>
      <c r="M25" s="228">
        <v>104238</v>
      </c>
      <c r="N25" s="228"/>
      <c r="O25" s="228"/>
      <c r="P25" s="228">
        <v>233801</v>
      </c>
      <c r="Q25" s="228"/>
      <c r="R25" s="228"/>
      <c r="S25" s="228">
        <v>413635</v>
      </c>
      <c r="T25" s="228"/>
      <c r="U25" s="228"/>
      <c r="V25" s="228"/>
      <c r="W25" s="229">
        <v>2831320</v>
      </c>
      <c r="X25" s="229"/>
      <c r="Y25" s="229"/>
      <c r="Z25" s="229"/>
      <c r="AA25" s="220">
        <v>19946</v>
      </c>
      <c r="AB25" s="220"/>
      <c r="AC25" s="221"/>
      <c r="AD25" s="246" t="s">
        <v>91</v>
      </c>
      <c r="AE25" s="247"/>
      <c r="AF25" s="247"/>
      <c r="AG25" s="264" t="s">
        <v>94</v>
      </c>
      <c r="AH25" s="265"/>
      <c r="AI25" s="266"/>
    </row>
    <row r="26" spans="4:35" ht="11.25"/>
    <row r="27" spans="4:35" ht="11.25"/>
    <row r="28" spans="4:35" ht="11.25"/>
    <row r="29" spans="4:35" ht="11.25"/>
    <row r="30" spans="4:35" ht="11.25"/>
    <row r="31" spans="4:35" ht="11.25"/>
    <row r="32" spans="4:35" ht="11.25"/>
    <row r="33" spans="2:44">
      <c r="B33" s="32" t="s">
        <v>73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4"/>
    </row>
    <row r="34" spans="2:44" ht="11.25">
      <c r="H34" s="1"/>
      <c r="I34" s="1"/>
    </row>
    <row r="35" spans="2:44" s="39" customFormat="1" ht="11.25">
      <c r="C35" s="40" t="s">
        <v>54</v>
      </c>
      <c r="D35" s="39" t="s">
        <v>112</v>
      </c>
    </row>
    <row r="36" spans="2:44" s="39" customFormat="1" ht="11.25">
      <c r="AA36" s="112"/>
      <c r="AB36" s="112"/>
      <c r="AC36" s="112"/>
      <c r="AD36" s="112"/>
      <c r="AE36" s="113"/>
      <c r="AI36" s="38" t="s">
        <v>14</v>
      </c>
    </row>
    <row r="37" spans="2:44" s="39" customFormat="1" ht="13.5">
      <c r="D37" s="334" t="s">
        <v>21</v>
      </c>
      <c r="E37" s="335"/>
      <c r="F37" s="335"/>
      <c r="G37" s="335"/>
      <c r="H37" s="335"/>
      <c r="I37" s="335"/>
      <c r="J37" s="335"/>
      <c r="K37" s="336"/>
      <c r="L37" s="334" t="s">
        <v>22</v>
      </c>
      <c r="M37" s="335"/>
      <c r="N37" s="335"/>
      <c r="O37" s="335"/>
      <c r="P37" s="335"/>
      <c r="Q37" s="336"/>
      <c r="R37" s="341" t="s">
        <v>23</v>
      </c>
      <c r="S37" s="342"/>
      <c r="T37" s="342"/>
      <c r="U37" s="342"/>
      <c r="V37" s="342"/>
      <c r="W37" s="342"/>
      <c r="X37" s="342"/>
      <c r="Y37" s="342"/>
      <c r="Z37" s="342"/>
      <c r="AA37" s="342"/>
      <c r="AB37" s="342"/>
      <c r="AC37" s="342"/>
      <c r="AD37" s="342"/>
      <c r="AE37" s="342"/>
      <c r="AF37" s="342"/>
      <c r="AG37" s="342"/>
      <c r="AH37" s="342"/>
      <c r="AI37" s="343"/>
      <c r="AJ37" s="130"/>
      <c r="AK37" s="122"/>
      <c r="AL37" s="122"/>
      <c r="AM37" s="122"/>
      <c r="AN37" s="122"/>
      <c r="AO37" s="122"/>
      <c r="AP37" s="41"/>
      <c r="AQ37" s="41"/>
      <c r="AR37" s="41"/>
    </row>
    <row r="38" spans="2:44" s="39" customFormat="1" ht="13.5">
      <c r="D38" s="337"/>
      <c r="E38" s="338"/>
      <c r="F38" s="338"/>
      <c r="G38" s="338"/>
      <c r="H38" s="338"/>
      <c r="I38" s="338"/>
      <c r="J38" s="338"/>
      <c r="K38" s="339"/>
      <c r="L38" s="337"/>
      <c r="M38" s="338"/>
      <c r="N38" s="338"/>
      <c r="O38" s="338"/>
      <c r="P38" s="338"/>
      <c r="Q38" s="339"/>
      <c r="R38" s="392" t="s">
        <v>95</v>
      </c>
      <c r="S38" s="393"/>
      <c r="T38" s="393"/>
      <c r="U38" s="393"/>
      <c r="V38" s="393"/>
      <c r="W38" s="394"/>
      <c r="X38" s="395" t="s">
        <v>96</v>
      </c>
      <c r="Y38" s="393"/>
      <c r="Z38" s="393"/>
      <c r="AA38" s="393"/>
      <c r="AB38" s="393"/>
      <c r="AC38" s="394"/>
      <c r="AD38" s="395" t="s">
        <v>97</v>
      </c>
      <c r="AE38" s="393"/>
      <c r="AF38" s="393"/>
      <c r="AG38" s="393"/>
      <c r="AH38" s="393"/>
      <c r="AI38" s="396"/>
      <c r="AJ38" s="130"/>
      <c r="AK38" s="122"/>
      <c r="AL38" s="122"/>
      <c r="AM38" s="122"/>
      <c r="AN38" s="122"/>
      <c r="AO38" s="122"/>
      <c r="AP38" s="41"/>
      <c r="AQ38" s="41"/>
      <c r="AR38" s="41"/>
    </row>
    <row r="39" spans="2:44" s="39" customFormat="1" ht="13.5">
      <c r="D39" s="378" t="s">
        <v>24</v>
      </c>
      <c r="E39" s="379"/>
      <c r="F39" s="379"/>
      <c r="G39" s="379"/>
      <c r="H39" s="200"/>
      <c r="I39" s="200"/>
      <c r="J39" s="200"/>
      <c r="K39" s="201"/>
      <c r="L39" s="303">
        <f>SUM(L40:Q42)</f>
        <v>42034.333333000002</v>
      </c>
      <c r="M39" s="211"/>
      <c r="N39" s="211"/>
      <c r="O39" s="211"/>
      <c r="P39" s="211"/>
      <c r="Q39" s="304"/>
      <c r="R39" s="314">
        <f>SUM(R40:W42)</f>
        <v>42034.333333000002</v>
      </c>
      <c r="S39" s="315"/>
      <c r="T39" s="315"/>
      <c r="U39" s="315"/>
      <c r="V39" s="315"/>
      <c r="W39" s="315"/>
      <c r="X39" s="330">
        <f>SUM(X40:AC42)</f>
        <v>0</v>
      </c>
      <c r="Y39" s="315"/>
      <c r="Z39" s="315"/>
      <c r="AA39" s="315"/>
      <c r="AB39" s="315"/>
      <c r="AC39" s="315"/>
      <c r="AD39" s="330">
        <f>SUM(AD40:AI42)</f>
        <v>0</v>
      </c>
      <c r="AE39" s="315"/>
      <c r="AF39" s="315"/>
      <c r="AG39" s="315"/>
      <c r="AH39" s="315"/>
      <c r="AI39" s="333"/>
      <c r="AJ39" s="132"/>
      <c r="AK39" s="121"/>
      <c r="AL39" s="121"/>
      <c r="AM39" s="121"/>
      <c r="AN39" s="121"/>
      <c r="AO39" s="121"/>
      <c r="AP39" s="42"/>
      <c r="AQ39" s="42"/>
      <c r="AR39" s="42"/>
    </row>
    <row r="40" spans="2:44" s="39" customFormat="1" ht="13.5">
      <c r="D40" s="125"/>
      <c r="E40" s="380" t="s">
        <v>25</v>
      </c>
      <c r="F40" s="381"/>
      <c r="G40" s="381"/>
      <c r="H40" s="381"/>
      <c r="I40" s="382"/>
      <c r="J40" s="382"/>
      <c r="K40" s="383"/>
      <c r="L40" s="305">
        <v>17162.106</v>
      </c>
      <c r="M40" s="306"/>
      <c r="N40" s="306"/>
      <c r="O40" s="306"/>
      <c r="P40" s="306"/>
      <c r="Q40" s="307"/>
      <c r="R40" s="316">
        <v>17162.106</v>
      </c>
      <c r="S40" s="317"/>
      <c r="T40" s="317"/>
      <c r="U40" s="317"/>
      <c r="V40" s="317"/>
      <c r="W40" s="317"/>
      <c r="X40" s="331">
        <v>0</v>
      </c>
      <c r="Y40" s="317"/>
      <c r="Z40" s="317"/>
      <c r="AA40" s="317"/>
      <c r="AB40" s="317"/>
      <c r="AC40" s="317"/>
      <c r="AD40" s="331">
        <v>0</v>
      </c>
      <c r="AE40" s="317"/>
      <c r="AF40" s="317"/>
      <c r="AG40" s="317"/>
      <c r="AH40" s="317"/>
      <c r="AI40" s="332"/>
      <c r="AJ40" s="132"/>
      <c r="AK40" s="121"/>
      <c r="AL40" s="121"/>
      <c r="AM40" s="121"/>
      <c r="AN40" s="121"/>
      <c r="AO40" s="121"/>
      <c r="AP40" s="42"/>
      <c r="AQ40" s="42"/>
      <c r="AR40" s="42"/>
    </row>
    <row r="41" spans="2:44" s="39" customFormat="1" ht="13.5">
      <c r="D41" s="125"/>
      <c r="E41" s="384" t="s">
        <v>26</v>
      </c>
      <c r="F41" s="385"/>
      <c r="G41" s="385"/>
      <c r="H41" s="385"/>
      <c r="I41" s="385"/>
      <c r="J41" s="385"/>
      <c r="K41" s="386"/>
      <c r="L41" s="305">
        <v>23868.894</v>
      </c>
      <c r="M41" s="306"/>
      <c r="N41" s="306"/>
      <c r="O41" s="306"/>
      <c r="P41" s="306"/>
      <c r="Q41" s="307"/>
      <c r="R41" s="316">
        <v>23868.894</v>
      </c>
      <c r="S41" s="317"/>
      <c r="T41" s="317"/>
      <c r="U41" s="317"/>
      <c r="V41" s="317"/>
      <c r="W41" s="317"/>
      <c r="X41" s="331">
        <v>0</v>
      </c>
      <c r="Y41" s="317"/>
      <c r="Z41" s="317"/>
      <c r="AA41" s="317"/>
      <c r="AB41" s="317"/>
      <c r="AC41" s="317"/>
      <c r="AD41" s="331">
        <v>0</v>
      </c>
      <c r="AE41" s="317"/>
      <c r="AF41" s="317"/>
      <c r="AG41" s="317"/>
      <c r="AH41" s="317"/>
      <c r="AI41" s="332"/>
      <c r="AJ41" s="132"/>
      <c r="AK41" s="121"/>
      <c r="AL41" s="121"/>
      <c r="AM41" s="121"/>
      <c r="AN41" s="121"/>
      <c r="AO41" s="121"/>
      <c r="AP41" s="42"/>
      <c r="AQ41" s="42"/>
      <c r="AR41" s="42"/>
    </row>
    <row r="42" spans="2:44" s="39" customFormat="1" ht="13.5" customHeight="1">
      <c r="D42" s="126"/>
      <c r="E42" s="380" t="s">
        <v>27</v>
      </c>
      <c r="F42" s="381"/>
      <c r="G42" s="381"/>
      <c r="H42" s="381"/>
      <c r="I42" s="382"/>
      <c r="J42" s="382"/>
      <c r="K42" s="383"/>
      <c r="L42" s="305">
        <v>1003.333333</v>
      </c>
      <c r="M42" s="306"/>
      <c r="N42" s="306"/>
      <c r="O42" s="306"/>
      <c r="P42" s="306"/>
      <c r="Q42" s="307"/>
      <c r="R42" s="316">
        <v>1003.333333</v>
      </c>
      <c r="S42" s="317"/>
      <c r="T42" s="317"/>
      <c r="U42" s="317"/>
      <c r="V42" s="317"/>
      <c r="W42" s="317"/>
      <c r="X42" s="331">
        <v>0</v>
      </c>
      <c r="Y42" s="317"/>
      <c r="Z42" s="317"/>
      <c r="AA42" s="317"/>
      <c r="AB42" s="317"/>
      <c r="AC42" s="317"/>
      <c r="AD42" s="331">
        <v>0</v>
      </c>
      <c r="AE42" s="317"/>
      <c r="AF42" s="317"/>
      <c r="AG42" s="317"/>
      <c r="AH42" s="317"/>
      <c r="AI42" s="332"/>
      <c r="AJ42" s="132"/>
      <c r="AK42" s="121"/>
      <c r="AL42" s="121"/>
      <c r="AM42" s="121"/>
      <c r="AN42" s="121"/>
      <c r="AO42" s="121"/>
      <c r="AP42" s="42"/>
      <c r="AQ42" s="42"/>
      <c r="AR42" s="42"/>
    </row>
    <row r="43" spans="2:44" s="39" customFormat="1" ht="13.5">
      <c r="D43" s="378" t="s">
        <v>28</v>
      </c>
      <c r="E43" s="379"/>
      <c r="F43" s="379"/>
      <c r="G43" s="379"/>
      <c r="H43" s="200"/>
      <c r="I43" s="200"/>
      <c r="J43" s="200"/>
      <c r="K43" s="201"/>
      <c r="L43" s="303">
        <f>SUM(L44:Q45)</f>
        <v>715823</v>
      </c>
      <c r="M43" s="211"/>
      <c r="N43" s="211"/>
      <c r="O43" s="211"/>
      <c r="P43" s="211"/>
      <c r="Q43" s="304"/>
      <c r="R43" s="318">
        <f>SUM(R44:W45)</f>
        <v>665823</v>
      </c>
      <c r="S43" s="319"/>
      <c r="T43" s="319"/>
      <c r="U43" s="319"/>
      <c r="V43" s="319"/>
      <c r="W43" s="320"/>
      <c r="X43" s="344">
        <f>SUM(X44:AC45)</f>
        <v>50000</v>
      </c>
      <c r="Y43" s="319"/>
      <c r="Z43" s="319"/>
      <c r="AA43" s="319"/>
      <c r="AB43" s="319"/>
      <c r="AC43" s="320"/>
      <c r="AD43" s="330">
        <f>SUM(AD44:AI45)</f>
        <v>0</v>
      </c>
      <c r="AE43" s="315"/>
      <c r="AF43" s="315"/>
      <c r="AG43" s="315"/>
      <c r="AH43" s="315"/>
      <c r="AI43" s="333"/>
      <c r="AJ43" s="132"/>
      <c r="AK43" s="121"/>
      <c r="AL43" s="121"/>
      <c r="AM43" s="121"/>
      <c r="AN43" s="121"/>
      <c r="AO43" s="121"/>
      <c r="AP43" s="42"/>
      <c r="AQ43" s="42"/>
      <c r="AR43" s="42"/>
    </row>
    <row r="44" spans="2:44" s="39" customFormat="1" ht="13.5" customHeight="1">
      <c r="D44" s="125"/>
      <c r="E44" s="380" t="s">
        <v>29</v>
      </c>
      <c r="F44" s="381"/>
      <c r="G44" s="381"/>
      <c r="H44" s="381"/>
      <c r="I44" s="382"/>
      <c r="J44" s="382"/>
      <c r="K44" s="383"/>
      <c r="L44" s="305">
        <v>605823</v>
      </c>
      <c r="M44" s="306"/>
      <c r="N44" s="306"/>
      <c r="O44" s="306"/>
      <c r="P44" s="306"/>
      <c r="Q44" s="307"/>
      <c r="R44" s="316">
        <v>555823</v>
      </c>
      <c r="S44" s="317"/>
      <c r="T44" s="317"/>
      <c r="U44" s="317"/>
      <c r="V44" s="317"/>
      <c r="W44" s="317"/>
      <c r="X44" s="331">
        <v>50000</v>
      </c>
      <c r="Y44" s="317"/>
      <c r="Z44" s="317"/>
      <c r="AA44" s="317"/>
      <c r="AB44" s="317"/>
      <c r="AC44" s="317"/>
      <c r="AD44" s="331">
        <v>0</v>
      </c>
      <c r="AE44" s="317"/>
      <c r="AF44" s="317"/>
      <c r="AG44" s="317"/>
      <c r="AH44" s="317"/>
      <c r="AI44" s="332"/>
      <c r="AJ44" s="131"/>
      <c r="AK44" s="121"/>
      <c r="AL44" s="121"/>
      <c r="AM44" s="121"/>
      <c r="AN44" s="121"/>
      <c r="AO44" s="121"/>
      <c r="AP44" s="42"/>
      <c r="AQ44" s="42"/>
      <c r="AR44" s="42"/>
    </row>
    <row r="45" spans="2:44" s="39" customFormat="1" ht="13.5" customHeight="1">
      <c r="D45" s="125"/>
      <c r="E45" s="387" t="s">
        <v>30</v>
      </c>
      <c r="F45" s="388"/>
      <c r="G45" s="388"/>
      <c r="H45" s="388"/>
      <c r="I45" s="388"/>
      <c r="J45" s="388"/>
      <c r="K45" s="389"/>
      <c r="L45" s="308">
        <v>110000</v>
      </c>
      <c r="M45" s="309"/>
      <c r="N45" s="309"/>
      <c r="O45" s="309"/>
      <c r="P45" s="309"/>
      <c r="Q45" s="310"/>
      <c r="R45" s="321">
        <v>110000</v>
      </c>
      <c r="S45" s="322"/>
      <c r="T45" s="322"/>
      <c r="U45" s="322"/>
      <c r="V45" s="322"/>
      <c r="W45" s="322"/>
      <c r="X45" s="340">
        <v>0</v>
      </c>
      <c r="Y45" s="322"/>
      <c r="Z45" s="322"/>
      <c r="AA45" s="322"/>
      <c r="AB45" s="322"/>
      <c r="AC45" s="322"/>
      <c r="AD45" s="340">
        <v>0</v>
      </c>
      <c r="AE45" s="322"/>
      <c r="AF45" s="322"/>
      <c r="AG45" s="322"/>
      <c r="AH45" s="322"/>
      <c r="AI45" s="345"/>
      <c r="AJ45" s="131"/>
      <c r="AK45" s="121"/>
      <c r="AL45" s="121"/>
      <c r="AM45" s="121"/>
      <c r="AN45" s="121"/>
      <c r="AO45" s="121"/>
      <c r="AP45" s="42"/>
      <c r="AQ45" s="42"/>
      <c r="AR45" s="42"/>
    </row>
    <row r="46" spans="2:44" s="39" customFormat="1" ht="13.5">
      <c r="D46" s="390" t="s">
        <v>31</v>
      </c>
      <c r="E46" s="391"/>
      <c r="F46" s="391"/>
      <c r="G46" s="391"/>
      <c r="H46" s="391"/>
      <c r="I46" s="312"/>
      <c r="J46" s="312"/>
      <c r="K46" s="313"/>
      <c r="L46" s="311">
        <f>L39+L43</f>
        <v>757857.33333299996</v>
      </c>
      <c r="M46" s="312"/>
      <c r="N46" s="312"/>
      <c r="O46" s="312"/>
      <c r="P46" s="312"/>
      <c r="Q46" s="313"/>
      <c r="R46" s="323">
        <f>R39+R43</f>
        <v>707857.33333299996</v>
      </c>
      <c r="S46" s="324"/>
      <c r="T46" s="324"/>
      <c r="U46" s="324"/>
      <c r="V46" s="324"/>
      <c r="W46" s="324">
        <f>W39+W43</f>
        <v>0</v>
      </c>
      <c r="X46" s="328">
        <f>X39+X43</f>
        <v>50000</v>
      </c>
      <c r="Y46" s="324"/>
      <c r="Z46" s="324"/>
      <c r="AA46" s="324"/>
      <c r="AB46" s="324"/>
      <c r="AC46" s="324">
        <f>AC39+AC43</f>
        <v>0</v>
      </c>
      <c r="AD46" s="328">
        <f>AD39+AD43</f>
        <v>0</v>
      </c>
      <c r="AE46" s="324"/>
      <c r="AF46" s="324"/>
      <c r="AG46" s="324"/>
      <c r="AH46" s="324"/>
      <c r="AI46" s="329"/>
      <c r="AJ46" s="131"/>
      <c r="AK46" s="121"/>
      <c r="AL46" s="121"/>
      <c r="AM46" s="121"/>
      <c r="AN46" s="121"/>
      <c r="AO46" s="121"/>
      <c r="AP46" s="42"/>
      <c r="AQ46" s="42"/>
      <c r="AR46" s="42"/>
    </row>
    <row r="47" spans="2:44" ht="11.25"/>
    <row r="48" spans="2:44">
      <c r="B48" s="32" t="s">
        <v>74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4"/>
      <c r="N48" s="1"/>
      <c r="O48" s="1"/>
    </row>
    <row r="49" spans="3:42" ht="11.25">
      <c r="N49" s="1"/>
      <c r="O49" s="1"/>
    </row>
    <row r="50" spans="3:42" ht="11.25">
      <c r="C50" s="38" t="s">
        <v>54</v>
      </c>
      <c r="D50" s="4" t="s">
        <v>113</v>
      </c>
      <c r="N50" s="1"/>
      <c r="O50" s="1"/>
    </row>
    <row r="51" spans="3:42" ht="11.25">
      <c r="C51" s="38"/>
      <c r="D51" s="4" t="s">
        <v>86</v>
      </c>
      <c r="N51" s="1"/>
      <c r="O51" s="1"/>
    </row>
    <row r="52" spans="3:42" ht="11.25">
      <c r="AD52" s="38"/>
      <c r="AI52" s="38" t="s">
        <v>14</v>
      </c>
      <c r="AJ52" s="43"/>
      <c r="AK52" s="43"/>
    </row>
    <row r="53" spans="3:42" ht="13.5" customHeight="1">
      <c r="D53" s="167" t="s">
        <v>82</v>
      </c>
      <c r="E53" s="168"/>
      <c r="F53" s="168"/>
      <c r="G53" s="168"/>
      <c r="H53" s="169"/>
      <c r="I53" s="352" t="s">
        <v>98</v>
      </c>
      <c r="J53" s="174"/>
      <c r="K53" s="174"/>
      <c r="L53" s="174"/>
      <c r="M53" s="175"/>
      <c r="N53" s="173" t="s">
        <v>99</v>
      </c>
      <c r="O53" s="325"/>
      <c r="P53" s="325"/>
      <c r="Q53" s="325"/>
      <c r="R53" s="127"/>
      <c r="S53" s="127"/>
      <c r="T53" s="127"/>
      <c r="U53" s="127"/>
      <c r="V53" s="127"/>
      <c r="W53" s="127"/>
      <c r="X53" s="127"/>
      <c r="Y53" s="127"/>
      <c r="Z53" s="128"/>
      <c r="AA53" s="173" t="s">
        <v>100</v>
      </c>
      <c r="AB53" s="174"/>
      <c r="AC53" s="174"/>
      <c r="AD53" s="175"/>
      <c r="AE53" s="161" t="s">
        <v>116</v>
      </c>
      <c r="AF53" s="162"/>
      <c r="AG53" s="162"/>
      <c r="AH53" s="162"/>
      <c r="AI53" s="163"/>
      <c r="AJ53" s="44"/>
      <c r="AK53" s="44"/>
    </row>
    <row r="54" spans="3:42" ht="13.5">
      <c r="D54" s="170"/>
      <c r="E54" s="171"/>
      <c r="F54" s="171"/>
      <c r="G54" s="171"/>
      <c r="H54" s="172"/>
      <c r="I54" s="353"/>
      <c r="J54" s="177"/>
      <c r="K54" s="177"/>
      <c r="L54" s="177"/>
      <c r="M54" s="178"/>
      <c r="N54" s="326"/>
      <c r="O54" s="327"/>
      <c r="P54" s="327"/>
      <c r="Q54" s="327"/>
      <c r="R54" s="179" t="s">
        <v>32</v>
      </c>
      <c r="S54" s="240"/>
      <c r="T54" s="241"/>
      <c r="U54" s="179" t="s">
        <v>33</v>
      </c>
      <c r="V54" s="180"/>
      <c r="W54" s="181"/>
      <c r="X54" s="179" t="s">
        <v>34</v>
      </c>
      <c r="Y54" s="180"/>
      <c r="Z54" s="181"/>
      <c r="AA54" s="176"/>
      <c r="AB54" s="177"/>
      <c r="AC54" s="177"/>
      <c r="AD54" s="178"/>
      <c r="AE54" s="164" t="s">
        <v>117</v>
      </c>
      <c r="AF54" s="165"/>
      <c r="AG54" s="165"/>
      <c r="AH54" s="165"/>
      <c r="AI54" s="166"/>
      <c r="AJ54" s="44"/>
      <c r="AK54" s="44"/>
    </row>
    <row r="55" spans="3:42" ht="13.5">
      <c r="D55" s="192" t="s">
        <v>35</v>
      </c>
      <c r="E55" s="193"/>
      <c r="F55" s="193"/>
      <c r="G55" s="193"/>
      <c r="H55" s="194"/>
      <c r="I55" s="251">
        <v>455538</v>
      </c>
      <c r="J55" s="211"/>
      <c r="K55" s="211"/>
      <c r="L55" s="211"/>
      <c r="M55" s="302"/>
      <c r="N55" s="183">
        <v>226622</v>
      </c>
      <c r="O55" s="211"/>
      <c r="P55" s="211"/>
      <c r="Q55" s="302"/>
      <c r="R55" s="183">
        <v>198097</v>
      </c>
      <c r="S55" s="211"/>
      <c r="T55" s="302"/>
      <c r="U55" s="183">
        <v>27100</v>
      </c>
      <c r="V55" s="184"/>
      <c r="W55" s="185"/>
      <c r="X55" s="183">
        <v>1425</v>
      </c>
      <c r="Y55" s="184"/>
      <c r="Z55" s="185"/>
      <c r="AA55" s="183">
        <v>162422</v>
      </c>
      <c r="AB55" s="184"/>
      <c r="AC55" s="184"/>
      <c r="AD55" s="185"/>
      <c r="AE55" s="372">
        <v>519738</v>
      </c>
      <c r="AF55" s="211"/>
      <c r="AG55" s="211"/>
      <c r="AH55" s="211"/>
      <c r="AI55" s="304"/>
      <c r="AJ55" s="45"/>
      <c r="AK55" s="45"/>
    </row>
    <row r="56" spans="3:42" ht="13.5">
      <c r="D56" s="129"/>
      <c r="E56" s="186" t="s">
        <v>36</v>
      </c>
      <c r="F56" s="187"/>
      <c r="G56" s="187"/>
      <c r="H56" s="188"/>
      <c r="I56" s="254">
        <v>269811</v>
      </c>
      <c r="J56" s="195"/>
      <c r="K56" s="195"/>
      <c r="L56" s="195"/>
      <c r="M56" s="207"/>
      <c r="N56" s="189">
        <v>113022</v>
      </c>
      <c r="O56" s="195"/>
      <c r="P56" s="195"/>
      <c r="Q56" s="207"/>
      <c r="R56" s="189">
        <v>103291</v>
      </c>
      <c r="S56" s="195"/>
      <c r="T56" s="207"/>
      <c r="U56" s="189">
        <v>9245</v>
      </c>
      <c r="V56" s="190"/>
      <c r="W56" s="191"/>
      <c r="X56" s="189">
        <v>486</v>
      </c>
      <c r="Y56" s="190"/>
      <c r="Z56" s="191"/>
      <c r="AA56" s="189">
        <v>82306</v>
      </c>
      <c r="AB56" s="190"/>
      <c r="AC56" s="190"/>
      <c r="AD56" s="191"/>
      <c r="AE56" s="373">
        <v>300527</v>
      </c>
      <c r="AF56" s="195"/>
      <c r="AG56" s="195"/>
      <c r="AH56" s="195"/>
      <c r="AI56" s="210"/>
      <c r="AJ56" s="45"/>
      <c r="AK56" s="45"/>
    </row>
    <row r="57" spans="3:42" ht="11.25" customHeight="1">
      <c r="D57" s="134"/>
      <c r="E57" s="135"/>
      <c r="F57" s="135"/>
      <c r="G57" s="135"/>
      <c r="H57" s="135"/>
      <c r="I57" s="136"/>
      <c r="J57" s="137"/>
      <c r="K57" s="137"/>
      <c r="L57" s="137"/>
      <c r="M57" s="137"/>
      <c r="N57" s="136"/>
      <c r="O57" s="137"/>
      <c r="P57" s="137"/>
      <c r="Q57" s="137"/>
      <c r="R57" s="136"/>
      <c r="S57" s="137"/>
      <c r="T57" s="137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7"/>
      <c r="AG57" s="137"/>
      <c r="AH57" s="137"/>
      <c r="AI57" s="137"/>
      <c r="AJ57" s="45"/>
      <c r="AK57" s="45"/>
    </row>
    <row r="58" spans="3:42" ht="11.25">
      <c r="C58" s="4" t="s">
        <v>114</v>
      </c>
      <c r="D58" s="1"/>
      <c r="E58" s="118"/>
      <c r="F58" s="118"/>
      <c r="G58" s="118"/>
      <c r="H58" s="118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45"/>
      <c r="AK58" s="45"/>
    </row>
    <row r="59" spans="3:42" ht="13.5" customHeight="1">
      <c r="D59" s="196" t="s">
        <v>76</v>
      </c>
      <c r="E59" s="193"/>
      <c r="F59" s="193"/>
      <c r="G59" s="193"/>
      <c r="H59" s="194"/>
      <c r="I59" s="366">
        <v>21440</v>
      </c>
      <c r="J59" s="367"/>
      <c r="K59" s="367"/>
      <c r="L59" s="367"/>
      <c r="M59" s="368"/>
      <c r="N59" s="346">
        <v>6089</v>
      </c>
      <c r="O59" s="347"/>
      <c r="P59" s="347"/>
      <c r="Q59" s="347"/>
      <c r="R59" s="346">
        <v>6089</v>
      </c>
      <c r="S59" s="347"/>
      <c r="T59" s="347"/>
      <c r="U59" s="349" t="s">
        <v>75</v>
      </c>
      <c r="V59" s="350"/>
      <c r="W59" s="350"/>
      <c r="X59" s="349" t="s">
        <v>75</v>
      </c>
      <c r="Y59" s="350"/>
      <c r="Z59" s="350"/>
      <c r="AA59" s="346">
        <v>5223</v>
      </c>
      <c r="AB59" s="347"/>
      <c r="AC59" s="347"/>
      <c r="AD59" s="347"/>
      <c r="AE59" s="374">
        <v>22306</v>
      </c>
      <c r="AF59" s="291"/>
      <c r="AG59" s="291"/>
      <c r="AH59" s="291"/>
      <c r="AI59" s="292"/>
      <c r="AJ59" s="45"/>
      <c r="AK59" s="45"/>
    </row>
    <row r="60" spans="3:42" ht="13.5" customHeight="1">
      <c r="D60" s="197"/>
      <c r="E60" s="198"/>
      <c r="F60" s="198"/>
      <c r="G60" s="198"/>
      <c r="H60" s="199"/>
      <c r="I60" s="369"/>
      <c r="J60" s="370"/>
      <c r="K60" s="370"/>
      <c r="L60" s="370"/>
      <c r="M60" s="371"/>
      <c r="N60" s="348"/>
      <c r="O60" s="348"/>
      <c r="P60" s="348"/>
      <c r="Q60" s="348"/>
      <c r="R60" s="348"/>
      <c r="S60" s="348"/>
      <c r="T60" s="348"/>
      <c r="U60" s="351"/>
      <c r="V60" s="351"/>
      <c r="W60" s="351"/>
      <c r="X60" s="351"/>
      <c r="Y60" s="351"/>
      <c r="Z60" s="351"/>
      <c r="AA60" s="348"/>
      <c r="AB60" s="348"/>
      <c r="AC60" s="348"/>
      <c r="AD60" s="348"/>
      <c r="AE60" s="375"/>
      <c r="AF60" s="376"/>
      <c r="AG60" s="376"/>
      <c r="AH60" s="376"/>
      <c r="AI60" s="377"/>
      <c r="AJ60" s="45"/>
      <c r="AK60" s="45"/>
    </row>
    <row r="61" spans="3:42" ht="11.25">
      <c r="D61" s="1"/>
      <c r="E61" s="118"/>
      <c r="F61" s="118"/>
      <c r="G61" s="118"/>
      <c r="H61" s="118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  <c r="AC61" s="119"/>
      <c r="AD61" s="119"/>
      <c r="AE61" s="119"/>
      <c r="AF61" s="45"/>
      <c r="AG61" s="45"/>
    </row>
    <row r="62" spans="3:42" ht="11.25">
      <c r="C62" s="38" t="s">
        <v>54</v>
      </c>
      <c r="D62" s="4" t="s">
        <v>115</v>
      </c>
      <c r="H62" s="118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  <c r="U62" s="119"/>
      <c r="V62" s="119"/>
      <c r="W62" s="119"/>
      <c r="X62" s="119"/>
      <c r="Y62" s="119"/>
      <c r="Z62" s="119"/>
      <c r="AA62" s="119"/>
      <c r="AB62" s="119"/>
      <c r="AC62" s="119"/>
      <c r="AD62" s="119"/>
      <c r="AE62" s="119"/>
      <c r="AF62" s="45"/>
      <c r="AG62" s="45"/>
    </row>
    <row r="63" spans="3:42" s="1" customFormat="1" ht="11.25"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I63" s="38" t="s">
        <v>14</v>
      </c>
      <c r="AJ63" s="70"/>
      <c r="AK63" s="71"/>
      <c r="AL63" s="71"/>
      <c r="AM63" s="71"/>
      <c r="AN63" s="71"/>
      <c r="AO63" s="47"/>
      <c r="AP63" s="47"/>
    </row>
    <row r="64" spans="3:42" ht="12" customHeight="1">
      <c r="D64" s="167" t="s">
        <v>82</v>
      </c>
      <c r="E64" s="168"/>
      <c r="F64" s="168"/>
      <c r="G64" s="168"/>
      <c r="H64" s="168"/>
      <c r="I64" s="169"/>
      <c r="J64" s="352" t="s">
        <v>118</v>
      </c>
      <c r="K64" s="174"/>
      <c r="L64" s="174"/>
      <c r="M64" s="174"/>
      <c r="N64" s="174"/>
      <c r="O64" s="175"/>
      <c r="P64" s="173" t="s">
        <v>101</v>
      </c>
      <c r="Q64" s="325"/>
      <c r="R64" s="325"/>
      <c r="S64" s="325"/>
      <c r="T64" s="325"/>
      <c r="U64" s="325"/>
      <c r="V64" s="127"/>
      <c r="W64" s="127"/>
      <c r="X64" s="127"/>
      <c r="Y64" s="127"/>
      <c r="Z64" s="127"/>
      <c r="AA64" s="127"/>
      <c r="AB64" s="127"/>
      <c r="AC64" s="127"/>
      <c r="AD64" s="355" t="s">
        <v>119</v>
      </c>
      <c r="AE64" s="356"/>
      <c r="AF64" s="356"/>
      <c r="AG64" s="356"/>
      <c r="AH64" s="356"/>
      <c r="AI64" s="357"/>
    </row>
    <row r="65" spans="4:35" ht="13.5">
      <c r="D65" s="170"/>
      <c r="E65" s="171"/>
      <c r="F65" s="171"/>
      <c r="G65" s="171"/>
      <c r="H65" s="171"/>
      <c r="I65" s="172"/>
      <c r="J65" s="353"/>
      <c r="K65" s="177"/>
      <c r="L65" s="177"/>
      <c r="M65" s="177"/>
      <c r="N65" s="177"/>
      <c r="O65" s="178"/>
      <c r="P65" s="326"/>
      <c r="Q65" s="327"/>
      <c r="R65" s="327"/>
      <c r="S65" s="327"/>
      <c r="T65" s="327"/>
      <c r="U65" s="327"/>
      <c r="V65" s="179" t="s">
        <v>33</v>
      </c>
      <c r="W65" s="240"/>
      <c r="X65" s="240"/>
      <c r="Y65" s="241"/>
      <c r="Z65" s="179" t="s">
        <v>34</v>
      </c>
      <c r="AA65" s="240"/>
      <c r="AB65" s="240"/>
      <c r="AC65" s="240"/>
      <c r="AD65" s="358"/>
      <c r="AE65" s="359"/>
      <c r="AF65" s="359"/>
      <c r="AG65" s="359"/>
      <c r="AH65" s="359"/>
      <c r="AI65" s="360"/>
    </row>
    <row r="66" spans="4:35" ht="13.5">
      <c r="D66" s="192" t="s">
        <v>3</v>
      </c>
      <c r="E66" s="200"/>
      <c r="F66" s="200"/>
      <c r="G66" s="200"/>
      <c r="H66" s="200"/>
      <c r="I66" s="201"/>
      <c r="J66" s="354">
        <v>189616</v>
      </c>
      <c r="K66" s="315"/>
      <c r="L66" s="315"/>
      <c r="M66" s="315"/>
      <c r="N66" s="315"/>
      <c r="O66" s="315"/>
      <c r="P66" s="252">
        <v>28525</v>
      </c>
      <c r="Q66" s="315"/>
      <c r="R66" s="315"/>
      <c r="S66" s="315"/>
      <c r="T66" s="315"/>
      <c r="U66" s="315"/>
      <c r="V66" s="183">
        <v>27100</v>
      </c>
      <c r="W66" s="211"/>
      <c r="X66" s="211"/>
      <c r="Y66" s="302"/>
      <c r="Z66" s="183">
        <v>1425</v>
      </c>
      <c r="AA66" s="211"/>
      <c r="AB66" s="211"/>
      <c r="AC66" s="211"/>
      <c r="AD66" s="361">
        <v>161092</v>
      </c>
      <c r="AE66" s="362"/>
      <c r="AF66" s="362"/>
      <c r="AG66" s="362"/>
      <c r="AH66" s="211"/>
      <c r="AI66" s="304"/>
    </row>
    <row r="67" spans="4:35" ht="13.5" customHeight="1">
      <c r="D67" s="133"/>
      <c r="E67" s="186" t="s">
        <v>36</v>
      </c>
      <c r="F67" s="202"/>
      <c r="G67" s="202"/>
      <c r="H67" s="202"/>
      <c r="I67" s="203"/>
      <c r="J67" s="204">
        <v>64689</v>
      </c>
      <c r="K67" s="205"/>
      <c r="L67" s="205"/>
      <c r="M67" s="205"/>
      <c r="N67" s="205"/>
      <c r="O67" s="205"/>
      <c r="P67" s="206">
        <v>9731</v>
      </c>
      <c r="Q67" s="205"/>
      <c r="R67" s="205"/>
      <c r="S67" s="205"/>
      <c r="T67" s="205"/>
      <c r="U67" s="205"/>
      <c r="V67" s="189">
        <v>9245</v>
      </c>
      <c r="W67" s="195"/>
      <c r="X67" s="195"/>
      <c r="Y67" s="207"/>
      <c r="Z67" s="189">
        <v>486</v>
      </c>
      <c r="AA67" s="195"/>
      <c r="AB67" s="195"/>
      <c r="AC67" s="195"/>
      <c r="AD67" s="208">
        <v>54958</v>
      </c>
      <c r="AE67" s="209"/>
      <c r="AF67" s="209"/>
      <c r="AG67" s="209"/>
      <c r="AH67" s="195"/>
      <c r="AI67" s="210"/>
    </row>
    <row r="68" spans="4:35" ht="11.25"/>
    <row r="69" spans="4:35" ht="11.25"/>
    <row r="70" spans="4:35" ht="11.25"/>
    <row r="71" spans="4:35" ht="11.25"/>
    <row r="72" spans="4:35" ht="11.25"/>
    <row r="73" spans="4:35" ht="11.25"/>
    <row r="74" spans="4:35" ht="11.25"/>
    <row r="75" spans="4:35" ht="11.25"/>
    <row r="76" spans="4:35" ht="11.25"/>
    <row r="77" spans="4:35" ht="11.25"/>
    <row r="78" spans="4:35" ht="11.25"/>
    <row r="79" spans="4:35" ht="11.25">
      <c r="D79" s="95"/>
      <c r="W79" s="1"/>
      <c r="X79" s="120"/>
      <c r="Y79" s="48"/>
      <c r="Z79" s="51"/>
      <c r="AA79" s="49" t="s">
        <v>37</v>
      </c>
      <c r="AB79" s="50" t="s">
        <v>38</v>
      </c>
      <c r="AC79" s="51"/>
      <c r="AD79" s="51"/>
      <c r="AE79" s="51"/>
      <c r="AF79" s="51"/>
      <c r="AG79" s="51"/>
      <c r="AH79" s="51"/>
      <c r="AI79" s="52"/>
    </row>
    <row r="80" spans="4:35" ht="11.25">
      <c r="W80" s="1"/>
      <c r="X80" s="120"/>
      <c r="Y80" s="46"/>
      <c r="Z80" s="54"/>
      <c r="AA80" s="53"/>
      <c r="AB80" s="53" t="s">
        <v>55</v>
      </c>
      <c r="AC80" s="53"/>
      <c r="AD80" s="54"/>
      <c r="AE80" s="54"/>
      <c r="AF80" s="54"/>
      <c r="AG80" s="54"/>
      <c r="AH80" s="54"/>
      <c r="AI80" s="55"/>
    </row>
    <row r="81" spans="5:12" ht="11.25">
      <c r="I81" s="182"/>
      <c r="J81" s="182"/>
      <c r="K81" s="182"/>
      <c r="L81" s="182"/>
    </row>
    <row r="82" spans="5:12" ht="14.25" customHeight="1">
      <c r="E82" s="56"/>
      <c r="F82" s="56"/>
      <c r="G82" s="56"/>
    </row>
    <row r="83" spans="5:12" ht="14.25" customHeight="1">
      <c r="E83" s="56"/>
      <c r="F83" s="56"/>
      <c r="G83" s="56"/>
    </row>
    <row r="84" spans="5:12" ht="14.25" customHeight="1">
      <c r="E84" s="56"/>
      <c r="F84" s="56"/>
      <c r="G84" s="56"/>
    </row>
    <row r="85" spans="5:12" ht="14.25" customHeight="1">
      <c r="E85" s="56"/>
      <c r="F85" s="56"/>
      <c r="G85" s="56"/>
    </row>
  </sheetData>
  <mergeCells count="162">
    <mergeCell ref="R56:T56"/>
    <mergeCell ref="AG23:AI23"/>
    <mergeCell ref="AG24:AI24"/>
    <mergeCell ref="AG25:AI25"/>
    <mergeCell ref="I53:M54"/>
    <mergeCell ref="I55:M55"/>
    <mergeCell ref="I56:M56"/>
    <mergeCell ref="I59:M60"/>
    <mergeCell ref="AE55:AI55"/>
    <mergeCell ref="AE56:AI56"/>
    <mergeCell ref="AE59:AI60"/>
    <mergeCell ref="D37:K38"/>
    <mergeCell ref="D39:K39"/>
    <mergeCell ref="E40:K40"/>
    <mergeCell ref="E41:K41"/>
    <mergeCell ref="E42:K42"/>
    <mergeCell ref="D43:K43"/>
    <mergeCell ref="E44:K44"/>
    <mergeCell ref="E45:K45"/>
    <mergeCell ref="D46:K46"/>
    <mergeCell ref="R38:W38"/>
    <mergeCell ref="X38:AC38"/>
    <mergeCell ref="AD38:AI38"/>
    <mergeCell ref="N59:Q60"/>
    <mergeCell ref="R59:T60"/>
    <mergeCell ref="U59:W60"/>
    <mergeCell ref="X59:Z60"/>
    <mergeCell ref="AA59:AD60"/>
    <mergeCell ref="J64:O65"/>
    <mergeCell ref="J66:O66"/>
    <mergeCell ref="P64:U65"/>
    <mergeCell ref="P66:U66"/>
    <mergeCell ref="AD64:AI65"/>
    <mergeCell ref="V65:Y65"/>
    <mergeCell ref="V66:Y66"/>
    <mergeCell ref="Z65:AC65"/>
    <mergeCell ref="AD66:AI66"/>
    <mergeCell ref="AD46:AI46"/>
    <mergeCell ref="X39:AC39"/>
    <mergeCell ref="X40:AC40"/>
    <mergeCell ref="X41:AC41"/>
    <mergeCell ref="X42:AC42"/>
    <mergeCell ref="AD41:AI41"/>
    <mergeCell ref="AD42:AI42"/>
    <mergeCell ref="AD43:AI43"/>
    <mergeCell ref="L37:Q38"/>
    <mergeCell ref="X44:AC44"/>
    <mergeCell ref="X45:AC45"/>
    <mergeCell ref="X46:AC46"/>
    <mergeCell ref="AD39:AI39"/>
    <mergeCell ref="AD40:AI40"/>
    <mergeCell ref="R37:AI37"/>
    <mergeCell ref="X43:AC43"/>
    <mergeCell ref="AD44:AI44"/>
    <mergeCell ref="AD45:AI45"/>
    <mergeCell ref="R55:T55"/>
    <mergeCell ref="L39:Q39"/>
    <mergeCell ref="L40:Q40"/>
    <mergeCell ref="L41:Q41"/>
    <mergeCell ref="L42:Q42"/>
    <mergeCell ref="L43:Q43"/>
    <mergeCell ref="L44:Q44"/>
    <mergeCell ref="L45:Q45"/>
    <mergeCell ref="L46:Q46"/>
    <mergeCell ref="R39:W39"/>
    <mergeCell ref="R40:W40"/>
    <mergeCell ref="R41:W41"/>
    <mergeCell ref="R42:W42"/>
    <mergeCell ref="R43:W43"/>
    <mergeCell ref="R44:W44"/>
    <mergeCell ref="R45:W45"/>
    <mergeCell ref="R46:W46"/>
    <mergeCell ref="N53:Q54"/>
    <mergeCell ref="N55:Q55"/>
    <mergeCell ref="AG21:AI21"/>
    <mergeCell ref="AG22:AI22"/>
    <mergeCell ref="I19:L19"/>
    <mergeCell ref="M19:R19"/>
    <mergeCell ref="S19:V19"/>
    <mergeCell ref="W19:Z19"/>
    <mergeCell ref="B1:AE1"/>
    <mergeCell ref="D18:H20"/>
    <mergeCell ref="I18:L18"/>
    <mergeCell ref="I20:L20"/>
    <mergeCell ref="M20:O20"/>
    <mergeCell ref="P20:R20"/>
    <mergeCell ref="S20:V20"/>
    <mergeCell ref="W20:Z20"/>
    <mergeCell ref="AG20:AI20"/>
    <mergeCell ref="AD20:AF20"/>
    <mergeCell ref="AA19:AC19"/>
    <mergeCell ref="M18:AC18"/>
    <mergeCell ref="AD18:AF19"/>
    <mergeCell ref="AG18:AI19"/>
    <mergeCell ref="AD23:AF23"/>
    <mergeCell ref="AD24:AF24"/>
    <mergeCell ref="AD25:AF25"/>
    <mergeCell ref="AA20:AC20"/>
    <mergeCell ref="D21:H21"/>
    <mergeCell ref="I21:L21"/>
    <mergeCell ref="M21:O21"/>
    <mergeCell ref="P21:R21"/>
    <mergeCell ref="S21:V21"/>
    <mergeCell ref="W21:Z21"/>
    <mergeCell ref="D22:H22"/>
    <mergeCell ref="I22:L22"/>
    <mergeCell ref="M22:O22"/>
    <mergeCell ref="P22:R22"/>
    <mergeCell ref="S22:V22"/>
    <mergeCell ref="W22:Z22"/>
    <mergeCell ref="AA21:AC21"/>
    <mergeCell ref="AA22:AC22"/>
    <mergeCell ref="AD21:AF21"/>
    <mergeCell ref="AD22:AF22"/>
    <mergeCell ref="N56:Q56"/>
    <mergeCell ref="Z66:AC66"/>
    <mergeCell ref="S24:V24"/>
    <mergeCell ref="W24:Z24"/>
    <mergeCell ref="D23:H23"/>
    <mergeCell ref="I23:L23"/>
    <mergeCell ref="M23:O23"/>
    <mergeCell ref="P23:R23"/>
    <mergeCell ref="S23:V23"/>
    <mergeCell ref="W23:Z23"/>
    <mergeCell ref="AA25:AC25"/>
    <mergeCell ref="E25:H25"/>
    <mergeCell ref="I25:L25"/>
    <mergeCell ref="M25:O25"/>
    <mergeCell ref="P25:R25"/>
    <mergeCell ref="S25:V25"/>
    <mergeCell ref="W25:Z25"/>
    <mergeCell ref="AA23:AC23"/>
    <mergeCell ref="AA24:AC24"/>
    <mergeCell ref="E24:H24"/>
    <mergeCell ref="I24:L24"/>
    <mergeCell ref="M24:O24"/>
    <mergeCell ref="P24:R24"/>
    <mergeCell ref="R54:T54"/>
    <mergeCell ref="AE53:AI53"/>
    <mergeCell ref="AE54:AI54"/>
    <mergeCell ref="D53:H54"/>
    <mergeCell ref="AA53:AD54"/>
    <mergeCell ref="U54:W54"/>
    <mergeCell ref="X54:Z54"/>
    <mergeCell ref="I81:L81"/>
    <mergeCell ref="AA55:AD55"/>
    <mergeCell ref="E56:H56"/>
    <mergeCell ref="U56:W56"/>
    <mergeCell ref="X56:Z56"/>
    <mergeCell ref="AA56:AD56"/>
    <mergeCell ref="D55:H55"/>
    <mergeCell ref="U55:W55"/>
    <mergeCell ref="X55:Z55"/>
    <mergeCell ref="Z67:AC67"/>
    <mergeCell ref="D59:H60"/>
    <mergeCell ref="D64:I65"/>
    <mergeCell ref="D66:I66"/>
    <mergeCell ref="E67:I67"/>
    <mergeCell ref="J67:O67"/>
    <mergeCell ref="P67:U67"/>
    <mergeCell ref="V67:Y67"/>
    <mergeCell ref="AD67:AI67"/>
  </mergeCells>
  <phoneticPr fontId="2"/>
  <printOptions horizontalCentered="1"/>
  <pageMargins left="0.39370078740157483" right="0.39370078740157483" top="0.59055118110236227" bottom="0.59055118110236227" header="0.39370078740157483" footer="0.39370078740157483"/>
  <pageSetup paperSize="9" scale="85" orientation="portrait" cellComments="asDisplaye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C68"/>
  <sheetViews>
    <sheetView zoomScaleNormal="100" zoomScaleSheetLayoutView="100" workbookViewId="0">
      <selection activeCell="AH10" sqref="AH10"/>
    </sheetView>
  </sheetViews>
  <sheetFormatPr defaultRowHeight="14.25" customHeight="1" outlineLevelCol="1"/>
  <cols>
    <col min="1" max="2" width="1.5" style="4" customWidth="1"/>
    <col min="3" max="3" width="2.375" style="4" customWidth="1"/>
    <col min="4" max="4" width="11.125" style="4" customWidth="1"/>
    <col min="5" max="5" width="1.375" style="4" customWidth="1"/>
    <col min="6" max="14" width="2.75" style="4" customWidth="1"/>
    <col min="15" max="15" width="2.125" style="4" customWidth="1"/>
    <col min="16" max="32" width="2.75" style="4" customWidth="1"/>
    <col min="33" max="33" width="6.875" style="96" customWidth="1"/>
    <col min="34" max="75" width="13.25" style="96" customWidth="1"/>
    <col min="76" max="76" width="10.25" style="97" customWidth="1" outlineLevel="1"/>
    <col min="77" max="79" width="9" style="97" customWidth="1" outlineLevel="1"/>
    <col min="80" max="80" width="9" style="97"/>
    <col min="81" max="81" width="9" style="96"/>
    <col min="82" max="16384" width="9" style="4"/>
  </cols>
  <sheetData>
    <row r="2" ht="12" customHeight="1"/>
    <row r="3" ht="11.25" customHeight="1"/>
    <row r="46" spans="75:80" ht="14.25" customHeight="1">
      <c r="BW46" s="140"/>
      <c r="BX46" s="117"/>
      <c r="BY46" s="117"/>
      <c r="BZ46" s="117"/>
      <c r="CA46" s="117"/>
      <c r="CB46" s="117"/>
    </row>
    <row r="47" spans="75:80" ht="14.25" customHeight="1">
      <c r="BW47" s="140"/>
      <c r="BX47" s="117"/>
      <c r="BY47" s="117"/>
      <c r="BZ47" s="117"/>
      <c r="CA47" s="117"/>
      <c r="CB47" s="117"/>
    </row>
    <row r="48" spans="75:80" ht="14.25" customHeight="1">
      <c r="BW48" s="140"/>
      <c r="BX48" s="117"/>
      <c r="BY48" s="117"/>
      <c r="BZ48" s="117"/>
      <c r="CA48" s="117"/>
      <c r="CB48" s="117"/>
    </row>
    <row r="49" spans="3:80" ht="14.25" customHeight="1">
      <c r="BW49" s="140"/>
      <c r="BX49" s="117"/>
      <c r="BY49" s="117"/>
      <c r="BZ49" s="117"/>
      <c r="CA49" s="117"/>
      <c r="CB49" s="117"/>
    </row>
    <row r="50" spans="3:80" ht="14.25" customHeight="1">
      <c r="BW50" s="140"/>
      <c r="BX50" s="117"/>
      <c r="BY50" s="117"/>
      <c r="BZ50" s="117"/>
      <c r="CA50" s="117"/>
      <c r="CB50" s="117"/>
    </row>
    <row r="51" spans="3:80" ht="14.25" customHeight="1">
      <c r="BW51" s="140"/>
      <c r="BX51" s="117"/>
      <c r="BY51" s="117"/>
      <c r="BZ51" s="117"/>
      <c r="CA51" s="117"/>
      <c r="CB51" s="117"/>
    </row>
    <row r="52" spans="3:80" ht="14.25" customHeight="1">
      <c r="BW52" s="140"/>
      <c r="BX52" s="117"/>
      <c r="BY52" s="117"/>
      <c r="BZ52" s="117"/>
      <c r="CA52" s="117"/>
      <c r="CB52" s="117"/>
    </row>
    <row r="53" spans="3:80" ht="14.25" customHeight="1">
      <c r="BW53" s="140"/>
      <c r="BX53" s="117"/>
      <c r="BY53" s="117"/>
      <c r="BZ53" s="117"/>
      <c r="CA53" s="117"/>
      <c r="CB53" s="117"/>
    </row>
    <row r="54" spans="3:80" ht="45" customHeight="1">
      <c r="V54" s="1"/>
      <c r="W54" s="2"/>
      <c r="X54" s="3"/>
      <c r="Y54" s="138"/>
      <c r="Z54" s="1"/>
      <c r="AA54" s="138"/>
      <c r="AB54" s="138"/>
      <c r="AC54" s="138"/>
      <c r="AD54" s="138"/>
      <c r="AE54" s="1"/>
      <c r="BW54" s="140"/>
      <c r="BX54" s="117"/>
      <c r="BY54" s="117"/>
      <c r="BZ54" s="117"/>
      <c r="CA54" s="117"/>
      <c r="CB54" s="117"/>
    </row>
    <row r="55" spans="3:80" ht="27" customHeight="1">
      <c r="C55" s="72"/>
      <c r="V55" s="3"/>
      <c r="W55" s="138"/>
      <c r="X55" s="397"/>
      <c r="Y55" s="397"/>
      <c r="Z55" s="397"/>
      <c r="AA55" s="397"/>
      <c r="AB55" s="397"/>
      <c r="AC55" s="397"/>
      <c r="AD55" s="397"/>
      <c r="AE55" s="1"/>
      <c r="BW55" s="140"/>
      <c r="BX55" s="117"/>
      <c r="BY55" s="117"/>
      <c r="BZ55" s="117"/>
      <c r="CA55" s="117"/>
      <c r="CB55" s="117"/>
    </row>
    <row r="56" spans="3:80" ht="14.25" customHeight="1">
      <c r="BW56" s="140"/>
      <c r="BX56" s="117"/>
      <c r="BY56" s="117"/>
      <c r="BZ56" s="117"/>
      <c r="CA56" s="117"/>
      <c r="CB56" s="117"/>
    </row>
    <row r="57" spans="3:80" ht="14.25" customHeight="1">
      <c r="BW57" s="140"/>
      <c r="BX57" s="117"/>
      <c r="BY57" s="117"/>
      <c r="BZ57" s="117"/>
      <c r="CA57" s="117"/>
      <c r="CB57" s="117"/>
    </row>
    <row r="58" spans="3:80" ht="14.25" customHeight="1">
      <c r="BW58" s="140"/>
      <c r="BX58" s="141" t="s">
        <v>0</v>
      </c>
      <c r="BY58" s="141"/>
      <c r="BZ58" s="142"/>
      <c r="CA58" s="117"/>
      <c r="CB58" s="117"/>
    </row>
    <row r="59" spans="3:80" ht="14.25" customHeight="1">
      <c r="BW59" s="140"/>
      <c r="BX59" s="143"/>
      <c r="BY59" s="143"/>
      <c r="BZ59" s="144" t="s">
        <v>87</v>
      </c>
      <c r="CA59" s="144"/>
      <c r="CB59" s="117"/>
    </row>
    <row r="60" spans="3:80" ht="14.25" customHeight="1">
      <c r="BW60" s="140"/>
      <c r="BX60" s="143"/>
      <c r="BY60" s="145" t="s">
        <v>1</v>
      </c>
      <c r="BZ60" s="146">
        <f>-298*1.1</f>
        <v>-327.8</v>
      </c>
      <c r="CA60" s="146"/>
      <c r="CB60" s="117"/>
    </row>
    <row r="61" spans="3:80" ht="14.25" customHeight="1">
      <c r="BW61" s="140"/>
      <c r="BX61" s="147"/>
      <c r="BY61" s="145"/>
      <c r="BZ61" s="144"/>
      <c r="CA61" s="144"/>
      <c r="CB61" s="117"/>
    </row>
    <row r="62" spans="3:80" ht="14.25" customHeight="1">
      <c r="BW62" s="140"/>
      <c r="BX62" s="145"/>
      <c r="BY62" s="145" t="s">
        <v>2</v>
      </c>
      <c r="BZ62" s="146">
        <f>-1894*1.1</f>
        <v>-2083.4</v>
      </c>
      <c r="CA62" s="146"/>
      <c r="CB62" s="117"/>
    </row>
    <row r="63" spans="3:80" ht="14.25" customHeight="1">
      <c r="BW63" s="140"/>
      <c r="BX63" s="147"/>
      <c r="BY63" s="145" t="s">
        <v>3</v>
      </c>
      <c r="BZ63" s="146">
        <f>-1061*1.1</f>
        <v>-1167.1000000000001</v>
      </c>
      <c r="CA63" s="146"/>
      <c r="CB63" s="117"/>
    </row>
    <row r="64" spans="3:80" ht="14.25" customHeight="1">
      <c r="C64" s="72"/>
      <c r="BW64" s="140"/>
      <c r="BX64" s="147"/>
      <c r="BY64" s="145" t="s">
        <v>4</v>
      </c>
      <c r="BZ64" s="146">
        <f>3005*1.1</f>
        <v>3305.5000000000005</v>
      </c>
      <c r="CA64" s="146"/>
      <c r="CB64" s="117"/>
    </row>
    <row r="65" spans="75:80" ht="14.25" customHeight="1">
      <c r="BW65" s="140"/>
      <c r="BX65" s="147"/>
      <c r="BY65" s="145" t="s">
        <v>3</v>
      </c>
      <c r="BZ65" s="146">
        <f>550*1.1</f>
        <v>605</v>
      </c>
      <c r="CA65" s="146"/>
      <c r="CB65" s="117"/>
    </row>
    <row r="66" spans="75:80" ht="14.25" customHeight="1">
      <c r="BW66" s="140"/>
      <c r="BX66" s="117"/>
      <c r="BY66" s="117"/>
      <c r="BZ66" s="117"/>
      <c r="CA66" s="117"/>
      <c r="CB66" s="117"/>
    </row>
    <row r="67" spans="75:80" ht="14.25" customHeight="1">
      <c r="BY67" s="117"/>
      <c r="BZ67" s="117"/>
      <c r="CA67" s="117"/>
    </row>
    <row r="68" spans="75:80" ht="14.25" customHeight="1">
      <c r="BY68" s="117"/>
      <c r="BZ68" s="117"/>
      <c r="CA68" s="117"/>
    </row>
  </sheetData>
  <mergeCells count="1">
    <mergeCell ref="X55:AD55"/>
  </mergeCells>
  <phoneticPr fontId="2"/>
  <pageMargins left="0.65" right="0.35433070866141736" top="0.83" bottom="0.15748031496062992" header="0.51181102362204722" footer="0.4"/>
  <pageSetup paperSize="9" orientation="portrait" cellComments="asDisplayed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67"/>
  <sheetViews>
    <sheetView topLeftCell="A7" zoomScaleNormal="100" zoomScaleSheetLayoutView="115" workbookViewId="0">
      <selection activeCell="AS21" sqref="AS21"/>
    </sheetView>
  </sheetViews>
  <sheetFormatPr defaultRowHeight="13.5"/>
  <cols>
    <col min="1" max="3" width="2" customWidth="1"/>
    <col min="4" max="41" width="2.125" customWidth="1"/>
    <col min="42" max="42" width="3.25" customWidth="1"/>
    <col min="43" max="43" width="2.125" customWidth="1"/>
    <col min="44" max="78" width="11" customWidth="1"/>
    <col min="79" max="79" width="11" style="13" customWidth="1"/>
    <col min="80" max="83" width="9" style="108"/>
    <col min="84" max="84" width="9" style="109"/>
    <col min="85" max="87" width="9" style="13"/>
  </cols>
  <sheetData>
    <row r="1" spans="1:117" s="6" customFormat="1" ht="19.5" customHeight="1">
      <c r="A1" s="73" t="s">
        <v>5</v>
      </c>
      <c r="CA1" s="7"/>
      <c r="CB1" s="102"/>
      <c r="CC1" s="102"/>
      <c r="CD1" s="102"/>
      <c r="CE1" s="102"/>
      <c r="CF1" s="103"/>
      <c r="CG1" s="7"/>
      <c r="CH1" s="7"/>
      <c r="CI1" s="7"/>
    </row>
    <row r="2" spans="1:117" s="6" customFormat="1" ht="17.25" customHeight="1">
      <c r="A2" s="398" t="s">
        <v>120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  <c r="N2" s="399"/>
      <c r="O2" s="399"/>
      <c r="P2" s="399"/>
      <c r="Q2" s="399"/>
      <c r="R2" s="399"/>
      <c r="S2" s="399"/>
      <c r="T2" s="399"/>
      <c r="U2" s="399"/>
      <c r="V2" s="399"/>
      <c r="W2" s="399"/>
      <c r="X2" s="399"/>
      <c r="Y2" s="399"/>
      <c r="Z2" s="399"/>
      <c r="AA2" s="399"/>
      <c r="AB2" s="399"/>
      <c r="AC2" s="399"/>
      <c r="AD2" s="399"/>
      <c r="AE2" s="399"/>
      <c r="AF2" s="399"/>
      <c r="AG2" s="399"/>
      <c r="AH2" s="399"/>
      <c r="AI2" s="399"/>
      <c r="AJ2" s="399"/>
      <c r="AK2" s="399"/>
      <c r="AL2" s="399"/>
      <c r="AM2" s="399"/>
      <c r="AN2" s="399"/>
      <c r="AO2" s="399"/>
      <c r="AP2" s="399"/>
      <c r="CA2" s="7"/>
      <c r="CB2" s="102"/>
      <c r="CC2" s="102"/>
      <c r="CD2" s="102"/>
      <c r="CE2" s="102"/>
      <c r="CF2" s="103"/>
      <c r="CG2" s="7"/>
      <c r="CH2" s="7"/>
      <c r="CI2" s="7"/>
    </row>
    <row r="3" spans="1:117" s="6" customFormat="1" ht="14.25" customHeight="1">
      <c r="A3" s="399"/>
      <c r="B3" s="399"/>
      <c r="C3" s="399"/>
      <c r="D3" s="399"/>
      <c r="E3" s="399"/>
      <c r="F3" s="399"/>
      <c r="G3" s="399"/>
      <c r="H3" s="399"/>
      <c r="I3" s="399"/>
      <c r="J3" s="399"/>
      <c r="K3" s="399"/>
      <c r="L3" s="399"/>
      <c r="M3" s="399"/>
      <c r="N3" s="399"/>
      <c r="O3" s="399"/>
      <c r="P3" s="399"/>
      <c r="Q3" s="399"/>
      <c r="R3" s="399"/>
      <c r="S3" s="399"/>
      <c r="T3" s="399"/>
      <c r="U3" s="399"/>
      <c r="V3" s="399"/>
      <c r="W3" s="399"/>
      <c r="X3" s="399"/>
      <c r="Y3" s="399"/>
      <c r="Z3" s="399"/>
      <c r="AA3" s="399"/>
      <c r="AB3" s="399"/>
      <c r="AC3" s="399"/>
      <c r="AD3" s="399"/>
      <c r="AE3" s="399"/>
      <c r="AF3" s="399"/>
      <c r="AG3" s="399"/>
      <c r="AH3" s="399"/>
      <c r="AI3" s="399"/>
      <c r="AJ3" s="399"/>
      <c r="AK3" s="399"/>
      <c r="AL3" s="399"/>
      <c r="AM3" s="399"/>
      <c r="AN3" s="399"/>
      <c r="AO3" s="399"/>
      <c r="AP3" s="399"/>
      <c r="CA3" s="7"/>
      <c r="CB3" s="102"/>
      <c r="CC3" s="102"/>
      <c r="CD3" s="102"/>
      <c r="CE3" s="102"/>
      <c r="CF3" s="103"/>
      <c r="CG3" s="7"/>
      <c r="CH3" s="7"/>
      <c r="CI3" s="7"/>
    </row>
    <row r="4" spans="1:117" s="6" customFormat="1" ht="14.25" customHeight="1">
      <c r="A4" s="399"/>
      <c r="B4" s="399"/>
      <c r="C4" s="399"/>
      <c r="D4" s="399"/>
      <c r="E4" s="399"/>
      <c r="F4" s="399"/>
      <c r="G4" s="399"/>
      <c r="H4" s="399"/>
      <c r="I4" s="399"/>
      <c r="J4" s="399"/>
      <c r="K4" s="399"/>
      <c r="L4" s="399"/>
      <c r="M4" s="399"/>
      <c r="N4" s="399"/>
      <c r="O4" s="399"/>
      <c r="P4" s="399"/>
      <c r="Q4" s="399"/>
      <c r="R4" s="399"/>
      <c r="S4" s="399"/>
      <c r="T4" s="399"/>
      <c r="U4" s="399"/>
      <c r="V4" s="399"/>
      <c r="W4" s="399"/>
      <c r="X4" s="399"/>
      <c r="Y4" s="399"/>
      <c r="Z4" s="399"/>
      <c r="AA4" s="399"/>
      <c r="AB4" s="399"/>
      <c r="AC4" s="399"/>
      <c r="AD4" s="399"/>
      <c r="AE4" s="399"/>
      <c r="AF4" s="399"/>
      <c r="AG4" s="399"/>
      <c r="AH4" s="399"/>
      <c r="AI4" s="399"/>
      <c r="AJ4" s="399"/>
      <c r="AK4" s="399"/>
      <c r="AL4" s="399"/>
      <c r="AM4" s="399"/>
      <c r="AN4" s="399"/>
      <c r="AO4" s="399"/>
      <c r="AP4" s="399"/>
      <c r="CA4" s="7"/>
      <c r="CB4" s="102"/>
      <c r="CC4" s="102"/>
      <c r="CD4" s="102"/>
      <c r="CE4" s="102"/>
      <c r="CF4" s="103"/>
      <c r="CG4" s="7"/>
      <c r="CH4" s="7"/>
      <c r="CI4" s="7"/>
    </row>
    <row r="5" spans="1:117" s="6" customFormat="1" ht="14.25" customHeight="1">
      <c r="A5" s="399"/>
      <c r="B5" s="399"/>
      <c r="C5" s="399"/>
      <c r="D5" s="399"/>
      <c r="E5" s="399"/>
      <c r="F5" s="399"/>
      <c r="G5" s="399"/>
      <c r="H5" s="399"/>
      <c r="I5" s="399"/>
      <c r="J5" s="399"/>
      <c r="K5" s="399"/>
      <c r="L5" s="399"/>
      <c r="M5" s="399"/>
      <c r="N5" s="399"/>
      <c r="O5" s="399"/>
      <c r="P5" s="399"/>
      <c r="Q5" s="399"/>
      <c r="R5" s="399"/>
      <c r="S5" s="399"/>
      <c r="T5" s="399"/>
      <c r="U5" s="399"/>
      <c r="V5" s="399"/>
      <c r="W5" s="399"/>
      <c r="X5" s="399"/>
      <c r="Y5" s="399"/>
      <c r="Z5" s="399"/>
      <c r="AA5" s="399"/>
      <c r="AB5" s="399"/>
      <c r="AC5" s="399"/>
      <c r="AD5" s="399"/>
      <c r="AE5" s="399"/>
      <c r="AF5" s="399"/>
      <c r="AG5" s="399"/>
      <c r="AH5" s="399"/>
      <c r="AI5" s="399"/>
      <c r="AJ5" s="399"/>
      <c r="AK5" s="399"/>
      <c r="AL5" s="399"/>
      <c r="AM5" s="399"/>
      <c r="AN5" s="399"/>
      <c r="AO5" s="399"/>
      <c r="AP5" s="399"/>
      <c r="CA5" s="7"/>
      <c r="CB5" s="102"/>
      <c r="CC5" s="102"/>
      <c r="CD5" s="102"/>
      <c r="CE5" s="102"/>
      <c r="CF5" s="103"/>
      <c r="CG5" s="7"/>
      <c r="CH5" s="7"/>
      <c r="CI5" s="7"/>
    </row>
    <row r="6" spans="1:117" s="6" customFormat="1" ht="14.25" customHeight="1">
      <c r="A6" s="399"/>
      <c r="B6" s="399"/>
      <c r="C6" s="399"/>
      <c r="D6" s="399"/>
      <c r="E6" s="399"/>
      <c r="F6" s="399"/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399"/>
      <c r="Y6" s="399"/>
      <c r="Z6" s="399"/>
      <c r="AA6" s="399"/>
      <c r="AB6" s="399"/>
      <c r="AC6" s="399"/>
      <c r="AD6" s="399"/>
      <c r="AE6" s="399"/>
      <c r="AF6" s="399"/>
      <c r="AG6" s="399"/>
      <c r="AH6" s="399"/>
      <c r="AI6" s="399"/>
      <c r="AJ6" s="399"/>
      <c r="AK6" s="399"/>
      <c r="AL6" s="399"/>
      <c r="AM6" s="399"/>
      <c r="AN6" s="399"/>
      <c r="AO6" s="399"/>
      <c r="AP6" s="399"/>
      <c r="CA6" s="9"/>
      <c r="CB6" s="104"/>
      <c r="CC6" s="104"/>
      <c r="CD6" s="104"/>
      <c r="CE6" s="104"/>
      <c r="CF6" s="105"/>
      <c r="CG6" s="9"/>
      <c r="CH6" s="9"/>
      <c r="CI6" s="9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</row>
    <row r="7" spans="1:117" s="6" customFormat="1" ht="14.25" customHeight="1">
      <c r="A7" s="399"/>
      <c r="B7" s="399"/>
      <c r="C7" s="399"/>
      <c r="D7" s="399"/>
      <c r="E7" s="399"/>
      <c r="F7" s="399"/>
      <c r="G7" s="399"/>
      <c r="H7" s="399"/>
      <c r="I7" s="399"/>
      <c r="J7" s="399"/>
      <c r="K7" s="399"/>
      <c r="L7" s="399"/>
      <c r="M7" s="399"/>
      <c r="N7" s="399"/>
      <c r="O7" s="399"/>
      <c r="P7" s="399"/>
      <c r="Q7" s="399"/>
      <c r="R7" s="399"/>
      <c r="S7" s="399"/>
      <c r="T7" s="399"/>
      <c r="U7" s="399"/>
      <c r="V7" s="399"/>
      <c r="W7" s="399"/>
      <c r="X7" s="399"/>
      <c r="Y7" s="399"/>
      <c r="Z7" s="399"/>
      <c r="AA7" s="399"/>
      <c r="AB7" s="399"/>
      <c r="AC7" s="399"/>
      <c r="AD7" s="399"/>
      <c r="AE7" s="399"/>
      <c r="AF7" s="399"/>
      <c r="AG7" s="399"/>
      <c r="AH7" s="399"/>
      <c r="AI7" s="399"/>
      <c r="AJ7" s="399"/>
      <c r="AK7" s="399"/>
      <c r="AL7" s="399"/>
      <c r="AM7" s="399"/>
      <c r="AN7" s="399"/>
      <c r="AO7" s="399"/>
      <c r="AP7" s="399"/>
      <c r="CA7" s="9"/>
      <c r="CB7" s="104"/>
      <c r="CC7" s="104"/>
      <c r="CD7" s="104"/>
      <c r="CE7" s="104"/>
      <c r="CF7" s="105"/>
      <c r="CG7" s="9"/>
      <c r="CH7" s="9"/>
      <c r="CI7" s="9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</row>
    <row r="8" spans="1:117" s="6" customFormat="1" ht="14.25" customHeight="1">
      <c r="A8" s="399"/>
      <c r="B8" s="399"/>
      <c r="C8" s="399"/>
      <c r="D8" s="399"/>
      <c r="E8" s="399"/>
      <c r="F8" s="399"/>
      <c r="G8" s="399"/>
      <c r="H8" s="399"/>
      <c r="I8" s="399"/>
      <c r="J8" s="399"/>
      <c r="K8" s="399"/>
      <c r="L8" s="399"/>
      <c r="M8" s="399"/>
      <c r="N8" s="399"/>
      <c r="O8" s="399"/>
      <c r="P8" s="399"/>
      <c r="Q8" s="399"/>
      <c r="R8" s="399"/>
      <c r="S8" s="399"/>
      <c r="T8" s="399"/>
      <c r="U8" s="399"/>
      <c r="V8" s="399"/>
      <c r="W8" s="399"/>
      <c r="X8" s="399"/>
      <c r="Y8" s="399"/>
      <c r="Z8" s="399"/>
      <c r="AA8" s="399"/>
      <c r="AB8" s="399"/>
      <c r="AC8" s="399"/>
      <c r="AD8" s="399"/>
      <c r="AE8" s="399"/>
      <c r="AF8" s="399"/>
      <c r="AG8" s="399"/>
      <c r="AH8" s="399"/>
      <c r="AI8" s="399"/>
      <c r="AJ8" s="399"/>
      <c r="AK8" s="399"/>
      <c r="AL8" s="399"/>
      <c r="AM8" s="399"/>
      <c r="AN8" s="399"/>
      <c r="AO8" s="399"/>
      <c r="AP8" s="399"/>
      <c r="CA8" s="9"/>
      <c r="CB8" s="104"/>
      <c r="CC8" s="104"/>
      <c r="CD8" s="104"/>
      <c r="CE8" s="104"/>
      <c r="CF8" s="105"/>
      <c r="CG8" s="9"/>
      <c r="CH8" s="9"/>
      <c r="CI8" s="9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</row>
    <row r="9" spans="1:117" s="6" customFormat="1" ht="14.25" customHeight="1">
      <c r="A9" s="399"/>
      <c r="B9" s="399"/>
      <c r="C9" s="399"/>
      <c r="D9" s="399"/>
      <c r="E9" s="399"/>
      <c r="F9" s="399"/>
      <c r="G9" s="399"/>
      <c r="H9" s="399"/>
      <c r="I9" s="399"/>
      <c r="J9" s="399"/>
      <c r="K9" s="399"/>
      <c r="L9" s="399"/>
      <c r="M9" s="399"/>
      <c r="N9" s="399"/>
      <c r="O9" s="399"/>
      <c r="P9" s="399"/>
      <c r="Q9" s="399"/>
      <c r="R9" s="399"/>
      <c r="S9" s="399"/>
      <c r="T9" s="399"/>
      <c r="U9" s="399"/>
      <c r="V9" s="399"/>
      <c r="W9" s="399"/>
      <c r="X9" s="399"/>
      <c r="Y9" s="399"/>
      <c r="Z9" s="399"/>
      <c r="AA9" s="399"/>
      <c r="AB9" s="399"/>
      <c r="AC9" s="399"/>
      <c r="AD9" s="399"/>
      <c r="AE9" s="399"/>
      <c r="AF9" s="399"/>
      <c r="AG9" s="399"/>
      <c r="AH9" s="399"/>
      <c r="AI9" s="399"/>
      <c r="AJ9" s="399"/>
      <c r="AK9" s="399"/>
      <c r="AL9" s="399"/>
      <c r="AM9" s="399"/>
      <c r="AN9" s="399"/>
      <c r="AO9" s="399"/>
      <c r="AP9" s="399"/>
      <c r="CA9" s="9"/>
      <c r="CB9" s="104"/>
      <c r="CC9" s="104"/>
      <c r="CD9" s="104"/>
      <c r="CE9" s="104"/>
      <c r="CF9" s="105"/>
      <c r="CG9" s="9"/>
      <c r="CH9" s="9"/>
      <c r="CI9" s="9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</row>
    <row r="10" spans="1:117" s="6" customFormat="1" ht="14.25" customHeight="1">
      <c r="A10" s="399"/>
      <c r="B10" s="399"/>
      <c r="C10" s="399"/>
      <c r="D10" s="399"/>
      <c r="E10" s="399"/>
      <c r="F10" s="399"/>
      <c r="G10" s="399"/>
      <c r="H10" s="399"/>
      <c r="I10" s="399"/>
      <c r="J10" s="399"/>
      <c r="K10" s="399"/>
      <c r="L10" s="399"/>
      <c r="M10" s="399"/>
      <c r="N10" s="399"/>
      <c r="O10" s="399"/>
      <c r="P10" s="399"/>
      <c r="Q10" s="399"/>
      <c r="R10" s="399"/>
      <c r="S10" s="399"/>
      <c r="T10" s="399"/>
      <c r="U10" s="399"/>
      <c r="V10" s="399"/>
      <c r="W10" s="399"/>
      <c r="X10" s="399"/>
      <c r="Y10" s="399"/>
      <c r="Z10" s="399"/>
      <c r="AA10" s="399"/>
      <c r="AB10" s="399"/>
      <c r="AC10" s="399"/>
      <c r="AD10" s="399"/>
      <c r="AE10" s="399"/>
      <c r="AF10" s="399"/>
      <c r="AG10" s="399"/>
      <c r="AH10" s="399"/>
      <c r="AI10" s="399"/>
      <c r="AJ10" s="399"/>
      <c r="AK10" s="399"/>
      <c r="AL10" s="399"/>
      <c r="AM10" s="399"/>
      <c r="AN10" s="399"/>
      <c r="AO10" s="399"/>
      <c r="AP10" s="399"/>
      <c r="CA10" s="9"/>
      <c r="CB10" s="104"/>
      <c r="CC10" s="104"/>
      <c r="CD10" s="104"/>
      <c r="CE10" s="104"/>
      <c r="CF10" s="105"/>
      <c r="CG10" s="9"/>
      <c r="CH10" s="9"/>
      <c r="CI10" s="9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</row>
    <row r="11" spans="1:117" s="6" customFormat="1" ht="14.25" customHeight="1">
      <c r="A11" s="399"/>
      <c r="B11" s="399"/>
      <c r="C11" s="399"/>
      <c r="D11" s="399"/>
      <c r="E11" s="399"/>
      <c r="F11" s="399"/>
      <c r="G11" s="399"/>
      <c r="H11" s="399"/>
      <c r="I11" s="399"/>
      <c r="J11" s="399"/>
      <c r="K11" s="399"/>
      <c r="L11" s="399"/>
      <c r="M11" s="399"/>
      <c r="N11" s="399"/>
      <c r="O11" s="399"/>
      <c r="P11" s="399"/>
      <c r="Q11" s="399"/>
      <c r="R11" s="399"/>
      <c r="S11" s="399"/>
      <c r="T11" s="399"/>
      <c r="U11" s="399"/>
      <c r="V11" s="399"/>
      <c r="W11" s="399"/>
      <c r="X11" s="399"/>
      <c r="Y11" s="399"/>
      <c r="Z11" s="399"/>
      <c r="AA11" s="399"/>
      <c r="AB11" s="399"/>
      <c r="AC11" s="399"/>
      <c r="AD11" s="399"/>
      <c r="AE11" s="399"/>
      <c r="AF11" s="399"/>
      <c r="AG11" s="399"/>
      <c r="AH11" s="399"/>
      <c r="AI11" s="399"/>
      <c r="AJ11" s="399"/>
      <c r="AK11" s="399"/>
      <c r="AL11" s="399"/>
      <c r="AM11" s="399"/>
      <c r="AN11" s="399"/>
      <c r="AO11" s="399"/>
      <c r="AP11" s="399"/>
      <c r="CA11" s="9"/>
      <c r="CB11" s="104"/>
      <c r="CC11" s="104"/>
      <c r="CD11" s="104"/>
      <c r="CE11" s="104"/>
      <c r="CF11" s="105"/>
      <c r="CG11" s="9"/>
      <c r="CH11" s="9"/>
      <c r="CI11" s="9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</row>
    <row r="12" spans="1:117" s="6" customFormat="1" ht="14.25">
      <c r="A12" s="399"/>
      <c r="B12" s="399"/>
      <c r="C12" s="399"/>
      <c r="D12" s="399"/>
      <c r="E12" s="399"/>
      <c r="F12" s="399"/>
      <c r="G12" s="399"/>
      <c r="H12" s="399"/>
      <c r="I12" s="399"/>
      <c r="J12" s="399"/>
      <c r="K12" s="399"/>
      <c r="L12" s="399"/>
      <c r="M12" s="399"/>
      <c r="N12" s="399"/>
      <c r="O12" s="399"/>
      <c r="P12" s="399"/>
      <c r="Q12" s="399"/>
      <c r="R12" s="399"/>
      <c r="S12" s="399"/>
      <c r="T12" s="399"/>
      <c r="U12" s="399"/>
      <c r="V12" s="399"/>
      <c r="W12" s="399"/>
      <c r="X12" s="399"/>
      <c r="Y12" s="399"/>
      <c r="Z12" s="399"/>
      <c r="AA12" s="399"/>
      <c r="AB12" s="399"/>
      <c r="AC12" s="399"/>
      <c r="AD12" s="399"/>
      <c r="AE12" s="399"/>
      <c r="AF12" s="399"/>
      <c r="AG12" s="399"/>
      <c r="AH12" s="399"/>
      <c r="AI12" s="399"/>
      <c r="AJ12" s="399"/>
      <c r="AK12" s="399"/>
      <c r="AL12" s="399"/>
      <c r="AM12" s="399"/>
      <c r="AN12" s="399"/>
      <c r="AO12" s="399"/>
      <c r="AP12" s="399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9"/>
      <c r="CB12" s="104"/>
      <c r="CC12" s="104"/>
      <c r="CD12" s="104"/>
      <c r="CE12" s="104"/>
      <c r="CF12" s="105"/>
      <c r="CG12" s="9"/>
      <c r="CH12" s="9"/>
      <c r="CI12" s="9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</row>
    <row r="13" spans="1:117" ht="10.5" customHeight="1">
      <c r="A13" s="399"/>
      <c r="B13" s="399"/>
      <c r="C13" s="399"/>
      <c r="D13" s="399"/>
      <c r="E13" s="399"/>
      <c r="F13" s="399"/>
      <c r="G13" s="399"/>
      <c r="H13" s="399"/>
      <c r="I13" s="399"/>
      <c r="J13" s="399"/>
      <c r="K13" s="399"/>
      <c r="L13" s="399"/>
      <c r="M13" s="399"/>
      <c r="N13" s="399"/>
      <c r="O13" s="399"/>
      <c r="P13" s="399"/>
      <c r="Q13" s="399"/>
      <c r="R13" s="399"/>
      <c r="S13" s="399"/>
      <c r="T13" s="399"/>
      <c r="U13" s="399"/>
      <c r="V13" s="399"/>
      <c r="W13" s="399"/>
      <c r="X13" s="399"/>
      <c r="Y13" s="399"/>
      <c r="Z13" s="399"/>
      <c r="AA13" s="399"/>
      <c r="AB13" s="399"/>
      <c r="AC13" s="399"/>
      <c r="AD13" s="399"/>
      <c r="AE13" s="399"/>
      <c r="AF13" s="399"/>
      <c r="AG13" s="399"/>
      <c r="AH13" s="399"/>
      <c r="AI13" s="399"/>
      <c r="AJ13" s="399"/>
      <c r="AK13" s="399"/>
      <c r="AL13" s="399"/>
      <c r="AM13" s="399"/>
      <c r="AN13" s="399"/>
      <c r="AO13" s="399"/>
      <c r="AP13" s="399"/>
      <c r="CB13" s="106"/>
      <c r="CC13" s="107"/>
      <c r="CD13" s="107"/>
    </row>
    <row r="14" spans="1:117" ht="18" customHeight="1">
      <c r="A14" s="100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CB14" s="106"/>
      <c r="CC14" s="107"/>
      <c r="CD14" s="107"/>
    </row>
    <row r="15" spans="1:117" s="6" customFormat="1" ht="9.75" customHeight="1">
      <c r="A15" s="5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2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9"/>
      <c r="CB15" s="104"/>
      <c r="CC15" s="104"/>
      <c r="CD15" s="104"/>
      <c r="CE15" s="104"/>
      <c r="CF15" s="105"/>
      <c r="CG15" s="9"/>
      <c r="CH15" s="9"/>
      <c r="CI15" s="9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</row>
    <row r="16" spans="1:117" s="6" customFormat="1" ht="9.75" customHeight="1">
      <c r="A16" s="5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2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9"/>
      <c r="CB16" s="104"/>
      <c r="CC16" s="104"/>
      <c r="CD16" s="104"/>
      <c r="CE16" s="104"/>
      <c r="CF16" s="105"/>
      <c r="CG16" s="9"/>
      <c r="CH16" s="9"/>
      <c r="CI16" s="9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</row>
    <row r="17" spans="1:117" s="6" customFormat="1" ht="14.25">
      <c r="A17" s="5" t="s">
        <v>66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2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2" t="s">
        <v>6</v>
      </c>
      <c r="AM17" s="10"/>
      <c r="AN17" s="10"/>
      <c r="AO17" s="10"/>
      <c r="AP17" s="10"/>
      <c r="AQ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9"/>
      <c r="CB17" s="104"/>
      <c r="CC17" s="110" t="s">
        <v>7</v>
      </c>
      <c r="CD17" s="110" t="s">
        <v>8</v>
      </c>
      <c r="CE17" s="104"/>
      <c r="CF17" s="105"/>
      <c r="CG17" s="9"/>
      <c r="CH17" s="9"/>
      <c r="CI17" s="9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</row>
    <row r="18" spans="1:117">
      <c r="CB18" s="106" t="s">
        <v>9</v>
      </c>
      <c r="CC18" s="107">
        <v>6574</v>
      </c>
      <c r="CD18" s="107">
        <v>3005</v>
      </c>
      <c r="CE18" s="108" t="s">
        <v>10</v>
      </c>
    </row>
    <row r="19" spans="1:117">
      <c r="CB19" s="106" t="s">
        <v>11</v>
      </c>
      <c r="CC19" s="107">
        <f>25088-10000</f>
        <v>15088</v>
      </c>
      <c r="CD19" s="107">
        <v>550</v>
      </c>
      <c r="CE19" s="108" t="s">
        <v>12</v>
      </c>
    </row>
    <row r="20" spans="1:117" ht="21.95" customHeight="1">
      <c r="B20" s="11"/>
      <c r="C20" s="11"/>
      <c r="D20" s="11"/>
      <c r="E20" s="14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CB20" s="106" t="s">
        <v>13</v>
      </c>
      <c r="CC20" s="107">
        <f>1428-1</f>
        <v>1427</v>
      </c>
      <c r="CD20" s="107">
        <f>(33089-CD18-CD19)-10000</f>
        <v>19534</v>
      </c>
    </row>
    <row r="21" spans="1:117" ht="21.95" customHeight="1">
      <c r="B21" s="11"/>
      <c r="C21" s="11"/>
      <c r="D21" s="11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CC21" s="107">
        <f>SUM(CC18:CC20)</f>
        <v>23089</v>
      </c>
      <c r="CD21" s="107">
        <f>SUM(CD18:CD20)</f>
        <v>23089</v>
      </c>
    </row>
    <row r="22" spans="1:117" ht="21.95" customHeight="1">
      <c r="B22" s="11"/>
      <c r="C22" s="11"/>
      <c r="D22" s="11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</row>
    <row r="23" spans="1:117" ht="21.95" customHeight="1">
      <c r="B23" s="11"/>
      <c r="C23" s="11"/>
      <c r="D23" s="11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</row>
    <row r="24" spans="1:117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</row>
    <row r="25" spans="1:117">
      <c r="B25" s="16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</row>
    <row r="26" spans="1:117">
      <c r="B26" s="16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</row>
    <row r="27" spans="1:117">
      <c r="B27" s="16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</row>
    <row r="28" spans="1:117">
      <c r="B28" s="16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</row>
    <row r="29" spans="1:117">
      <c r="A29" s="17" t="s">
        <v>66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G29" s="11"/>
      <c r="AH29" s="11"/>
      <c r="AI29" s="11"/>
      <c r="AJ29" s="11"/>
      <c r="AK29" s="11"/>
      <c r="AL29" s="11"/>
      <c r="AM29" s="11"/>
      <c r="AN29" s="11"/>
      <c r="AO29" s="11"/>
      <c r="AP29" s="11"/>
    </row>
    <row r="30" spans="1:117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8"/>
      <c r="AG30" s="11"/>
      <c r="AH30" s="11"/>
      <c r="AI30" s="11"/>
      <c r="AJ30" s="11"/>
      <c r="AK30" s="11"/>
      <c r="AL30" s="11"/>
      <c r="AM30" s="11"/>
      <c r="AN30" s="11"/>
      <c r="AO30" s="11"/>
      <c r="AP30" s="11"/>
    </row>
    <row r="31" spans="1:117" ht="9" customHeight="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8"/>
      <c r="AG31" s="11"/>
      <c r="AH31" s="11"/>
      <c r="AI31" s="11"/>
      <c r="AJ31" s="11"/>
      <c r="AK31" s="11"/>
      <c r="AL31" s="11"/>
      <c r="AM31" s="11"/>
      <c r="AN31" s="11"/>
      <c r="AO31" s="11"/>
      <c r="AP31" s="11"/>
    </row>
    <row r="32" spans="1:117" s="6" customFormat="1" ht="7.5" customHeight="1">
      <c r="A32" s="19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1"/>
      <c r="W32" s="22"/>
      <c r="X32" s="20"/>
      <c r="Y32" s="20"/>
      <c r="Z32" s="21"/>
      <c r="AA32" s="20"/>
      <c r="AB32" s="20"/>
      <c r="AC32" s="22"/>
      <c r="AD32" s="20"/>
      <c r="AE32" s="20"/>
      <c r="AF32"/>
      <c r="AG32"/>
      <c r="AH32"/>
      <c r="AI32"/>
      <c r="AJ32"/>
      <c r="AK32"/>
      <c r="AL32"/>
      <c r="AM32"/>
      <c r="AN32"/>
      <c r="AO32"/>
      <c r="AP32"/>
      <c r="AQ32" s="10"/>
      <c r="CA32" s="9"/>
      <c r="CB32" s="104"/>
      <c r="CC32" s="104"/>
      <c r="CD32" s="104"/>
      <c r="CE32" s="104"/>
      <c r="CF32" s="105"/>
      <c r="CG32" s="9"/>
      <c r="CH32" s="9"/>
      <c r="CI32" s="9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</row>
    <row r="33" spans="1:117" s="6" customFormat="1" ht="14.25">
      <c r="A33" s="23" t="s">
        <v>66</v>
      </c>
      <c r="B33" s="23"/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/>
      <c r="U33" s="24"/>
      <c r="V33" s="24"/>
      <c r="W33" s="24"/>
      <c r="X33" s="24"/>
      <c r="Y33" s="21"/>
      <c r="Z33" s="24"/>
      <c r="AA33" s="21"/>
      <c r="AB33" s="21"/>
      <c r="AC33" s="24"/>
      <c r="AD33" s="24"/>
      <c r="AE33" s="21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9"/>
      <c r="CB33" s="104"/>
      <c r="CC33" s="104"/>
      <c r="CD33" s="104"/>
      <c r="CE33" s="104"/>
      <c r="CF33" s="105"/>
      <c r="CG33" s="9"/>
      <c r="CH33" s="9"/>
      <c r="CI33" s="9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</row>
    <row r="34" spans="1:117" s="6" customFormat="1" ht="9.75" customHeight="1">
      <c r="A34" s="23"/>
      <c r="B34" s="23"/>
      <c r="C34" s="23"/>
      <c r="D34" s="21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1"/>
      <c r="Z34" s="24"/>
      <c r="AA34" s="21"/>
      <c r="AB34" s="21"/>
      <c r="AC34" s="24"/>
      <c r="AD34" s="24"/>
      <c r="AE34" s="24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9"/>
      <c r="CB34" s="104"/>
      <c r="CC34" s="104"/>
      <c r="CD34" s="104"/>
      <c r="CE34" s="104"/>
      <c r="CF34" s="105"/>
      <c r="CG34" s="9"/>
      <c r="CH34" s="9"/>
      <c r="CI34" s="9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</row>
    <row r="35" spans="1:117" s="6" customFormat="1" ht="14.25">
      <c r="A35" s="23"/>
      <c r="B35" s="23"/>
      <c r="C35" s="23"/>
      <c r="D35" s="21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1"/>
      <c r="Z35" s="24"/>
      <c r="AA35" s="21"/>
      <c r="AB35" s="21"/>
      <c r="AC35" s="24"/>
      <c r="AD35" s="24"/>
      <c r="AE35" s="21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9"/>
      <c r="CB35" s="104"/>
      <c r="CC35" s="110" t="s">
        <v>7</v>
      </c>
      <c r="CD35" s="110" t="s">
        <v>8</v>
      </c>
      <c r="CE35" s="104"/>
      <c r="CF35" s="105"/>
      <c r="CG35" s="9"/>
      <c r="CH35" s="9"/>
      <c r="CI35" s="9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</row>
    <row r="36" spans="1:117">
      <c r="A36" s="23"/>
      <c r="B36" s="23"/>
      <c r="C36" s="23"/>
      <c r="D36" s="21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1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CB36" s="106" t="s">
        <v>9</v>
      </c>
      <c r="CC36" s="107">
        <v>5440</v>
      </c>
      <c r="CD36" s="107">
        <v>847</v>
      </c>
      <c r="CE36" s="108" t="s">
        <v>10</v>
      </c>
    </row>
    <row r="37" spans="1:117" ht="21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2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6"/>
      <c r="AK37" s="6"/>
      <c r="AL37" s="6"/>
      <c r="AM37" s="6"/>
      <c r="AN37" s="10"/>
      <c r="AO37" s="10"/>
      <c r="AP37" s="10"/>
      <c r="CB37" s="106" t="s">
        <v>11</v>
      </c>
      <c r="CC37" s="107">
        <f>22487-14000</f>
        <v>8487</v>
      </c>
      <c r="CD37" s="107">
        <v>1083</v>
      </c>
      <c r="CE37" s="108" t="s">
        <v>12</v>
      </c>
    </row>
    <row r="38" spans="1:117" ht="14.25" customHeight="1">
      <c r="A38" s="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2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L38" s="10"/>
      <c r="AM38" s="10"/>
      <c r="AN38" s="10"/>
      <c r="AO38" s="10"/>
      <c r="AP38" s="10"/>
      <c r="CB38" s="106" t="s">
        <v>13</v>
      </c>
      <c r="CC38" s="107">
        <v>1870</v>
      </c>
      <c r="CD38" s="107">
        <f>(29117-CD36-CD37)-14000</f>
        <v>13187</v>
      </c>
    </row>
    <row r="39" spans="1:117" ht="21.95" customHeight="1">
      <c r="A39" s="5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2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CC39" s="107">
        <f>SUM(CC36:CC38)</f>
        <v>15797</v>
      </c>
      <c r="CD39" s="107">
        <f>SUM(CD36:CD38)</f>
        <v>15117</v>
      </c>
    </row>
    <row r="40" spans="1:117" ht="21.95" customHeight="1">
      <c r="A40" s="5" t="s">
        <v>66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2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</row>
    <row r="41" spans="1:117" ht="21.95" customHeight="1"/>
    <row r="43" spans="1:117">
      <c r="B43" s="11"/>
      <c r="C43" s="11"/>
      <c r="D43" s="11"/>
      <c r="E43" s="14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</row>
    <row r="44" spans="1:117">
      <c r="B44" s="11"/>
      <c r="C44" s="11"/>
      <c r="D44" s="11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</row>
    <row r="45" spans="1:117">
      <c r="B45" s="11"/>
      <c r="C45" s="11"/>
      <c r="D45" s="11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</row>
    <row r="46" spans="1:117">
      <c r="B46" s="11"/>
      <c r="C46" s="11"/>
      <c r="D46" s="11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</row>
    <row r="47" spans="1:117" s="18" customFormat="1" ht="12.75">
      <c r="A47" s="23"/>
      <c r="B47" s="23"/>
      <c r="C47" s="23"/>
      <c r="D47" s="21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1"/>
      <c r="Z47" s="24"/>
      <c r="AA47" s="21"/>
      <c r="AB47" s="21"/>
      <c r="AC47" s="24"/>
      <c r="AD47" s="24"/>
      <c r="AE47" s="24"/>
      <c r="CA47" s="25"/>
      <c r="CB47" s="108"/>
      <c r="CC47" s="108"/>
      <c r="CD47" s="108"/>
      <c r="CE47" s="108"/>
      <c r="CF47" s="111"/>
      <c r="CG47" s="25"/>
      <c r="CH47" s="25"/>
      <c r="CI47" s="25"/>
    </row>
    <row r="48" spans="1:117" s="18" customFormat="1" ht="12.75">
      <c r="A48" s="23"/>
      <c r="B48" s="23"/>
      <c r="C48" s="23"/>
      <c r="D48" s="21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1"/>
      <c r="Z48" s="24"/>
      <c r="AA48" s="21"/>
      <c r="AB48" s="21"/>
      <c r="AC48" s="24"/>
      <c r="AD48" s="24"/>
      <c r="AE48" s="21"/>
      <c r="CA48" s="25"/>
      <c r="CB48" s="108"/>
      <c r="CC48" s="108"/>
      <c r="CD48" s="108"/>
      <c r="CE48" s="108"/>
      <c r="CF48" s="111"/>
      <c r="CG48" s="25"/>
      <c r="CH48" s="25"/>
      <c r="CI48" s="25"/>
    </row>
    <row r="49" spans="1:117" s="18" customFormat="1" ht="6.75" customHeight="1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CA49" s="25"/>
      <c r="CB49" s="108"/>
      <c r="CC49" s="108"/>
      <c r="CD49" s="108"/>
      <c r="CE49" s="108"/>
      <c r="CF49" s="111"/>
      <c r="CG49" s="25"/>
      <c r="CH49" s="25"/>
      <c r="CI49" s="25"/>
    </row>
    <row r="50" spans="1:117" s="18" customFormat="1" ht="4.5" customHeight="1">
      <c r="A50" s="23"/>
      <c r="B50" s="23"/>
      <c r="C50" s="23"/>
      <c r="D50" s="21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1"/>
      <c r="CA50" s="25"/>
      <c r="CB50" s="108"/>
      <c r="CC50" s="108"/>
      <c r="CD50" s="108"/>
      <c r="CE50" s="108"/>
      <c r="CF50" s="111"/>
      <c r="CG50" s="25"/>
      <c r="CH50" s="25"/>
      <c r="CI50" s="25"/>
    </row>
    <row r="51" spans="1:117" ht="9" customHeight="1">
      <c r="A51" s="26"/>
      <c r="B51" s="27" t="s">
        <v>67</v>
      </c>
      <c r="C51" s="28"/>
      <c r="D51" s="98"/>
      <c r="E51" s="400"/>
      <c r="F51" s="400"/>
      <c r="G51" s="400"/>
      <c r="H51" s="400"/>
      <c r="I51" s="400"/>
      <c r="J51" s="400"/>
      <c r="K51" s="400"/>
      <c r="L51" s="400"/>
      <c r="M51" s="400"/>
      <c r="N51" s="400"/>
      <c r="O51" s="400"/>
      <c r="P51" s="400"/>
      <c r="Q51" s="400"/>
      <c r="R51" s="400"/>
      <c r="S51" s="400"/>
      <c r="T51" s="400"/>
      <c r="U51" s="400"/>
      <c r="V51" s="400"/>
      <c r="W51" s="400"/>
      <c r="X51" s="400"/>
      <c r="Y51" s="400"/>
      <c r="Z51" s="400"/>
      <c r="AA51" s="400"/>
      <c r="AB51" s="400"/>
      <c r="AC51" s="400"/>
      <c r="AD51" s="400"/>
      <c r="AE51" s="400"/>
      <c r="AF51" s="400"/>
      <c r="AG51" s="400"/>
      <c r="AH51" s="400"/>
      <c r="AI51" s="400"/>
      <c r="AJ51" s="400"/>
      <c r="AK51" s="400"/>
      <c r="AL51" s="400"/>
      <c r="AM51" s="400"/>
      <c r="AN51" s="400"/>
      <c r="AO51" s="400"/>
      <c r="AP51" s="400"/>
    </row>
    <row r="52" spans="1:117" ht="13.5" customHeight="1">
      <c r="A52" s="26"/>
      <c r="B52" s="401"/>
      <c r="C52" s="401"/>
      <c r="D52" s="401"/>
      <c r="E52" s="401"/>
      <c r="F52" s="401"/>
      <c r="G52" s="401"/>
      <c r="H52" s="401"/>
      <c r="I52" s="401"/>
      <c r="J52" s="401"/>
      <c r="K52" s="401"/>
      <c r="L52" s="401"/>
      <c r="M52" s="401"/>
      <c r="N52" s="401"/>
      <c r="O52" s="401"/>
      <c r="P52" s="401"/>
      <c r="Q52" s="401"/>
      <c r="R52" s="401"/>
      <c r="S52" s="401"/>
      <c r="T52" s="401"/>
      <c r="U52" s="401"/>
      <c r="V52" s="401"/>
      <c r="W52" s="401"/>
      <c r="X52" s="401"/>
      <c r="Y52" s="401"/>
      <c r="Z52" s="401"/>
      <c r="AA52" s="401"/>
      <c r="AB52" s="401"/>
      <c r="AC52" s="401"/>
      <c r="AD52" s="401"/>
      <c r="AE52" s="401"/>
      <c r="AF52" s="401"/>
      <c r="AG52" s="401"/>
      <c r="AH52" s="401"/>
      <c r="AI52" s="401"/>
      <c r="AJ52" s="401"/>
      <c r="AK52" s="401"/>
      <c r="AL52" s="401"/>
      <c r="AM52" s="401"/>
      <c r="AN52" s="401"/>
      <c r="AO52" s="401"/>
      <c r="AP52" s="98"/>
    </row>
    <row r="53" spans="1:117">
      <c r="A53" s="26"/>
      <c r="B53" s="27"/>
      <c r="C53" s="2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</row>
    <row r="54" spans="1:117" ht="13.5" customHeight="1">
      <c r="A54" s="26"/>
      <c r="B54" s="27"/>
      <c r="C54" s="28"/>
      <c r="D54" s="98"/>
      <c r="E54" s="402"/>
      <c r="F54" s="402"/>
      <c r="G54" s="402"/>
      <c r="H54" s="402"/>
      <c r="I54" s="402"/>
      <c r="J54" s="402"/>
      <c r="K54" s="402"/>
      <c r="L54" s="402"/>
      <c r="M54" s="402"/>
      <c r="N54" s="402"/>
      <c r="O54" s="402"/>
      <c r="P54" s="402"/>
      <c r="Q54" s="402"/>
      <c r="R54" s="402"/>
      <c r="S54" s="402"/>
      <c r="T54" s="402"/>
      <c r="U54" s="402"/>
      <c r="V54" s="402"/>
      <c r="W54" s="402"/>
      <c r="X54" s="402"/>
      <c r="Y54" s="402"/>
      <c r="Z54" s="402"/>
      <c r="AA54" s="402"/>
      <c r="AB54" s="402"/>
      <c r="AC54" s="402"/>
      <c r="AD54" s="402"/>
      <c r="AE54" s="402"/>
      <c r="AF54" s="402"/>
      <c r="AG54" s="402"/>
      <c r="AH54" s="402"/>
      <c r="AI54" s="402"/>
      <c r="AJ54" s="402"/>
      <c r="AK54" s="402"/>
      <c r="AL54" s="402"/>
      <c r="AM54" s="402"/>
      <c r="AN54" s="402"/>
      <c r="AO54" s="402"/>
      <c r="AP54" s="402"/>
    </row>
    <row r="55" spans="1:117">
      <c r="A55" s="26"/>
      <c r="B55" s="27"/>
      <c r="C55" s="28"/>
      <c r="D55" s="28"/>
      <c r="E55" s="402"/>
      <c r="F55" s="402"/>
      <c r="G55" s="402"/>
      <c r="H55" s="402"/>
      <c r="I55" s="402"/>
      <c r="J55" s="402"/>
      <c r="K55" s="402"/>
      <c r="L55" s="402"/>
      <c r="M55" s="402"/>
      <c r="N55" s="402"/>
      <c r="O55" s="402"/>
      <c r="P55" s="402"/>
      <c r="Q55" s="402"/>
      <c r="R55" s="402"/>
      <c r="S55" s="402"/>
      <c r="T55" s="402"/>
      <c r="U55" s="402"/>
      <c r="V55" s="402"/>
      <c r="W55" s="402"/>
      <c r="X55" s="402"/>
      <c r="Y55" s="402"/>
      <c r="Z55" s="402"/>
      <c r="AA55" s="402"/>
      <c r="AB55" s="402"/>
      <c r="AC55" s="402"/>
      <c r="AD55" s="402"/>
      <c r="AE55" s="402"/>
      <c r="AF55" s="402"/>
      <c r="AG55" s="402"/>
      <c r="AH55" s="402"/>
      <c r="AI55" s="402"/>
      <c r="AJ55" s="402"/>
      <c r="AK55" s="402"/>
      <c r="AL55" s="402"/>
      <c r="AM55" s="402"/>
      <c r="AN55" s="402"/>
      <c r="AO55" s="402"/>
      <c r="AP55" s="402"/>
    </row>
    <row r="56" spans="1:117">
      <c r="A56" s="26"/>
      <c r="B56" s="27"/>
      <c r="C56" s="28"/>
      <c r="D56" s="28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99"/>
      <c r="AK56" s="99"/>
      <c r="AL56" s="99"/>
      <c r="AM56" s="99"/>
      <c r="AN56" s="99"/>
      <c r="AO56" s="99"/>
      <c r="AP56" s="99"/>
    </row>
    <row r="57" spans="1:117">
      <c r="A57" s="26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</row>
    <row r="58" spans="1:117">
      <c r="A58" s="26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</row>
    <row r="59" spans="1:117">
      <c r="C59" s="72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</row>
    <row r="60" spans="1:117"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30"/>
    </row>
    <row r="61" spans="1:117" s="31" customForma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30"/>
      <c r="CB61" s="108"/>
      <c r="CC61" s="108"/>
      <c r="CD61" s="108"/>
      <c r="CE61" s="108"/>
      <c r="CF61" s="109"/>
      <c r="CG61" s="13"/>
      <c r="CH61" s="13"/>
      <c r="CI61" s="13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</row>
    <row r="62" spans="1:117" s="31" customFormat="1">
      <c r="A62"/>
      <c r="B62"/>
      <c r="C62"/>
      <c r="D62"/>
      <c r="E62" t="s">
        <v>66</v>
      </c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30"/>
      <c r="CB62" s="108"/>
      <c r="CC62" s="108"/>
      <c r="CD62" s="108"/>
      <c r="CE62" s="108"/>
      <c r="CF62" s="109"/>
      <c r="CG62" s="13"/>
      <c r="CH62" s="13"/>
      <c r="CI62" s="13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</row>
    <row r="63" spans="1:117" s="31" customForma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30"/>
      <c r="CB63" s="108"/>
      <c r="CC63" s="108"/>
      <c r="CD63" s="108"/>
      <c r="CE63" s="108"/>
      <c r="CF63" s="109"/>
      <c r="CG63" s="13"/>
      <c r="CH63" s="13"/>
      <c r="CI63" s="1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</row>
    <row r="64" spans="1:117" s="31" customForma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  <c r="BX64" s="29"/>
      <c r="BY64" s="29"/>
      <c r="BZ64" s="29"/>
      <c r="CA64" s="30"/>
      <c r="CB64" s="108"/>
      <c r="CC64" s="108"/>
      <c r="CD64" s="108"/>
      <c r="CE64" s="108"/>
      <c r="CF64" s="109"/>
      <c r="CG64" s="13"/>
      <c r="CH64" s="13"/>
      <c r="CI64" s="13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</row>
    <row r="65" spans="1:117" s="31" customForma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29"/>
      <c r="BX65" s="29"/>
      <c r="BY65" s="29"/>
      <c r="BZ65" s="29"/>
      <c r="CA65" s="30"/>
      <c r="CB65" s="108"/>
      <c r="CC65" s="108"/>
      <c r="CD65" s="108"/>
      <c r="CE65" s="108"/>
      <c r="CF65" s="109"/>
      <c r="CG65" s="13"/>
      <c r="CH65" s="13"/>
      <c r="CI65" s="13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</row>
    <row r="66" spans="1:117" s="31" customForma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29"/>
      <c r="CA66" s="30"/>
      <c r="CB66" s="108"/>
      <c r="CC66" s="108"/>
      <c r="CD66" s="108"/>
      <c r="CE66" s="108"/>
      <c r="CF66" s="109"/>
      <c r="CG66" s="13"/>
      <c r="CH66" s="13"/>
      <c r="CI66" s="13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</row>
    <row r="67" spans="1:117" s="31" customForma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29"/>
      <c r="CA67" s="30"/>
      <c r="CB67" s="108"/>
      <c r="CC67" s="108"/>
      <c r="CD67" s="108"/>
      <c r="CE67" s="108"/>
      <c r="CF67" s="109"/>
      <c r="CG67" s="13"/>
      <c r="CH67" s="13"/>
      <c r="CI67" s="13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</row>
  </sheetData>
  <mergeCells count="4">
    <mergeCell ref="A2:AP13"/>
    <mergeCell ref="E51:AP51"/>
    <mergeCell ref="B52:AO52"/>
    <mergeCell ref="E54:AP55"/>
  </mergeCells>
  <phoneticPr fontId="2"/>
  <pageMargins left="0.70866141732283472" right="0.56999999999999995" top="0.82" bottom="0.15748031496062992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topLeftCell="A58" zoomScaleNormal="100" zoomScaleSheetLayoutView="100" workbookViewId="0">
      <selection activeCell="B72" sqref="B72"/>
    </sheetView>
  </sheetViews>
  <sheetFormatPr defaultRowHeight="13.5"/>
  <cols>
    <col min="1" max="1" width="3.5" bestFit="1" customWidth="1"/>
    <col min="2" max="2" width="12.5" bestFit="1" customWidth="1"/>
    <col min="3" max="3" width="30.25" customWidth="1"/>
    <col min="4" max="5" width="10.625" customWidth="1"/>
    <col min="6" max="6" width="9.375" customWidth="1"/>
    <col min="7" max="8" width="10.625" customWidth="1"/>
    <col min="9" max="9" width="9.375" bestFit="1" customWidth="1"/>
    <col min="10" max="10" width="3.375" customWidth="1"/>
    <col min="11" max="11" width="4.875" customWidth="1"/>
    <col min="254" max="254" width="3.5" bestFit="1" customWidth="1"/>
    <col min="255" max="255" width="12.5" bestFit="1" customWidth="1"/>
    <col min="256" max="256" width="30.25" customWidth="1"/>
    <col min="257" max="258" width="10.625" customWidth="1"/>
    <col min="259" max="259" width="9.375" customWidth="1"/>
    <col min="260" max="261" width="10.625" customWidth="1"/>
    <col min="262" max="262" width="9.375" bestFit="1" customWidth="1"/>
    <col min="263" max="263" width="3.375" customWidth="1"/>
    <col min="267" max="267" width="4.75" customWidth="1"/>
    <col min="510" max="510" width="3.5" bestFit="1" customWidth="1"/>
    <col min="511" max="511" width="12.5" bestFit="1" customWidth="1"/>
    <col min="512" max="512" width="30.25" customWidth="1"/>
    <col min="513" max="514" width="10.625" customWidth="1"/>
    <col min="515" max="515" width="9.375" customWidth="1"/>
    <col min="516" max="517" width="10.625" customWidth="1"/>
    <col min="518" max="518" width="9.375" bestFit="1" customWidth="1"/>
    <col min="519" max="519" width="3.375" customWidth="1"/>
    <col min="523" max="523" width="4.75" customWidth="1"/>
    <col min="766" max="766" width="3.5" bestFit="1" customWidth="1"/>
    <col min="767" max="767" width="12.5" bestFit="1" customWidth="1"/>
    <col min="768" max="768" width="30.25" customWidth="1"/>
    <col min="769" max="770" width="10.625" customWidth="1"/>
    <col min="771" max="771" width="9.375" customWidth="1"/>
    <col min="772" max="773" width="10.625" customWidth="1"/>
    <col min="774" max="774" width="9.375" bestFit="1" customWidth="1"/>
    <col min="775" max="775" width="3.375" customWidth="1"/>
    <col min="779" max="779" width="4.75" customWidth="1"/>
    <col min="1022" max="1022" width="3.5" bestFit="1" customWidth="1"/>
    <col min="1023" max="1023" width="12.5" bestFit="1" customWidth="1"/>
    <col min="1024" max="1024" width="30.25" customWidth="1"/>
    <col min="1025" max="1026" width="10.625" customWidth="1"/>
    <col min="1027" max="1027" width="9.375" customWidth="1"/>
    <col min="1028" max="1029" width="10.625" customWidth="1"/>
    <col min="1030" max="1030" width="9.375" bestFit="1" customWidth="1"/>
    <col min="1031" max="1031" width="3.375" customWidth="1"/>
    <col min="1035" max="1035" width="4.75" customWidth="1"/>
    <col min="1278" max="1278" width="3.5" bestFit="1" customWidth="1"/>
    <col min="1279" max="1279" width="12.5" bestFit="1" customWidth="1"/>
    <col min="1280" max="1280" width="30.25" customWidth="1"/>
    <col min="1281" max="1282" width="10.625" customWidth="1"/>
    <col min="1283" max="1283" width="9.375" customWidth="1"/>
    <col min="1284" max="1285" width="10.625" customWidth="1"/>
    <col min="1286" max="1286" width="9.375" bestFit="1" customWidth="1"/>
    <col min="1287" max="1287" width="3.375" customWidth="1"/>
    <col min="1291" max="1291" width="4.75" customWidth="1"/>
    <col min="1534" max="1534" width="3.5" bestFit="1" customWidth="1"/>
    <col min="1535" max="1535" width="12.5" bestFit="1" customWidth="1"/>
    <col min="1536" max="1536" width="30.25" customWidth="1"/>
    <col min="1537" max="1538" width="10.625" customWidth="1"/>
    <col min="1539" max="1539" width="9.375" customWidth="1"/>
    <col min="1540" max="1541" width="10.625" customWidth="1"/>
    <col min="1542" max="1542" width="9.375" bestFit="1" customWidth="1"/>
    <col min="1543" max="1543" width="3.375" customWidth="1"/>
    <col min="1547" max="1547" width="4.75" customWidth="1"/>
    <col min="1790" max="1790" width="3.5" bestFit="1" customWidth="1"/>
    <col min="1791" max="1791" width="12.5" bestFit="1" customWidth="1"/>
    <col min="1792" max="1792" width="30.25" customWidth="1"/>
    <col min="1793" max="1794" width="10.625" customWidth="1"/>
    <col min="1795" max="1795" width="9.375" customWidth="1"/>
    <col min="1796" max="1797" width="10.625" customWidth="1"/>
    <col min="1798" max="1798" width="9.375" bestFit="1" customWidth="1"/>
    <col min="1799" max="1799" width="3.375" customWidth="1"/>
    <col min="1803" max="1803" width="4.75" customWidth="1"/>
    <col min="2046" max="2046" width="3.5" bestFit="1" customWidth="1"/>
    <col min="2047" max="2047" width="12.5" bestFit="1" customWidth="1"/>
    <col min="2048" max="2048" width="30.25" customWidth="1"/>
    <col min="2049" max="2050" width="10.625" customWidth="1"/>
    <col min="2051" max="2051" width="9.375" customWidth="1"/>
    <col min="2052" max="2053" width="10.625" customWidth="1"/>
    <col min="2054" max="2054" width="9.375" bestFit="1" customWidth="1"/>
    <col min="2055" max="2055" width="3.375" customWidth="1"/>
    <col min="2059" max="2059" width="4.75" customWidth="1"/>
    <col min="2302" max="2302" width="3.5" bestFit="1" customWidth="1"/>
    <col min="2303" max="2303" width="12.5" bestFit="1" customWidth="1"/>
    <col min="2304" max="2304" width="30.25" customWidth="1"/>
    <col min="2305" max="2306" width="10.625" customWidth="1"/>
    <col min="2307" max="2307" width="9.375" customWidth="1"/>
    <col min="2308" max="2309" width="10.625" customWidth="1"/>
    <col min="2310" max="2310" width="9.375" bestFit="1" customWidth="1"/>
    <col min="2311" max="2311" width="3.375" customWidth="1"/>
    <col min="2315" max="2315" width="4.75" customWidth="1"/>
    <col min="2558" max="2558" width="3.5" bestFit="1" customWidth="1"/>
    <col min="2559" max="2559" width="12.5" bestFit="1" customWidth="1"/>
    <col min="2560" max="2560" width="30.25" customWidth="1"/>
    <col min="2561" max="2562" width="10.625" customWidth="1"/>
    <col min="2563" max="2563" width="9.375" customWidth="1"/>
    <col min="2564" max="2565" width="10.625" customWidth="1"/>
    <col min="2566" max="2566" width="9.375" bestFit="1" customWidth="1"/>
    <col min="2567" max="2567" width="3.375" customWidth="1"/>
    <col min="2571" max="2571" width="4.75" customWidth="1"/>
    <col min="2814" max="2814" width="3.5" bestFit="1" customWidth="1"/>
    <col min="2815" max="2815" width="12.5" bestFit="1" customWidth="1"/>
    <col min="2816" max="2816" width="30.25" customWidth="1"/>
    <col min="2817" max="2818" width="10.625" customWidth="1"/>
    <col min="2819" max="2819" width="9.375" customWidth="1"/>
    <col min="2820" max="2821" width="10.625" customWidth="1"/>
    <col min="2822" max="2822" width="9.375" bestFit="1" customWidth="1"/>
    <col min="2823" max="2823" width="3.375" customWidth="1"/>
    <col min="2827" max="2827" width="4.75" customWidth="1"/>
    <col min="3070" max="3070" width="3.5" bestFit="1" customWidth="1"/>
    <col min="3071" max="3071" width="12.5" bestFit="1" customWidth="1"/>
    <col min="3072" max="3072" width="30.25" customWidth="1"/>
    <col min="3073" max="3074" width="10.625" customWidth="1"/>
    <col min="3075" max="3075" width="9.375" customWidth="1"/>
    <col min="3076" max="3077" width="10.625" customWidth="1"/>
    <col min="3078" max="3078" width="9.375" bestFit="1" customWidth="1"/>
    <col min="3079" max="3079" width="3.375" customWidth="1"/>
    <col min="3083" max="3083" width="4.75" customWidth="1"/>
    <col min="3326" max="3326" width="3.5" bestFit="1" customWidth="1"/>
    <col min="3327" max="3327" width="12.5" bestFit="1" customWidth="1"/>
    <col min="3328" max="3328" width="30.25" customWidth="1"/>
    <col min="3329" max="3330" width="10.625" customWidth="1"/>
    <col min="3331" max="3331" width="9.375" customWidth="1"/>
    <col min="3332" max="3333" width="10.625" customWidth="1"/>
    <col min="3334" max="3334" width="9.375" bestFit="1" customWidth="1"/>
    <col min="3335" max="3335" width="3.375" customWidth="1"/>
    <col min="3339" max="3339" width="4.75" customWidth="1"/>
    <col min="3582" max="3582" width="3.5" bestFit="1" customWidth="1"/>
    <col min="3583" max="3583" width="12.5" bestFit="1" customWidth="1"/>
    <col min="3584" max="3584" width="30.25" customWidth="1"/>
    <col min="3585" max="3586" width="10.625" customWidth="1"/>
    <col min="3587" max="3587" width="9.375" customWidth="1"/>
    <col min="3588" max="3589" width="10.625" customWidth="1"/>
    <col min="3590" max="3590" width="9.375" bestFit="1" customWidth="1"/>
    <col min="3591" max="3591" width="3.375" customWidth="1"/>
    <col min="3595" max="3595" width="4.75" customWidth="1"/>
    <col min="3838" max="3838" width="3.5" bestFit="1" customWidth="1"/>
    <col min="3839" max="3839" width="12.5" bestFit="1" customWidth="1"/>
    <col min="3840" max="3840" width="30.25" customWidth="1"/>
    <col min="3841" max="3842" width="10.625" customWidth="1"/>
    <col min="3843" max="3843" width="9.375" customWidth="1"/>
    <col min="3844" max="3845" width="10.625" customWidth="1"/>
    <col min="3846" max="3846" width="9.375" bestFit="1" customWidth="1"/>
    <col min="3847" max="3847" width="3.375" customWidth="1"/>
    <col min="3851" max="3851" width="4.75" customWidth="1"/>
    <col min="4094" max="4094" width="3.5" bestFit="1" customWidth="1"/>
    <col min="4095" max="4095" width="12.5" bestFit="1" customWidth="1"/>
    <col min="4096" max="4096" width="30.25" customWidth="1"/>
    <col min="4097" max="4098" width="10.625" customWidth="1"/>
    <col min="4099" max="4099" width="9.375" customWidth="1"/>
    <col min="4100" max="4101" width="10.625" customWidth="1"/>
    <col min="4102" max="4102" width="9.375" bestFit="1" customWidth="1"/>
    <col min="4103" max="4103" width="3.375" customWidth="1"/>
    <col min="4107" max="4107" width="4.75" customWidth="1"/>
    <col min="4350" max="4350" width="3.5" bestFit="1" customWidth="1"/>
    <col min="4351" max="4351" width="12.5" bestFit="1" customWidth="1"/>
    <col min="4352" max="4352" width="30.25" customWidth="1"/>
    <col min="4353" max="4354" width="10.625" customWidth="1"/>
    <col min="4355" max="4355" width="9.375" customWidth="1"/>
    <col min="4356" max="4357" width="10.625" customWidth="1"/>
    <col min="4358" max="4358" width="9.375" bestFit="1" customWidth="1"/>
    <col min="4359" max="4359" width="3.375" customWidth="1"/>
    <col min="4363" max="4363" width="4.75" customWidth="1"/>
    <col min="4606" max="4606" width="3.5" bestFit="1" customWidth="1"/>
    <col min="4607" max="4607" width="12.5" bestFit="1" customWidth="1"/>
    <col min="4608" max="4608" width="30.25" customWidth="1"/>
    <col min="4609" max="4610" width="10.625" customWidth="1"/>
    <col min="4611" max="4611" width="9.375" customWidth="1"/>
    <col min="4612" max="4613" width="10.625" customWidth="1"/>
    <col min="4614" max="4614" width="9.375" bestFit="1" customWidth="1"/>
    <col min="4615" max="4615" width="3.375" customWidth="1"/>
    <col min="4619" max="4619" width="4.75" customWidth="1"/>
    <col min="4862" max="4862" width="3.5" bestFit="1" customWidth="1"/>
    <col min="4863" max="4863" width="12.5" bestFit="1" customWidth="1"/>
    <col min="4864" max="4864" width="30.25" customWidth="1"/>
    <col min="4865" max="4866" width="10.625" customWidth="1"/>
    <col min="4867" max="4867" width="9.375" customWidth="1"/>
    <col min="4868" max="4869" width="10.625" customWidth="1"/>
    <col min="4870" max="4870" width="9.375" bestFit="1" customWidth="1"/>
    <col min="4871" max="4871" width="3.375" customWidth="1"/>
    <col min="4875" max="4875" width="4.75" customWidth="1"/>
    <col min="5118" max="5118" width="3.5" bestFit="1" customWidth="1"/>
    <col min="5119" max="5119" width="12.5" bestFit="1" customWidth="1"/>
    <col min="5120" max="5120" width="30.25" customWidth="1"/>
    <col min="5121" max="5122" width="10.625" customWidth="1"/>
    <col min="5123" max="5123" width="9.375" customWidth="1"/>
    <col min="5124" max="5125" width="10.625" customWidth="1"/>
    <col min="5126" max="5126" width="9.375" bestFit="1" customWidth="1"/>
    <col min="5127" max="5127" width="3.375" customWidth="1"/>
    <col min="5131" max="5131" width="4.75" customWidth="1"/>
    <col min="5374" max="5374" width="3.5" bestFit="1" customWidth="1"/>
    <col min="5375" max="5375" width="12.5" bestFit="1" customWidth="1"/>
    <col min="5376" max="5376" width="30.25" customWidth="1"/>
    <col min="5377" max="5378" width="10.625" customWidth="1"/>
    <col min="5379" max="5379" width="9.375" customWidth="1"/>
    <col min="5380" max="5381" width="10.625" customWidth="1"/>
    <col min="5382" max="5382" width="9.375" bestFit="1" customWidth="1"/>
    <col min="5383" max="5383" width="3.375" customWidth="1"/>
    <col min="5387" max="5387" width="4.75" customWidth="1"/>
    <col min="5630" max="5630" width="3.5" bestFit="1" customWidth="1"/>
    <col min="5631" max="5631" width="12.5" bestFit="1" customWidth="1"/>
    <col min="5632" max="5632" width="30.25" customWidth="1"/>
    <col min="5633" max="5634" width="10.625" customWidth="1"/>
    <col min="5635" max="5635" width="9.375" customWidth="1"/>
    <col min="5636" max="5637" width="10.625" customWidth="1"/>
    <col min="5638" max="5638" width="9.375" bestFit="1" customWidth="1"/>
    <col min="5639" max="5639" width="3.375" customWidth="1"/>
    <col min="5643" max="5643" width="4.75" customWidth="1"/>
    <col min="5886" max="5886" width="3.5" bestFit="1" customWidth="1"/>
    <col min="5887" max="5887" width="12.5" bestFit="1" customWidth="1"/>
    <col min="5888" max="5888" width="30.25" customWidth="1"/>
    <col min="5889" max="5890" width="10.625" customWidth="1"/>
    <col min="5891" max="5891" width="9.375" customWidth="1"/>
    <col min="5892" max="5893" width="10.625" customWidth="1"/>
    <col min="5894" max="5894" width="9.375" bestFit="1" customWidth="1"/>
    <col min="5895" max="5895" width="3.375" customWidth="1"/>
    <col min="5899" max="5899" width="4.75" customWidth="1"/>
    <col min="6142" max="6142" width="3.5" bestFit="1" customWidth="1"/>
    <col min="6143" max="6143" width="12.5" bestFit="1" customWidth="1"/>
    <col min="6144" max="6144" width="30.25" customWidth="1"/>
    <col min="6145" max="6146" width="10.625" customWidth="1"/>
    <col min="6147" max="6147" width="9.375" customWidth="1"/>
    <col min="6148" max="6149" width="10.625" customWidth="1"/>
    <col min="6150" max="6150" width="9.375" bestFit="1" customWidth="1"/>
    <col min="6151" max="6151" width="3.375" customWidth="1"/>
    <col min="6155" max="6155" width="4.75" customWidth="1"/>
    <col min="6398" max="6398" width="3.5" bestFit="1" customWidth="1"/>
    <col min="6399" max="6399" width="12.5" bestFit="1" customWidth="1"/>
    <col min="6400" max="6400" width="30.25" customWidth="1"/>
    <col min="6401" max="6402" width="10.625" customWidth="1"/>
    <col min="6403" max="6403" width="9.375" customWidth="1"/>
    <col min="6404" max="6405" width="10.625" customWidth="1"/>
    <col min="6406" max="6406" width="9.375" bestFit="1" customWidth="1"/>
    <col min="6407" max="6407" width="3.375" customWidth="1"/>
    <col min="6411" max="6411" width="4.75" customWidth="1"/>
    <col min="6654" max="6654" width="3.5" bestFit="1" customWidth="1"/>
    <col min="6655" max="6655" width="12.5" bestFit="1" customWidth="1"/>
    <col min="6656" max="6656" width="30.25" customWidth="1"/>
    <col min="6657" max="6658" width="10.625" customWidth="1"/>
    <col min="6659" max="6659" width="9.375" customWidth="1"/>
    <col min="6660" max="6661" width="10.625" customWidth="1"/>
    <col min="6662" max="6662" width="9.375" bestFit="1" customWidth="1"/>
    <col min="6663" max="6663" width="3.375" customWidth="1"/>
    <col min="6667" max="6667" width="4.75" customWidth="1"/>
    <col min="6910" max="6910" width="3.5" bestFit="1" customWidth="1"/>
    <col min="6911" max="6911" width="12.5" bestFit="1" customWidth="1"/>
    <col min="6912" max="6912" width="30.25" customWidth="1"/>
    <col min="6913" max="6914" width="10.625" customWidth="1"/>
    <col min="6915" max="6915" width="9.375" customWidth="1"/>
    <col min="6916" max="6917" width="10.625" customWidth="1"/>
    <col min="6918" max="6918" width="9.375" bestFit="1" customWidth="1"/>
    <col min="6919" max="6919" width="3.375" customWidth="1"/>
    <col min="6923" max="6923" width="4.75" customWidth="1"/>
    <col min="7166" max="7166" width="3.5" bestFit="1" customWidth="1"/>
    <col min="7167" max="7167" width="12.5" bestFit="1" customWidth="1"/>
    <col min="7168" max="7168" width="30.25" customWidth="1"/>
    <col min="7169" max="7170" width="10.625" customWidth="1"/>
    <col min="7171" max="7171" width="9.375" customWidth="1"/>
    <col min="7172" max="7173" width="10.625" customWidth="1"/>
    <col min="7174" max="7174" width="9.375" bestFit="1" customWidth="1"/>
    <col min="7175" max="7175" width="3.375" customWidth="1"/>
    <col min="7179" max="7179" width="4.75" customWidth="1"/>
    <col min="7422" max="7422" width="3.5" bestFit="1" customWidth="1"/>
    <col min="7423" max="7423" width="12.5" bestFit="1" customWidth="1"/>
    <col min="7424" max="7424" width="30.25" customWidth="1"/>
    <col min="7425" max="7426" width="10.625" customWidth="1"/>
    <col min="7427" max="7427" width="9.375" customWidth="1"/>
    <col min="7428" max="7429" width="10.625" customWidth="1"/>
    <col min="7430" max="7430" width="9.375" bestFit="1" customWidth="1"/>
    <col min="7431" max="7431" width="3.375" customWidth="1"/>
    <col min="7435" max="7435" width="4.75" customWidth="1"/>
    <col min="7678" max="7678" width="3.5" bestFit="1" customWidth="1"/>
    <col min="7679" max="7679" width="12.5" bestFit="1" customWidth="1"/>
    <col min="7680" max="7680" width="30.25" customWidth="1"/>
    <col min="7681" max="7682" width="10.625" customWidth="1"/>
    <col min="7683" max="7683" width="9.375" customWidth="1"/>
    <col min="7684" max="7685" width="10.625" customWidth="1"/>
    <col min="7686" max="7686" width="9.375" bestFit="1" customWidth="1"/>
    <col min="7687" max="7687" width="3.375" customWidth="1"/>
    <col min="7691" max="7691" width="4.75" customWidth="1"/>
    <col min="7934" max="7934" width="3.5" bestFit="1" customWidth="1"/>
    <col min="7935" max="7935" width="12.5" bestFit="1" customWidth="1"/>
    <col min="7936" max="7936" width="30.25" customWidth="1"/>
    <col min="7937" max="7938" width="10.625" customWidth="1"/>
    <col min="7939" max="7939" width="9.375" customWidth="1"/>
    <col min="7940" max="7941" width="10.625" customWidth="1"/>
    <col min="7942" max="7942" width="9.375" bestFit="1" customWidth="1"/>
    <col min="7943" max="7943" width="3.375" customWidth="1"/>
    <col min="7947" max="7947" width="4.75" customWidth="1"/>
    <col min="8190" max="8190" width="3.5" bestFit="1" customWidth="1"/>
    <col min="8191" max="8191" width="12.5" bestFit="1" customWidth="1"/>
    <col min="8192" max="8192" width="30.25" customWidth="1"/>
    <col min="8193" max="8194" width="10.625" customWidth="1"/>
    <col min="8195" max="8195" width="9.375" customWidth="1"/>
    <col min="8196" max="8197" width="10.625" customWidth="1"/>
    <col min="8198" max="8198" width="9.375" bestFit="1" customWidth="1"/>
    <col min="8199" max="8199" width="3.375" customWidth="1"/>
    <col min="8203" max="8203" width="4.75" customWidth="1"/>
    <col min="8446" max="8446" width="3.5" bestFit="1" customWidth="1"/>
    <col min="8447" max="8447" width="12.5" bestFit="1" customWidth="1"/>
    <col min="8448" max="8448" width="30.25" customWidth="1"/>
    <col min="8449" max="8450" width="10.625" customWidth="1"/>
    <col min="8451" max="8451" width="9.375" customWidth="1"/>
    <col min="8452" max="8453" width="10.625" customWidth="1"/>
    <col min="8454" max="8454" width="9.375" bestFit="1" customWidth="1"/>
    <col min="8455" max="8455" width="3.375" customWidth="1"/>
    <col min="8459" max="8459" width="4.75" customWidth="1"/>
    <col min="8702" max="8702" width="3.5" bestFit="1" customWidth="1"/>
    <col min="8703" max="8703" width="12.5" bestFit="1" customWidth="1"/>
    <col min="8704" max="8704" width="30.25" customWidth="1"/>
    <col min="8705" max="8706" width="10.625" customWidth="1"/>
    <col min="8707" max="8707" width="9.375" customWidth="1"/>
    <col min="8708" max="8709" width="10.625" customWidth="1"/>
    <col min="8710" max="8710" width="9.375" bestFit="1" customWidth="1"/>
    <col min="8711" max="8711" width="3.375" customWidth="1"/>
    <col min="8715" max="8715" width="4.75" customWidth="1"/>
    <col min="8958" max="8958" width="3.5" bestFit="1" customWidth="1"/>
    <col min="8959" max="8959" width="12.5" bestFit="1" customWidth="1"/>
    <col min="8960" max="8960" width="30.25" customWidth="1"/>
    <col min="8961" max="8962" width="10.625" customWidth="1"/>
    <col min="8963" max="8963" width="9.375" customWidth="1"/>
    <col min="8964" max="8965" width="10.625" customWidth="1"/>
    <col min="8966" max="8966" width="9.375" bestFit="1" customWidth="1"/>
    <col min="8967" max="8967" width="3.375" customWidth="1"/>
    <col min="8971" max="8971" width="4.75" customWidth="1"/>
    <col min="9214" max="9214" width="3.5" bestFit="1" customWidth="1"/>
    <col min="9215" max="9215" width="12.5" bestFit="1" customWidth="1"/>
    <col min="9216" max="9216" width="30.25" customWidth="1"/>
    <col min="9217" max="9218" width="10.625" customWidth="1"/>
    <col min="9219" max="9219" width="9.375" customWidth="1"/>
    <col min="9220" max="9221" width="10.625" customWidth="1"/>
    <col min="9222" max="9222" width="9.375" bestFit="1" customWidth="1"/>
    <col min="9223" max="9223" width="3.375" customWidth="1"/>
    <col min="9227" max="9227" width="4.75" customWidth="1"/>
    <col min="9470" max="9470" width="3.5" bestFit="1" customWidth="1"/>
    <col min="9471" max="9471" width="12.5" bestFit="1" customWidth="1"/>
    <col min="9472" max="9472" width="30.25" customWidth="1"/>
    <col min="9473" max="9474" width="10.625" customWidth="1"/>
    <col min="9475" max="9475" width="9.375" customWidth="1"/>
    <col min="9476" max="9477" width="10.625" customWidth="1"/>
    <col min="9478" max="9478" width="9.375" bestFit="1" customWidth="1"/>
    <col min="9479" max="9479" width="3.375" customWidth="1"/>
    <col min="9483" max="9483" width="4.75" customWidth="1"/>
    <col min="9726" max="9726" width="3.5" bestFit="1" customWidth="1"/>
    <col min="9727" max="9727" width="12.5" bestFit="1" customWidth="1"/>
    <col min="9728" max="9728" width="30.25" customWidth="1"/>
    <col min="9729" max="9730" width="10.625" customWidth="1"/>
    <col min="9731" max="9731" width="9.375" customWidth="1"/>
    <col min="9732" max="9733" width="10.625" customWidth="1"/>
    <col min="9734" max="9734" width="9.375" bestFit="1" customWidth="1"/>
    <col min="9735" max="9735" width="3.375" customWidth="1"/>
    <col min="9739" max="9739" width="4.75" customWidth="1"/>
    <col min="9982" max="9982" width="3.5" bestFit="1" customWidth="1"/>
    <col min="9983" max="9983" width="12.5" bestFit="1" customWidth="1"/>
    <col min="9984" max="9984" width="30.25" customWidth="1"/>
    <col min="9985" max="9986" width="10.625" customWidth="1"/>
    <col min="9987" max="9987" width="9.375" customWidth="1"/>
    <col min="9988" max="9989" width="10.625" customWidth="1"/>
    <col min="9990" max="9990" width="9.375" bestFit="1" customWidth="1"/>
    <col min="9991" max="9991" width="3.375" customWidth="1"/>
    <col min="9995" max="9995" width="4.75" customWidth="1"/>
    <col min="10238" max="10238" width="3.5" bestFit="1" customWidth="1"/>
    <col min="10239" max="10239" width="12.5" bestFit="1" customWidth="1"/>
    <col min="10240" max="10240" width="30.25" customWidth="1"/>
    <col min="10241" max="10242" width="10.625" customWidth="1"/>
    <col min="10243" max="10243" width="9.375" customWidth="1"/>
    <col min="10244" max="10245" width="10.625" customWidth="1"/>
    <col min="10246" max="10246" width="9.375" bestFit="1" customWidth="1"/>
    <col min="10247" max="10247" width="3.375" customWidth="1"/>
    <col min="10251" max="10251" width="4.75" customWidth="1"/>
    <col min="10494" max="10494" width="3.5" bestFit="1" customWidth="1"/>
    <col min="10495" max="10495" width="12.5" bestFit="1" customWidth="1"/>
    <col min="10496" max="10496" width="30.25" customWidth="1"/>
    <col min="10497" max="10498" width="10.625" customWidth="1"/>
    <col min="10499" max="10499" width="9.375" customWidth="1"/>
    <col min="10500" max="10501" width="10.625" customWidth="1"/>
    <col min="10502" max="10502" width="9.375" bestFit="1" customWidth="1"/>
    <col min="10503" max="10503" width="3.375" customWidth="1"/>
    <col min="10507" max="10507" width="4.75" customWidth="1"/>
    <col min="10750" max="10750" width="3.5" bestFit="1" customWidth="1"/>
    <col min="10751" max="10751" width="12.5" bestFit="1" customWidth="1"/>
    <col min="10752" max="10752" width="30.25" customWidth="1"/>
    <col min="10753" max="10754" width="10.625" customWidth="1"/>
    <col min="10755" max="10755" width="9.375" customWidth="1"/>
    <col min="10756" max="10757" width="10.625" customWidth="1"/>
    <col min="10758" max="10758" width="9.375" bestFit="1" customWidth="1"/>
    <col min="10759" max="10759" width="3.375" customWidth="1"/>
    <col min="10763" max="10763" width="4.75" customWidth="1"/>
    <col min="11006" max="11006" width="3.5" bestFit="1" customWidth="1"/>
    <col min="11007" max="11007" width="12.5" bestFit="1" customWidth="1"/>
    <col min="11008" max="11008" width="30.25" customWidth="1"/>
    <col min="11009" max="11010" width="10.625" customWidth="1"/>
    <col min="11011" max="11011" width="9.375" customWidth="1"/>
    <col min="11012" max="11013" width="10.625" customWidth="1"/>
    <col min="11014" max="11014" width="9.375" bestFit="1" customWidth="1"/>
    <col min="11015" max="11015" width="3.375" customWidth="1"/>
    <col min="11019" max="11019" width="4.75" customWidth="1"/>
    <col min="11262" max="11262" width="3.5" bestFit="1" customWidth="1"/>
    <col min="11263" max="11263" width="12.5" bestFit="1" customWidth="1"/>
    <col min="11264" max="11264" width="30.25" customWidth="1"/>
    <col min="11265" max="11266" width="10.625" customWidth="1"/>
    <col min="11267" max="11267" width="9.375" customWidth="1"/>
    <col min="11268" max="11269" width="10.625" customWidth="1"/>
    <col min="11270" max="11270" width="9.375" bestFit="1" customWidth="1"/>
    <col min="11271" max="11271" width="3.375" customWidth="1"/>
    <col min="11275" max="11275" width="4.75" customWidth="1"/>
    <col min="11518" max="11518" width="3.5" bestFit="1" customWidth="1"/>
    <col min="11519" max="11519" width="12.5" bestFit="1" customWidth="1"/>
    <col min="11520" max="11520" width="30.25" customWidth="1"/>
    <col min="11521" max="11522" width="10.625" customWidth="1"/>
    <col min="11523" max="11523" width="9.375" customWidth="1"/>
    <col min="11524" max="11525" width="10.625" customWidth="1"/>
    <col min="11526" max="11526" width="9.375" bestFit="1" customWidth="1"/>
    <col min="11527" max="11527" width="3.375" customWidth="1"/>
    <col min="11531" max="11531" width="4.75" customWidth="1"/>
    <col min="11774" max="11774" width="3.5" bestFit="1" customWidth="1"/>
    <col min="11775" max="11775" width="12.5" bestFit="1" customWidth="1"/>
    <col min="11776" max="11776" width="30.25" customWidth="1"/>
    <col min="11777" max="11778" width="10.625" customWidth="1"/>
    <col min="11779" max="11779" width="9.375" customWidth="1"/>
    <col min="11780" max="11781" width="10.625" customWidth="1"/>
    <col min="11782" max="11782" width="9.375" bestFit="1" customWidth="1"/>
    <col min="11783" max="11783" width="3.375" customWidth="1"/>
    <col min="11787" max="11787" width="4.75" customWidth="1"/>
    <col min="12030" max="12030" width="3.5" bestFit="1" customWidth="1"/>
    <col min="12031" max="12031" width="12.5" bestFit="1" customWidth="1"/>
    <col min="12032" max="12032" width="30.25" customWidth="1"/>
    <col min="12033" max="12034" width="10.625" customWidth="1"/>
    <col min="12035" max="12035" width="9.375" customWidth="1"/>
    <col min="12036" max="12037" width="10.625" customWidth="1"/>
    <col min="12038" max="12038" width="9.375" bestFit="1" customWidth="1"/>
    <col min="12039" max="12039" width="3.375" customWidth="1"/>
    <col min="12043" max="12043" width="4.75" customWidth="1"/>
    <col min="12286" max="12286" width="3.5" bestFit="1" customWidth="1"/>
    <col min="12287" max="12287" width="12.5" bestFit="1" customWidth="1"/>
    <col min="12288" max="12288" width="30.25" customWidth="1"/>
    <col min="12289" max="12290" width="10.625" customWidth="1"/>
    <col min="12291" max="12291" width="9.375" customWidth="1"/>
    <col min="12292" max="12293" width="10.625" customWidth="1"/>
    <col min="12294" max="12294" width="9.375" bestFit="1" customWidth="1"/>
    <col min="12295" max="12295" width="3.375" customWidth="1"/>
    <col min="12299" max="12299" width="4.75" customWidth="1"/>
    <col min="12542" max="12542" width="3.5" bestFit="1" customWidth="1"/>
    <col min="12543" max="12543" width="12.5" bestFit="1" customWidth="1"/>
    <col min="12544" max="12544" width="30.25" customWidth="1"/>
    <col min="12545" max="12546" width="10.625" customWidth="1"/>
    <col min="12547" max="12547" width="9.375" customWidth="1"/>
    <col min="12548" max="12549" width="10.625" customWidth="1"/>
    <col min="12550" max="12550" width="9.375" bestFit="1" customWidth="1"/>
    <col min="12551" max="12551" width="3.375" customWidth="1"/>
    <col min="12555" max="12555" width="4.75" customWidth="1"/>
    <col min="12798" max="12798" width="3.5" bestFit="1" customWidth="1"/>
    <col min="12799" max="12799" width="12.5" bestFit="1" customWidth="1"/>
    <col min="12800" max="12800" width="30.25" customWidth="1"/>
    <col min="12801" max="12802" width="10.625" customWidth="1"/>
    <col min="12803" max="12803" width="9.375" customWidth="1"/>
    <col min="12804" max="12805" width="10.625" customWidth="1"/>
    <col min="12806" max="12806" width="9.375" bestFit="1" customWidth="1"/>
    <col min="12807" max="12807" width="3.375" customWidth="1"/>
    <col min="12811" max="12811" width="4.75" customWidth="1"/>
    <col min="13054" max="13054" width="3.5" bestFit="1" customWidth="1"/>
    <col min="13055" max="13055" width="12.5" bestFit="1" customWidth="1"/>
    <col min="13056" max="13056" width="30.25" customWidth="1"/>
    <col min="13057" max="13058" width="10.625" customWidth="1"/>
    <col min="13059" max="13059" width="9.375" customWidth="1"/>
    <col min="13060" max="13061" width="10.625" customWidth="1"/>
    <col min="13062" max="13062" width="9.375" bestFit="1" customWidth="1"/>
    <col min="13063" max="13063" width="3.375" customWidth="1"/>
    <col min="13067" max="13067" width="4.75" customWidth="1"/>
    <col min="13310" max="13310" width="3.5" bestFit="1" customWidth="1"/>
    <col min="13311" max="13311" width="12.5" bestFit="1" customWidth="1"/>
    <col min="13312" max="13312" width="30.25" customWidth="1"/>
    <col min="13313" max="13314" width="10.625" customWidth="1"/>
    <col min="13315" max="13315" width="9.375" customWidth="1"/>
    <col min="13316" max="13317" width="10.625" customWidth="1"/>
    <col min="13318" max="13318" width="9.375" bestFit="1" customWidth="1"/>
    <col min="13319" max="13319" width="3.375" customWidth="1"/>
    <col min="13323" max="13323" width="4.75" customWidth="1"/>
    <col min="13566" max="13566" width="3.5" bestFit="1" customWidth="1"/>
    <col min="13567" max="13567" width="12.5" bestFit="1" customWidth="1"/>
    <col min="13568" max="13568" width="30.25" customWidth="1"/>
    <col min="13569" max="13570" width="10.625" customWidth="1"/>
    <col min="13571" max="13571" width="9.375" customWidth="1"/>
    <col min="13572" max="13573" width="10.625" customWidth="1"/>
    <col min="13574" max="13574" width="9.375" bestFit="1" customWidth="1"/>
    <col min="13575" max="13575" width="3.375" customWidth="1"/>
    <col min="13579" max="13579" width="4.75" customWidth="1"/>
    <col min="13822" max="13822" width="3.5" bestFit="1" customWidth="1"/>
    <col min="13823" max="13823" width="12.5" bestFit="1" customWidth="1"/>
    <col min="13824" max="13824" width="30.25" customWidth="1"/>
    <col min="13825" max="13826" width="10.625" customWidth="1"/>
    <col min="13827" max="13827" width="9.375" customWidth="1"/>
    <col min="13828" max="13829" width="10.625" customWidth="1"/>
    <col min="13830" max="13830" width="9.375" bestFit="1" customWidth="1"/>
    <col min="13831" max="13831" width="3.375" customWidth="1"/>
    <col min="13835" max="13835" width="4.75" customWidth="1"/>
    <col min="14078" max="14078" width="3.5" bestFit="1" customWidth="1"/>
    <col min="14079" max="14079" width="12.5" bestFit="1" customWidth="1"/>
    <col min="14080" max="14080" width="30.25" customWidth="1"/>
    <col min="14081" max="14082" width="10.625" customWidth="1"/>
    <col min="14083" max="14083" width="9.375" customWidth="1"/>
    <col min="14084" max="14085" width="10.625" customWidth="1"/>
    <col min="14086" max="14086" width="9.375" bestFit="1" customWidth="1"/>
    <col min="14087" max="14087" width="3.375" customWidth="1"/>
    <col min="14091" max="14091" width="4.75" customWidth="1"/>
    <col min="14334" max="14334" width="3.5" bestFit="1" customWidth="1"/>
    <col min="14335" max="14335" width="12.5" bestFit="1" customWidth="1"/>
    <col min="14336" max="14336" width="30.25" customWidth="1"/>
    <col min="14337" max="14338" width="10.625" customWidth="1"/>
    <col min="14339" max="14339" width="9.375" customWidth="1"/>
    <col min="14340" max="14341" width="10.625" customWidth="1"/>
    <col min="14342" max="14342" width="9.375" bestFit="1" customWidth="1"/>
    <col min="14343" max="14343" width="3.375" customWidth="1"/>
    <col min="14347" max="14347" width="4.75" customWidth="1"/>
    <col min="14590" max="14590" width="3.5" bestFit="1" customWidth="1"/>
    <col min="14591" max="14591" width="12.5" bestFit="1" customWidth="1"/>
    <col min="14592" max="14592" width="30.25" customWidth="1"/>
    <col min="14593" max="14594" width="10.625" customWidth="1"/>
    <col min="14595" max="14595" width="9.375" customWidth="1"/>
    <col min="14596" max="14597" width="10.625" customWidth="1"/>
    <col min="14598" max="14598" width="9.375" bestFit="1" customWidth="1"/>
    <col min="14599" max="14599" width="3.375" customWidth="1"/>
    <col min="14603" max="14603" width="4.75" customWidth="1"/>
    <col min="14846" max="14846" width="3.5" bestFit="1" customWidth="1"/>
    <col min="14847" max="14847" width="12.5" bestFit="1" customWidth="1"/>
    <col min="14848" max="14848" width="30.25" customWidth="1"/>
    <col min="14849" max="14850" width="10.625" customWidth="1"/>
    <col min="14851" max="14851" width="9.375" customWidth="1"/>
    <col min="14852" max="14853" width="10.625" customWidth="1"/>
    <col min="14854" max="14854" width="9.375" bestFit="1" customWidth="1"/>
    <col min="14855" max="14855" width="3.375" customWidth="1"/>
    <col min="14859" max="14859" width="4.75" customWidth="1"/>
    <col min="15102" max="15102" width="3.5" bestFit="1" customWidth="1"/>
    <col min="15103" max="15103" width="12.5" bestFit="1" customWidth="1"/>
    <col min="15104" max="15104" width="30.25" customWidth="1"/>
    <col min="15105" max="15106" width="10.625" customWidth="1"/>
    <col min="15107" max="15107" width="9.375" customWidth="1"/>
    <col min="15108" max="15109" width="10.625" customWidth="1"/>
    <col min="15110" max="15110" width="9.375" bestFit="1" customWidth="1"/>
    <col min="15111" max="15111" width="3.375" customWidth="1"/>
    <col min="15115" max="15115" width="4.75" customWidth="1"/>
    <col min="15358" max="15358" width="3.5" bestFit="1" customWidth="1"/>
    <col min="15359" max="15359" width="12.5" bestFit="1" customWidth="1"/>
    <col min="15360" max="15360" width="30.25" customWidth="1"/>
    <col min="15361" max="15362" width="10.625" customWidth="1"/>
    <col min="15363" max="15363" width="9.375" customWidth="1"/>
    <col min="15364" max="15365" width="10.625" customWidth="1"/>
    <col min="15366" max="15366" width="9.375" bestFit="1" customWidth="1"/>
    <col min="15367" max="15367" width="3.375" customWidth="1"/>
    <col min="15371" max="15371" width="4.75" customWidth="1"/>
    <col min="15614" max="15614" width="3.5" bestFit="1" customWidth="1"/>
    <col min="15615" max="15615" width="12.5" bestFit="1" customWidth="1"/>
    <col min="15616" max="15616" width="30.25" customWidth="1"/>
    <col min="15617" max="15618" width="10.625" customWidth="1"/>
    <col min="15619" max="15619" width="9.375" customWidth="1"/>
    <col min="15620" max="15621" width="10.625" customWidth="1"/>
    <col min="15622" max="15622" width="9.375" bestFit="1" customWidth="1"/>
    <col min="15623" max="15623" width="3.375" customWidth="1"/>
    <col min="15627" max="15627" width="4.75" customWidth="1"/>
    <col min="15870" max="15870" width="3.5" bestFit="1" customWidth="1"/>
    <col min="15871" max="15871" width="12.5" bestFit="1" customWidth="1"/>
    <col min="15872" max="15872" width="30.25" customWidth="1"/>
    <col min="15873" max="15874" width="10.625" customWidth="1"/>
    <col min="15875" max="15875" width="9.375" customWidth="1"/>
    <col min="15876" max="15877" width="10.625" customWidth="1"/>
    <col min="15878" max="15878" width="9.375" bestFit="1" customWidth="1"/>
    <col min="15879" max="15879" width="3.375" customWidth="1"/>
    <col min="15883" max="15883" width="4.75" customWidth="1"/>
    <col min="16126" max="16126" width="3.5" bestFit="1" customWidth="1"/>
    <col min="16127" max="16127" width="12.5" bestFit="1" customWidth="1"/>
    <col min="16128" max="16128" width="30.25" customWidth="1"/>
    <col min="16129" max="16130" width="10.625" customWidth="1"/>
    <col min="16131" max="16131" width="9.375" customWidth="1"/>
    <col min="16132" max="16133" width="10.625" customWidth="1"/>
    <col min="16134" max="16134" width="9.375" bestFit="1" customWidth="1"/>
    <col min="16135" max="16135" width="3.375" customWidth="1"/>
    <col min="16139" max="16139" width="4.75" customWidth="1"/>
  </cols>
  <sheetData>
    <row r="1" spans="1:9" ht="27.75" customHeight="1">
      <c r="A1" s="419">
        <v>30</v>
      </c>
      <c r="B1" s="419"/>
      <c r="C1" s="419"/>
      <c r="D1" s="419"/>
      <c r="E1" s="419"/>
      <c r="F1" s="419"/>
      <c r="G1" s="419"/>
      <c r="H1" s="419"/>
      <c r="I1" s="101"/>
    </row>
    <row r="2" spans="1:9" ht="14.25" customHeight="1">
      <c r="A2" s="101"/>
      <c r="B2" s="26" t="s">
        <v>62</v>
      </c>
      <c r="C2" s="101"/>
      <c r="D2" s="101"/>
      <c r="E2" s="101"/>
      <c r="F2" s="101"/>
      <c r="G2" s="101"/>
      <c r="H2" s="101"/>
      <c r="I2" s="101"/>
    </row>
    <row r="3" spans="1:9" ht="8.25" customHeight="1">
      <c r="A3" s="101"/>
      <c r="B3" s="26"/>
      <c r="C3" s="101"/>
      <c r="D3" s="101"/>
      <c r="E3" s="101"/>
      <c r="F3" s="101"/>
      <c r="G3" s="101"/>
      <c r="H3" s="101"/>
      <c r="I3" s="101"/>
    </row>
    <row r="4" spans="1:9">
      <c r="A4" s="57">
        <v>1</v>
      </c>
      <c r="B4" s="26" t="s">
        <v>59</v>
      </c>
      <c r="C4" s="58"/>
      <c r="D4" s="58"/>
      <c r="E4" s="58"/>
      <c r="F4" s="58"/>
      <c r="G4" s="58"/>
      <c r="H4" s="57"/>
      <c r="I4" s="57"/>
    </row>
    <row r="5" spans="1:9" ht="27" customHeight="1">
      <c r="A5" s="57"/>
      <c r="B5" s="420" t="s">
        <v>39</v>
      </c>
      <c r="C5" s="421"/>
      <c r="D5" s="421"/>
      <c r="E5" s="421"/>
      <c r="F5" s="421"/>
      <c r="G5" s="421"/>
      <c r="H5" s="421"/>
      <c r="I5" s="156"/>
    </row>
    <row r="6" spans="1:9" ht="13.5" customHeight="1">
      <c r="A6" s="57"/>
      <c r="B6" s="420" t="s">
        <v>40</v>
      </c>
      <c r="C6" s="421"/>
      <c r="D6" s="421"/>
      <c r="E6" s="421"/>
      <c r="F6" s="421"/>
      <c r="G6" s="421"/>
      <c r="H6" s="421"/>
      <c r="I6" s="156"/>
    </row>
    <row r="7" spans="1:9" ht="13.5" customHeight="1">
      <c r="A7" s="57"/>
      <c r="B7" s="408" t="s">
        <v>41</v>
      </c>
      <c r="C7" s="408"/>
      <c r="D7" s="408"/>
      <c r="E7" s="408"/>
      <c r="F7" s="408"/>
      <c r="G7" s="408"/>
      <c r="H7" s="408"/>
      <c r="I7" s="156"/>
    </row>
    <row r="8" spans="1:9">
      <c r="A8" s="57"/>
      <c r="B8" s="74"/>
      <c r="C8" s="74"/>
      <c r="D8" s="74"/>
      <c r="E8" s="74"/>
      <c r="F8" s="74"/>
      <c r="G8" s="94" t="s">
        <v>65</v>
      </c>
      <c r="I8" s="75"/>
    </row>
    <row r="9" spans="1:9">
      <c r="A9" s="58"/>
      <c r="B9" s="409" t="s">
        <v>42</v>
      </c>
      <c r="C9" s="422"/>
      <c r="D9" s="413" t="s">
        <v>43</v>
      </c>
      <c r="E9" s="414"/>
      <c r="F9" s="150" t="s">
        <v>44</v>
      </c>
      <c r="G9" s="153" t="s">
        <v>45</v>
      </c>
      <c r="H9" s="59"/>
      <c r="I9" s="60"/>
    </row>
    <row r="10" spans="1:9">
      <c r="A10" s="58"/>
      <c r="B10" s="411"/>
      <c r="C10" s="423"/>
      <c r="D10" s="150" t="s">
        <v>46</v>
      </c>
      <c r="E10" s="155" t="s">
        <v>47</v>
      </c>
      <c r="F10" s="150" t="s">
        <v>48</v>
      </c>
      <c r="G10" s="154" t="s">
        <v>121</v>
      </c>
      <c r="H10" s="59"/>
      <c r="I10" s="60"/>
    </row>
    <row r="11" spans="1:9">
      <c r="A11" s="61"/>
      <c r="B11" s="76">
        <v>20</v>
      </c>
      <c r="C11" s="77" t="s">
        <v>122</v>
      </c>
      <c r="D11" s="78">
        <f>701+6880</f>
        <v>7581</v>
      </c>
      <c r="E11" s="114">
        <f t="shared" ref="E11:E35" si="0">$A$1-B11</f>
        <v>10</v>
      </c>
      <c r="F11" s="78">
        <f>426+4196</f>
        <v>4622</v>
      </c>
      <c r="G11" s="79">
        <f t="shared" ref="G11:G35" si="1">ROUND(F11/D11,3)</f>
        <v>0.61</v>
      </c>
      <c r="H11" s="62"/>
      <c r="I11" s="63"/>
    </row>
    <row r="12" spans="1:9">
      <c r="A12" s="58"/>
      <c r="B12" s="76">
        <v>20</v>
      </c>
      <c r="C12" s="77" t="s">
        <v>123</v>
      </c>
      <c r="D12" s="78">
        <f>12361+8771+7155</f>
        <v>28287</v>
      </c>
      <c r="E12" s="114">
        <f t="shared" si="0"/>
        <v>10</v>
      </c>
      <c r="F12" s="78">
        <f>7531+5350+4364</f>
        <v>17245</v>
      </c>
      <c r="G12" s="79">
        <f t="shared" si="1"/>
        <v>0.61</v>
      </c>
      <c r="H12" s="62"/>
      <c r="I12" s="63"/>
    </row>
    <row r="13" spans="1:9" ht="13.5" customHeight="1">
      <c r="A13" s="58"/>
      <c r="B13" s="76">
        <v>20</v>
      </c>
      <c r="C13" s="77" t="s">
        <v>124</v>
      </c>
      <c r="D13" s="78">
        <f>13874+6040</f>
        <v>19914</v>
      </c>
      <c r="E13" s="114">
        <f t="shared" si="0"/>
        <v>10</v>
      </c>
      <c r="F13" s="78">
        <f>8462+3684</f>
        <v>12146</v>
      </c>
      <c r="G13" s="79">
        <f t="shared" si="1"/>
        <v>0.61</v>
      </c>
      <c r="H13" s="62"/>
      <c r="I13" s="63"/>
    </row>
    <row r="14" spans="1:9">
      <c r="A14" s="61"/>
      <c r="B14" s="76">
        <v>20</v>
      </c>
      <c r="C14" s="77" t="s">
        <v>125</v>
      </c>
      <c r="D14" s="78">
        <f>16323+610+3050</f>
        <v>19983</v>
      </c>
      <c r="E14" s="114">
        <f t="shared" si="0"/>
        <v>10</v>
      </c>
      <c r="F14" s="78">
        <f>9955+372+1860</f>
        <v>12187</v>
      </c>
      <c r="G14" s="79">
        <f t="shared" si="1"/>
        <v>0.61</v>
      </c>
      <c r="H14" s="62"/>
      <c r="I14" s="63"/>
    </row>
    <row r="15" spans="1:9">
      <c r="A15" s="61"/>
      <c r="B15" s="76">
        <v>20</v>
      </c>
      <c r="C15" s="77" t="s">
        <v>126</v>
      </c>
      <c r="D15" s="139">
        <f>12032+2643</f>
        <v>14675</v>
      </c>
      <c r="E15" s="114">
        <f t="shared" si="0"/>
        <v>10</v>
      </c>
      <c r="F15" s="139">
        <f>7338+1612</f>
        <v>8950</v>
      </c>
      <c r="G15" s="79">
        <f t="shared" si="1"/>
        <v>0.61</v>
      </c>
      <c r="H15" s="62"/>
      <c r="I15" s="63"/>
    </row>
    <row r="16" spans="1:9">
      <c r="A16" s="58"/>
      <c r="B16" s="76">
        <v>20</v>
      </c>
      <c r="C16" s="77" t="s">
        <v>127</v>
      </c>
      <c r="D16" s="78">
        <f>10136+1296</f>
        <v>11432</v>
      </c>
      <c r="E16" s="114">
        <f t="shared" si="0"/>
        <v>10</v>
      </c>
      <c r="F16" s="78">
        <f>6161+790</f>
        <v>6951</v>
      </c>
      <c r="G16" s="79">
        <f t="shared" si="1"/>
        <v>0.60799999999999998</v>
      </c>
      <c r="H16" s="62"/>
      <c r="I16" s="63"/>
    </row>
    <row r="17" spans="1:9">
      <c r="A17" s="61"/>
      <c r="B17" s="76">
        <v>20</v>
      </c>
      <c r="C17" s="77" t="s">
        <v>128</v>
      </c>
      <c r="D17" s="78">
        <v>1112</v>
      </c>
      <c r="E17" s="114">
        <f t="shared" si="0"/>
        <v>10</v>
      </c>
      <c r="F17" s="78">
        <v>678</v>
      </c>
      <c r="G17" s="79">
        <f t="shared" si="1"/>
        <v>0.61</v>
      </c>
      <c r="H17" s="62"/>
      <c r="I17" s="63"/>
    </row>
    <row r="18" spans="1:9">
      <c r="A18" s="58"/>
      <c r="B18" s="76">
        <v>20</v>
      </c>
      <c r="C18" s="77" t="s">
        <v>129</v>
      </c>
      <c r="D18" s="78">
        <f>8249+4000</f>
        <v>12249</v>
      </c>
      <c r="E18" s="114">
        <f t="shared" si="0"/>
        <v>10</v>
      </c>
      <c r="F18" s="78">
        <f>5020+2440</f>
        <v>7460</v>
      </c>
      <c r="G18" s="79">
        <f t="shared" si="1"/>
        <v>0.60899999999999999</v>
      </c>
      <c r="H18" s="62"/>
      <c r="I18" s="63"/>
    </row>
    <row r="19" spans="1:9">
      <c r="A19" s="58"/>
      <c r="B19" s="76">
        <v>20</v>
      </c>
      <c r="C19" s="77" t="s">
        <v>130</v>
      </c>
      <c r="D19" s="78">
        <f>2226+2466+36</f>
        <v>4728</v>
      </c>
      <c r="E19" s="114">
        <f t="shared" si="0"/>
        <v>10</v>
      </c>
      <c r="F19" s="78">
        <f>1357+1504+22</f>
        <v>2883</v>
      </c>
      <c r="G19" s="79">
        <f t="shared" si="1"/>
        <v>0.61</v>
      </c>
      <c r="H19" s="62"/>
      <c r="I19" s="63"/>
    </row>
    <row r="20" spans="1:9">
      <c r="A20" s="58"/>
      <c r="B20" s="76">
        <v>20</v>
      </c>
      <c r="C20" s="77" t="s">
        <v>131</v>
      </c>
      <c r="D20" s="78">
        <v>5000</v>
      </c>
      <c r="E20" s="114">
        <f t="shared" si="0"/>
        <v>10</v>
      </c>
      <c r="F20" s="78">
        <v>3048</v>
      </c>
      <c r="G20" s="79">
        <f t="shared" si="1"/>
        <v>0.61</v>
      </c>
      <c r="H20" s="62"/>
      <c r="I20" s="63"/>
    </row>
    <row r="21" spans="1:9">
      <c r="A21" s="58"/>
      <c r="B21" s="76">
        <v>20</v>
      </c>
      <c r="C21" s="77" t="s">
        <v>132</v>
      </c>
      <c r="D21" s="78">
        <v>4996</v>
      </c>
      <c r="E21" s="114">
        <f t="shared" si="0"/>
        <v>10</v>
      </c>
      <c r="F21" s="78">
        <v>3046</v>
      </c>
      <c r="G21" s="79">
        <f t="shared" si="1"/>
        <v>0.61</v>
      </c>
      <c r="H21" s="62"/>
      <c r="I21" s="63"/>
    </row>
    <row r="22" spans="1:9">
      <c r="A22" s="58"/>
      <c r="B22" s="76">
        <v>20</v>
      </c>
      <c r="C22" s="77" t="s">
        <v>133</v>
      </c>
      <c r="D22" s="78">
        <v>4937</v>
      </c>
      <c r="E22" s="114">
        <f t="shared" si="0"/>
        <v>10</v>
      </c>
      <c r="F22" s="78">
        <v>3010</v>
      </c>
      <c r="G22" s="79">
        <f t="shared" si="1"/>
        <v>0.61</v>
      </c>
      <c r="H22" s="62"/>
      <c r="I22" s="63"/>
    </row>
    <row r="23" spans="1:9">
      <c r="A23" s="58"/>
      <c r="B23" s="76">
        <v>20</v>
      </c>
      <c r="C23" s="77" t="s">
        <v>134</v>
      </c>
      <c r="D23" s="78">
        <v>4852</v>
      </c>
      <c r="E23" s="114">
        <f t="shared" si="0"/>
        <v>10</v>
      </c>
      <c r="F23" s="78">
        <v>2959</v>
      </c>
      <c r="G23" s="79">
        <f t="shared" si="1"/>
        <v>0.61</v>
      </c>
      <c r="H23" s="62"/>
      <c r="I23" s="63"/>
    </row>
    <row r="24" spans="1:9">
      <c r="A24" s="61"/>
      <c r="B24" s="76">
        <v>20</v>
      </c>
      <c r="C24" s="77" t="s">
        <v>135</v>
      </c>
      <c r="D24" s="78">
        <v>5000</v>
      </c>
      <c r="E24" s="114">
        <f t="shared" si="0"/>
        <v>10</v>
      </c>
      <c r="F24" s="78">
        <v>3047</v>
      </c>
      <c r="G24" s="79">
        <f t="shared" si="1"/>
        <v>0.60899999999999999</v>
      </c>
      <c r="H24" s="62"/>
      <c r="I24" s="63"/>
    </row>
    <row r="25" spans="1:9">
      <c r="A25" s="58"/>
      <c r="B25" s="76">
        <v>20</v>
      </c>
      <c r="C25" s="77" t="s">
        <v>136</v>
      </c>
      <c r="D25" s="78">
        <v>5000</v>
      </c>
      <c r="E25" s="114">
        <f t="shared" si="0"/>
        <v>10</v>
      </c>
      <c r="F25" s="78">
        <v>3049</v>
      </c>
      <c r="G25" s="79">
        <f t="shared" si="1"/>
        <v>0.61</v>
      </c>
      <c r="H25" s="62"/>
      <c r="I25" s="63"/>
    </row>
    <row r="26" spans="1:9">
      <c r="A26" s="61"/>
      <c r="B26" s="76">
        <v>20</v>
      </c>
      <c r="C26" s="77" t="s">
        <v>137</v>
      </c>
      <c r="D26" s="78">
        <v>5000</v>
      </c>
      <c r="E26" s="114">
        <f t="shared" si="0"/>
        <v>10</v>
      </c>
      <c r="F26" s="78">
        <v>3049</v>
      </c>
      <c r="G26" s="79">
        <f t="shared" si="1"/>
        <v>0.61</v>
      </c>
      <c r="H26" s="62"/>
      <c r="I26" s="63"/>
    </row>
    <row r="27" spans="1:9">
      <c r="A27" s="61"/>
      <c r="B27" s="76">
        <v>20</v>
      </c>
      <c r="C27" s="77" t="s">
        <v>138</v>
      </c>
      <c r="D27" s="78">
        <v>19966</v>
      </c>
      <c r="E27" s="114">
        <f t="shared" si="0"/>
        <v>10</v>
      </c>
      <c r="F27" s="78">
        <v>12177</v>
      </c>
      <c r="G27" s="79">
        <f t="shared" si="1"/>
        <v>0.61</v>
      </c>
      <c r="H27" s="62"/>
      <c r="I27" s="63"/>
    </row>
    <row r="28" spans="1:9">
      <c r="A28" s="61"/>
      <c r="B28" s="76">
        <v>20</v>
      </c>
      <c r="C28" s="77" t="s">
        <v>139</v>
      </c>
      <c r="D28" s="78">
        <f>5000+7919+610+2562+629</f>
        <v>16720</v>
      </c>
      <c r="E28" s="114">
        <f t="shared" si="0"/>
        <v>10</v>
      </c>
      <c r="F28" s="78">
        <f>3050+4829+372+1559+382</f>
        <v>10192</v>
      </c>
      <c r="G28" s="79">
        <f t="shared" si="1"/>
        <v>0.61</v>
      </c>
      <c r="H28" s="62"/>
      <c r="I28" s="63"/>
    </row>
    <row r="29" spans="1:9">
      <c r="A29" s="61"/>
      <c r="B29" s="76">
        <v>25</v>
      </c>
      <c r="C29" s="77" t="s">
        <v>140</v>
      </c>
      <c r="D29" s="78">
        <v>915</v>
      </c>
      <c r="E29" s="114">
        <f t="shared" si="0"/>
        <v>5</v>
      </c>
      <c r="F29" s="78">
        <v>805</v>
      </c>
      <c r="G29" s="79">
        <f t="shared" si="1"/>
        <v>0.88</v>
      </c>
      <c r="H29" s="62"/>
      <c r="I29" s="63"/>
    </row>
    <row r="30" spans="1:9">
      <c r="A30" s="61"/>
      <c r="B30" s="76">
        <v>25</v>
      </c>
      <c r="C30" s="77" t="s">
        <v>141</v>
      </c>
      <c r="D30" s="78">
        <v>1442</v>
      </c>
      <c r="E30" s="114">
        <f t="shared" si="0"/>
        <v>5</v>
      </c>
      <c r="F30" s="78">
        <v>1268</v>
      </c>
      <c r="G30" s="79">
        <f t="shared" si="1"/>
        <v>0.879</v>
      </c>
      <c r="H30" s="62"/>
      <c r="I30" s="63"/>
    </row>
    <row r="31" spans="1:9">
      <c r="A31" s="61"/>
      <c r="B31" s="76">
        <v>25</v>
      </c>
      <c r="C31" s="77" t="s">
        <v>142</v>
      </c>
      <c r="D31" s="78">
        <v>4477</v>
      </c>
      <c r="E31" s="114">
        <f t="shared" si="0"/>
        <v>5</v>
      </c>
      <c r="F31" s="78">
        <v>3937</v>
      </c>
      <c r="G31" s="79">
        <f t="shared" si="1"/>
        <v>0.879</v>
      </c>
      <c r="H31" s="62"/>
      <c r="I31" s="63"/>
    </row>
    <row r="32" spans="1:9">
      <c r="A32" s="61"/>
      <c r="B32" s="76">
        <v>25</v>
      </c>
      <c r="C32" s="77" t="s">
        <v>143</v>
      </c>
      <c r="D32" s="78">
        <v>607</v>
      </c>
      <c r="E32" s="114">
        <f t="shared" si="0"/>
        <v>5</v>
      </c>
      <c r="F32" s="78">
        <v>531</v>
      </c>
      <c r="G32" s="79">
        <f t="shared" si="1"/>
        <v>0.875</v>
      </c>
      <c r="H32" s="62"/>
      <c r="I32" s="63"/>
    </row>
    <row r="33" spans="1:11">
      <c r="A33" s="61"/>
      <c r="B33" s="76">
        <v>25</v>
      </c>
      <c r="C33" s="77" t="s">
        <v>144</v>
      </c>
      <c r="D33" s="78">
        <v>3245</v>
      </c>
      <c r="E33" s="114">
        <f t="shared" si="0"/>
        <v>5</v>
      </c>
      <c r="F33" s="78">
        <v>2854</v>
      </c>
      <c r="G33" s="79">
        <f t="shared" si="1"/>
        <v>0.88</v>
      </c>
      <c r="H33" s="62"/>
      <c r="I33" s="63"/>
    </row>
    <row r="34" spans="1:11">
      <c r="A34" s="61"/>
      <c r="B34" s="76">
        <v>25</v>
      </c>
      <c r="C34" s="77" t="s">
        <v>145</v>
      </c>
      <c r="D34" s="78">
        <v>4070</v>
      </c>
      <c r="E34" s="114">
        <f t="shared" si="0"/>
        <v>5</v>
      </c>
      <c r="F34" s="78">
        <v>3580</v>
      </c>
      <c r="G34" s="79">
        <f t="shared" si="1"/>
        <v>0.88</v>
      </c>
      <c r="H34" s="62"/>
      <c r="I34" s="63"/>
    </row>
    <row r="35" spans="1:11">
      <c r="A35" s="61"/>
      <c r="B35" s="76">
        <v>25</v>
      </c>
      <c r="C35" s="77" t="s">
        <v>146</v>
      </c>
      <c r="D35" s="78">
        <v>10000</v>
      </c>
      <c r="E35" s="114">
        <f t="shared" si="0"/>
        <v>5</v>
      </c>
      <c r="F35" s="78">
        <v>8799</v>
      </c>
      <c r="G35" s="79">
        <f t="shared" si="1"/>
        <v>0.88</v>
      </c>
      <c r="H35" s="62"/>
      <c r="I35" s="63"/>
    </row>
    <row r="36" spans="1:11">
      <c r="A36" s="58"/>
      <c r="B36" s="26"/>
      <c r="C36" s="58"/>
      <c r="D36" s="58"/>
      <c r="E36" s="58"/>
      <c r="F36" s="58"/>
      <c r="G36" s="58"/>
      <c r="H36" s="58"/>
      <c r="I36" s="58"/>
    </row>
    <row r="37" spans="1:11">
      <c r="A37" s="57">
        <v>2</v>
      </c>
      <c r="B37" s="26" t="s">
        <v>60</v>
      </c>
      <c r="C37" s="58"/>
      <c r="D37" s="58"/>
      <c r="E37" s="58"/>
      <c r="F37" s="58"/>
      <c r="G37" s="58"/>
      <c r="H37" s="57"/>
      <c r="I37" s="57"/>
    </row>
    <row r="38" spans="1:11">
      <c r="A38" s="57"/>
      <c r="B38" s="406" t="s">
        <v>49</v>
      </c>
      <c r="C38" s="417"/>
      <c r="D38" s="417"/>
      <c r="E38" s="417"/>
      <c r="F38" s="417"/>
      <c r="G38" s="417"/>
      <c r="H38" s="417"/>
      <c r="I38" s="151"/>
    </row>
    <row r="39" spans="1:11" ht="13.5" customHeight="1">
      <c r="A39" s="57"/>
      <c r="B39" s="405" t="s">
        <v>147</v>
      </c>
      <c r="C39" s="405"/>
      <c r="D39" s="405"/>
      <c r="E39" s="405"/>
      <c r="F39" s="405"/>
      <c r="G39" s="405"/>
      <c r="H39" s="405"/>
      <c r="I39" s="405"/>
      <c r="J39" s="405"/>
      <c r="K39" s="405"/>
    </row>
    <row r="40" spans="1:11">
      <c r="A40" s="57"/>
      <c r="B40" s="408" t="s">
        <v>41</v>
      </c>
      <c r="C40" s="408"/>
      <c r="D40" s="408"/>
      <c r="E40" s="408"/>
      <c r="F40" s="408"/>
      <c r="G40" s="408"/>
      <c r="H40" s="408"/>
      <c r="I40" s="152"/>
    </row>
    <row r="41" spans="1:11">
      <c r="A41" s="57"/>
      <c r="B41" s="74"/>
      <c r="C41" s="74"/>
      <c r="D41" s="74"/>
      <c r="E41" s="74"/>
      <c r="F41" s="74"/>
      <c r="G41" s="74"/>
      <c r="I41" s="94" t="s">
        <v>65</v>
      </c>
    </row>
    <row r="42" spans="1:11" ht="27">
      <c r="A42" s="58"/>
      <c r="B42" s="409" t="s">
        <v>42</v>
      </c>
      <c r="C42" s="410"/>
      <c r="D42" s="413" t="s">
        <v>43</v>
      </c>
      <c r="E42" s="424"/>
      <c r="F42" s="150" t="s">
        <v>44</v>
      </c>
      <c r="G42" s="80" t="s">
        <v>45</v>
      </c>
      <c r="H42" s="81" t="s">
        <v>50</v>
      </c>
      <c r="I42" s="82" t="s">
        <v>61</v>
      </c>
    </row>
    <row r="43" spans="1:11">
      <c r="A43" s="58"/>
      <c r="B43" s="411"/>
      <c r="C43" s="412"/>
      <c r="D43" s="150" t="s">
        <v>46</v>
      </c>
      <c r="E43" s="155" t="s">
        <v>47</v>
      </c>
      <c r="F43" s="150" t="s">
        <v>48</v>
      </c>
      <c r="G43" s="83" t="s">
        <v>148</v>
      </c>
      <c r="H43" s="84" t="s">
        <v>149</v>
      </c>
      <c r="I43" s="85" t="s">
        <v>150</v>
      </c>
    </row>
    <row r="44" spans="1:11">
      <c r="A44" s="58"/>
      <c r="B44" s="86">
        <v>20</v>
      </c>
      <c r="C44" s="87" t="s">
        <v>122</v>
      </c>
      <c r="D44" s="88">
        <f>11251+86</f>
        <v>11337</v>
      </c>
      <c r="E44" s="114">
        <f>$A$1-B44</f>
        <v>10</v>
      </c>
      <c r="F44" s="88">
        <f>8334+64</f>
        <v>8398</v>
      </c>
      <c r="G44" s="89">
        <f t="shared" ref="G44:G69" si="2">ROUND(F44/D44,3)</f>
        <v>0.74099999999999999</v>
      </c>
      <c r="H44" s="88">
        <f>11251+86</f>
        <v>11337</v>
      </c>
      <c r="I44" s="89">
        <f t="shared" ref="I44:I69" si="3">ROUND(F44/H44,3)</f>
        <v>0.74099999999999999</v>
      </c>
    </row>
    <row r="45" spans="1:11">
      <c r="A45" s="58"/>
      <c r="B45" s="86">
        <v>20</v>
      </c>
      <c r="C45" s="87" t="s">
        <v>151</v>
      </c>
      <c r="D45" s="88">
        <f>10747+967</f>
        <v>11714</v>
      </c>
      <c r="E45" s="114">
        <f t="shared" ref="E45:E69" si="4">$A$1-B45</f>
        <v>10</v>
      </c>
      <c r="F45" s="88">
        <f>7945+715</f>
        <v>8660</v>
      </c>
      <c r="G45" s="89">
        <f t="shared" si="2"/>
        <v>0.73899999999999999</v>
      </c>
      <c r="H45" s="88">
        <f>10747+967</f>
        <v>11714</v>
      </c>
      <c r="I45" s="89">
        <f t="shared" si="3"/>
        <v>0.73899999999999999</v>
      </c>
    </row>
    <row r="46" spans="1:11" ht="13.5" customHeight="1">
      <c r="A46" s="58"/>
      <c r="B46" s="86">
        <v>20</v>
      </c>
      <c r="C46" s="87" t="s">
        <v>126</v>
      </c>
      <c r="D46" s="88">
        <v>3706</v>
      </c>
      <c r="E46" s="114">
        <f t="shared" si="4"/>
        <v>10</v>
      </c>
      <c r="F46" s="88">
        <v>2747</v>
      </c>
      <c r="G46" s="89">
        <f t="shared" si="2"/>
        <v>0.74099999999999999</v>
      </c>
      <c r="H46" s="88">
        <v>3706</v>
      </c>
      <c r="I46" s="89">
        <f t="shared" si="3"/>
        <v>0.74099999999999999</v>
      </c>
    </row>
    <row r="47" spans="1:11">
      <c r="A47" s="58"/>
      <c r="B47" s="86">
        <v>20</v>
      </c>
      <c r="C47" s="87" t="s">
        <v>128</v>
      </c>
      <c r="D47" s="88">
        <v>958</v>
      </c>
      <c r="E47" s="114">
        <f t="shared" si="4"/>
        <v>10</v>
      </c>
      <c r="F47" s="88">
        <v>709</v>
      </c>
      <c r="G47" s="89">
        <f t="shared" si="2"/>
        <v>0.74</v>
      </c>
      <c r="H47" s="88">
        <v>958</v>
      </c>
      <c r="I47" s="89">
        <f t="shared" si="3"/>
        <v>0.74</v>
      </c>
    </row>
    <row r="48" spans="1:11">
      <c r="A48" s="58"/>
      <c r="B48" s="86">
        <v>20</v>
      </c>
      <c r="C48" s="87" t="s">
        <v>129</v>
      </c>
      <c r="D48" s="88">
        <f>7262+4149</f>
        <v>11411</v>
      </c>
      <c r="E48" s="114">
        <f t="shared" si="4"/>
        <v>10</v>
      </c>
      <c r="F48" s="88">
        <f>5378+3073</f>
        <v>8451</v>
      </c>
      <c r="G48" s="89">
        <f t="shared" si="2"/>
        <v>0.74099999999999999</v>
      </c>
      <c r="H48" s="88">
        <f>7262+4149</f>
        <v>11411</v>
      </c>
      <c r="I48" s="89">
        <f t="shared" si="3"/>
        <v>0.74099999999999999</v>
      </c>
    </row>
    <row r="49" spans="1:9" ht="13.5" customHeight="1">
      <c r="A49" s="58"/>
      <c r="B49" s="86">
        <v>20</v>
      </c>
      <c r="C49" s="87" t="s">
        <v>152</v>
      </c>
      <c r="D49" s="88">
        <f>13495</f>
        <v>13495</v>
      </c>
      <c r="E49" s="114">
        <f t="shared" si="4"/>
        <v>10</v>
      </c>
      <c r="F49" s="88">
        <f>10000</f>
        <v>10000</v>
      </c>
      <c r="G49" s="89">
        <f t="shared" si="2"/>
        <v>0.74099999999999999</v>
      </c>
      <c r="H49" s="88">
        <v>13495</v>
      </c>
      <c r="I49" s="89">
        <f t="shared" si="3"/>
        <v>0.74099999999999999</v>
      </c>
    </row>
    <row r="50" spans="1:9">
      <c r="A50" s="58"/>
      <c r="B50" s="86">
        <v>20</v>
      </c>
      <c r="C50" s="87" t="s">
        <v>130</v>
      </c>
      <c r="D50" s="88">
        <f>20154+3352</f>
        <v>23506</v>
      </c>
      <c r="E50" s="114">
        <f t="shared" si="4"/>
        <v>10</v>
      </c>
      <c r="F50" s="88">
        <f>14930+2484</f>
        <v>17414</v>
      </c>
      <c r="G50" s="89">
        <f t="shared" si="2"/>
        <v>0.74099999999999999</v>
      </c>
      <c r="H50" s="88">
        <f>20154+3352</f>
        <v>23506</v>
      </c>
      <c r="I50" s="89">
        <f t="shared" si="3"/>
        <v>0.74099999999999999</v>
      </c>
    </row>
    <row r="51" spans="1:9">
      <c r="A51" s="58"/>
      <c r="B51" s="86">
        <v>20</v>
      </c>
      <c r="C51" s="87" t="s">
        <v>153</v>
      </c>
      <c r="D51" s="88">
        <f>18178+1461</f>
        <v>19639</v>
      </c>
      <c r="E51" s="114">
        <f t="shared" si="4"/>
        <v>10</v>
      </c>
      <c r="F51" s="88">
        <f>13458+1082</f>
        <v>14540</v>
      </c>
      <c r="G51" s="89">
        <f t="shared" si="2"/>
        <v>0.74</v>
      </c>
      <c r="H51" s="88">
        <f>18178+1461</f>
        <v>19639</v>
      </c>
      <c r="I51" s="89">
        <f t="shared" si="3"/>
        <v>0.74</v>
      </c>
    </row>
    <row r="52" spans="1:9">
      <c r="A52" s="58"/>
      <c r="B52" s="86">
        <v>20</v>
      </c>
      <c r="C52" s="87" t="s">
        <v>154</v>
      </c>
      <c r="D52" s="88">
        <v>5000</v>
      </c>
      <c r="E52" s="114">
        <f t="shared" si="4"/>
        <v>10</v>
      </c>
      <c r="F52" s="88">
        <v>3705</v>
      </c>
      <c r="G52" s="89">
        <f t="shared" si="2"/>
        <v>0.74099999999999999</v>
      </c>
      <c r="H52" s="88">
        <v>5000</v>
      </c>
      <c r="I52" s="89">
        <f t="shared" si="3"/>
        <v>0.74099999999999999</v>
      </c>
    </row>
    <row r="53" spans="1:9">
      <c r="A53" s="58"/>
      <c r="B53" s="86">
        <v>20</v>
      </c>
      <c r="C53" s="87" t="s">
        <v>155</v>
      </c>
      <c r="D53" s="88">
        <v>5000</v>
      </c>
      <c r="E53" s="114">
        <f t="shared" si="4"/>
        <v>10</v>
      </c>
      <c r="F53" s="88">
        <v>3704</v>
      </c>
      <c r="G53" s="89">
        <f t="shared" si="2"/>
        <v>0.74099999999999999</v>
      </c>
      <c r="H53" s="88">
        <v>5000</v>
      </c>
      <c r="I53" s="89">
        <f t="shared" si="3"/>
        <v>0.74099999999999999</v>
      </c>
    </row>
    <row r="54" spans="1:9">
      <c r="A54" s="58"/>
      <c r="B54" s="86">
        <v>20</v>
      </c>
      <c r="C54" s="87" t="s">
        <v>156</v>
      </c>
      <c r="D54" s="88">
        <v>4996</v>
      </c>
      <c r="E54" s="114">
        <f t="shared" si="4"/>
        <v>10</v>
      </c>
      <c r="F54" s="88">
        <v>3701</v>
      </c>
      <c r="G54" s="89">
        <f t="shared" si="2"/>
        <v>0.74099999999999999</v>
      </c>
      <c r="H54" s="88">
        <v>4996</v>
      </c>
      <c r="I54" s="89">
        <f t="shared" si="3"/>
        <v>0.74099999999999999</v>
      </c>
    </row>
    <row r="55" spans="1:9">
      <c r="A55" s="58"/>
      <c r="B55" s="86">
        <v>20</v>
      </c>
      <c r="C55" s="87" t="s">
        <v>157</v>
      </c>
      <c r="D55" s="88">
        <v>5000</v>
      </c>
      <c r="E55" s="114">
        <f t="shared" si="4"/>
        <v>10</v>
      </c>
      <c r="F55" s="88">
        <v>3701</v>
      </c>
      <c r="G55" s="89">
        <f t="shared" si="2"/>
        <v>0.74</v>
      </c>
      <c r="H55" s="88">
        <v>5000</v>
      </c>
      <c r="I55" s="89">
        <f t="shared" si="3"/>
        <v>0.74</v>
      </c>
    </row>
    <row r="56" spans="1:9">
      <c r="A56" s="58"/>
      <c r="B56" s="86">
        <v>20</v>
      </c>
      <c r="C56" s="87" t="s">
        <v>158</v>
      </c>
      <c r="D56" s="88">
        <v>5000</v>
      </c>
      <c r="E56" s="114">
        <f t="shared" si="4"/>
        <v>10</v>
      </c>
      <c r="F56" s="88">
        <v>3703</v>
      </c>
      <c r="G56" s="89">
        <f t="shared" si="2"/>
        <v>0.74099999999999999</v>
      </c>
      <c r="H56" s="88">
        <v>5000</v>
      </c>
      <c r="I56" s="89">
        <f t="shared" si="3"/>
        <v>0.74099999999999999</v>
      </c>
    </row>
    <row r="57" spans="1:9">
      <c r="A57" s="58"/>
      <c r="B57" s="86">
        <v>20</v>
      </c>
      <c r="C57" s="77" t="s">
        <v>79</v>
      </c>
      <c r="D57" s="88">
        <v>1120</v>
      </c>
      <c r="E57" s="114">
        <f t="shared" si="4"/>
        <v>10</v>
      </c>
      <c r="F57" s="88">
        <v>830</v>
      </c>
      <c r="G57" s="89">
        <f t="shared" si="2"/>
        <v>0.74099999999999999</v>
      </c>
      <c r="H57" s="88">
        <v>1120</v>
      </c>
      <c r="I57" s="89">
        <f t="shared" si="3"/>
        <v>0.74099999999999999</v>
      </c>
    </row>
    <row r="58" spans="1:9">
      <c r="A58" s="58"/>
      <c r="B58" s="86">
        <v>20</v>
      </c>
      <c r="C58" s="77" t="s">
        <v>139</v>
      </c>
      <c r="D58" s="88">
        <v>3000</v>
      </c>
      <c r="E58" s="114">
        <f t="shared" si="4"/>
        <v>10</v>
      </c>
      <c r="F58" s="88">
        <v>2223</v>
      </c>
      <c r="G58" s="89">
        <f t="shared" si="2"/>
        <v>0.74099999999999999</v>
      </c>
      <c r="H58" s="88">
        <v>3000</v>
      </c>
      <c r="I58" s="89">
        <f t="shared" si="3"/>
        <v>0.74099999999999999</v>
      </c>
    </row>
    <row r="59" spans="1:9">
      <c r="A59" s="58"/>
      <c r="B59" s="86">
        <v>25</v>
      </c>
      <c r="C59" s="87" t="s">
        <v>140</v>
      </c>
      <c r="D59" s="88">
        <f>7535+472</f>
        <v>8007</v>
      </c>
      <c r="E59" s="114">
        <f t="shared" si="4"/>
        <v>5</v>
      </c>
      <c r="F59" s="88">
        <f>5654+355</f>
        <v>6009</v>
      </c>
      <c r="G59" s="89">
        <f t="shared" si="2"/>
        <v>0.75</v>
      </c>
      <c r="H59" s="88">
        <f>10173+629</f>
        <v>10802</v>
      </c>
      <c r="I59" s="89">
        <f t="shared" si="3"/>
        <v>0.55600000000000005</v>
      </c>
    </row>
    <row r="60" spans="1:9">
      <c r="A60" s="58"/>
      <c r="B60" s="86">
        <v>25</v>
      </c>
      <c r="C60" s="87" t="s">
        <v>141</v>
      </c>
      <c r="D60" s="88">
        <v>9987</v>
      </c>
      <c r="E60" s="114">
        <f t="shared" si="4"/>
        <v>5</v>
      </c>
      <c r="F60" s="88">
        <v>7493</v>
      </c>
      <c r="G60" s="89">
        <f t="shared" si="2"/>
        <v>0.75</v>
      </c>
      <c r="H60" s="88">
        <v>13477</v>
      </c>
      <c r="I60" s="89">
        <f t="shared" si="3"/>
        <v>0.55600000000000005</v>
      </c>
    </row>
    <row r="61" spans="1:9">
      <c r="A61" s="58"/>
      <c r="B61" s="86">
        <v>25</v>
      </c>
      <c r="C61" s="87" t="s">
        <v>142</v>
      </c>
      <c r="D61" s="88">
        <f>738+428</f>
        <v>1166</v>
      </c>
      <c r="E61" s="114">
        <f t="shared" si="4"/>
        <v>5</v>
      </c>
      <c r="F61" s="88">
        <f>553+321</f>
        <v>874</v>
      </c>
      <c r="G61" s="89">
        <f t="shared" si="2"/>
        <v>0.75</v>
      </c>
      <c r="H61" s="88">
        <f>996+577</f>
        <v>1573</v>
      </c>
      <c r="I61" s="89">
        <f t="shared" si="3"/>
        <v>0.55600000000000005</v>
      </c>
    </row>
    <row r="62" spans="1:9">
      <c r="A62" s="58"/>
      <c r="B62" s="86">
        <v>25</v>
      </c>
      <c r="C62" s="87" t="s">
        <v>143</v>
      </c>
      <c r="D62" s="88">
        <v>13910</v>
      </c>
      <c r="E62" s="114">
        <f t="shared" si="4"/>
        <v>5</v>
      </c>
      <c r="F62" s="88">
        <v>10742</v>
      </c>
      <c r="G62" s="89">
        <f t="shared" si="2"/>
        <v>0.77200000000000002</v>
      </c>
      <c r="H62" s="88">
        <v>17119</v>
      </c>
      <c r="I62" s="89">
        <f t="shared" si="3"/>
        <v>0.627</v>
      </c>
    </row>
    <row r="63" spans="1:9">
      <c r="A63" s="58"/>
      <c r="B63" s="86">
        <v>25</v>
      </c>
      <c r="C63" s="87" t="s">
        <v>144</v>
      </c>
      <c r="D63" s="88">
        <v>7311</v>
      </c>
      <c r="E63" s="114">
        <f t="shared" si="4"/>
        <v>5</v>
      </c>
      <c r="F63" s="88">
        <v>5481</v>
      </c>
      <c r="G63" s="89">
        <f t="shared" si="2"/>
        <v>0.75</v>
      </c>
      <c r="H63" s="88">
        <v>9893</v>
      </c>
      <c r="I63" s="89">
        <f t="shared" si="3"/>
        <v>0.55400000000000005</v>
      </c>
    </row>
    <row r="64" spans="1:9">
      <c r="A64" s="58"/>
      <c r="B64" s="86">
        <v>25</v>
      </c>
      <c r="C64" s="87" t="s">
        <v>159</v>
      </c>
      <c r="D64" s="88">
        <v>10290</v>
      </c>
      <c r="E64" s="114">
        <f t="shared" si="4"/>
        <v>5</v>
      </c>
      <c r="F64" s="88">
        <v>8234</v>
      </c>
      <c r="G64" s="89">
        <f t="shared" si="2"/>
        <v>0.8</v>
      </c>
      <c r="H64" s="88">
        <v>11112</v>
      </c>
      <c r="I64" s="89">
        <f t="shared" si="3"/>
        <v>0.74099999999999999</v>
      </c>
    </row>
    <row r="65" spans="1:11">
      <c r="A65" s="58"/>
      <c r="B65" s="86">
        <v>25</v>
      </c>
      <c r="C65" s="87" t="s">
        <v>160</v>
      </c>
      <c r="D65" s="88">
        <f>11740+6095</f>
        <v>17835</v>
      </c>
      <c r="E65" s="114">
        <f t="shared" si="4"/>
        <v>5</v>
      </c>
      <c r="F65" s="88">
        <f>9271+4877</f>
        <v>14148</v>
      </c>
      <c r="G65" s="89">
        <f t="shared" si="2"/>
        <v>0.79300000000000004</v>
      </c>
      <c r="H65" s="88">
        <f>13352+6583</f>
        <v>19935</v>
      </c>
      <c r="I65" s="89">
        <f t="shared" si="3"/>
        <v>0.71</v>
      </c>
    </row>
    <row r="66" spans="1:11">
      <c r="A66" s="58"/>
      <c r="B66" s="86">
        <v>25</v>
      </c>
      <c r="C66" s="87" t="s">
        <v>161</v>
      </c>
      <c r="D66" s="88">
        <v>19524</v>
      </c>
      <c r="E66" s="114">
        <f t="shared" si="4"/>
        <v>5</v>
      </c>
      <c r="F66" s="88">
        <v>15181</v>
      </c>
      <c r="G66" s="89">
        <f t="shared" si="2"/>
        <v>0.77800000000000002</v>
      </c>
      <c r="H66" s="88">
        <v>23472</v>
      </c>
      <c r="I66" s="89">
        <f t="shared" si="3"/>
        <v>0.64700000000000002</v>
      </c>
    </row>
    <row r="67" spans="1:11">
      <c r="A67" s="58"/>
      <c r="B67" s="86">
        <v>25</v>
      </c>
      <c r="C67" s="87" t="s">
        <v>162</v>
      </c>
      <c r="D67" s="78">
        <v>1184</v>
      </c>
      <c r="E67" s="114">
        <f t="shared" si="4"/>
        <v>5</v>
      </c>
      <c r="F67" s="78">
        <v>888</v>
      </c>
      <c r="G67" s="91">
        <f t="shared" si="2"/>
        <v>0.75</v>
      </c>
      <c r="H67" s="78">
        <v>1598</v>
      </c>
      <c r="I67" s="91">
        <f t="shared" si="3"/>
        <v>0.55600000000000005</v>
      </c>
    </row>
    <row r="68" spans="1:11">
      <c r="A68" s="58"/>
      <c r="B68" s="86">
        <v>25</v>
      </c>
      <c r="C68" s="87" t="s">
        <v>163</v>
      </c>
      <c r="D68" s="78">
        <v>10000</v>
      </c>
      <c r="E68" s="114">
        <f t="shared" si="4"/>
        <v>5</v>
      </c>
      <c r="F68" s="78">
        <v>7503</v>
      </c>
      <c r="G68" s="91">
        <f t="shared" si="2"/>
        <v>0.75</v>
      </c>
      <c r="H68" s="78">
        <v>13495</v>
      </c>
      <c r="I68" s="91">
        <f t="shared" si="3"/>
        <v>0.55600000000000005</v>
      </c>
    </row>
    <row r="69" spans="1:11">
      <c r="A69" s="58"/>
      <c r="B69" s="86">
        <v>25</v>
      </c>
      <c r="C69" s="87" t="s">
        <v>164</v>
      </c>
      <c r="D69" s="78">
        <v>4654</v>
      </c>
      <c r="E69" s="114">
        <f t="shared" si="4"/>
        <v>5</v>
      </c>
      <c r="F69" s="78">
        <v>3724</v>
      </c>
      <c r="G69" s="91">
        <f t="shared" si="2"/>
        <v>0.8</v>
      </c>
      <c r="H69" s="78">
        <v>5027</v>
      </c>
      <c r="I69" s="91">
        <f t="shared" si="3"/>
        <v>0.74099999999999999</v>
      </c>
    </row>
    <row r="70" spans="1:11">
      <c r="A70" s="58"/>
      <c r="B70" s="64" t="s">
        <v>51</v>
      </c>
      <c r="C70" s="58"/>
      <c r="D70" s="58"/>
      <c r="E70" s="58"/>
      <c r="F70" s="58"/>
      <c r="G70" s="58"/>
      <c r="H70" s="58"/>
      <c r="I70" s="58"/>
    </row>
    <row r="71" spans="1:11">
      <c r="A71" s="58"/>
      <c r="B71" s="64" t="s">
        <v>178</v>
      </c>
      <c r="C71" s="58"/>
      <c r="D71" s="58"/>
      <c r="E71" s="58"/>
      <c r="F71" s="58"/>
      <c r="G71" s="58"/>
      <c r="H71" s="58"/>
      <c r="I71" s="58"/>
    </row>
    <row r="72" spans="1:11">
      <c r="A72" s="58"/>
      <c r="B72" s="64"/>
      <c r="C72" s="58"/>
      <c r="D72" s="58"/>
      <c r="E72" s="58"/>
      <c r="F72" s="58"/>
      <c r="G72" s="58"/>
      <c r="H72" s="58"/>
      <c r="I72" s="58"/>
    </row>
    <row r="73" spans="1:11">
      <c r="A73" s="57">
        <v>3</v>
      </c>
      <c r="B73" s="26" t="s">
        <v>63</v>
      </c>
      <c r="C73" s="58"/>
      <c r="D73" s="58"/>
      <c r="E73" s="58"/>
      <c r="F73" s="58"/>
      <c r="G73" s="58"/>
      <c r="H73" s="57"/>
      <c r="I73" s="57"/>
    </row>
    <row r="74" spans="1:11" ht="15" customHeight="1">
      <c r="A74" s="57"/>
      <c r="B74" s="93" t="s">
        <v>64</v>
      </c>
      <c r="C74" s="58"/>
      <c r="D74" s="58"/>
      <c r="E74" s="58"/>
      <c r="F74" s="58"/>
      <c r="G74" s="58"/>
      <c r="H74" s="57"/>
      <c r="I74" s="57"/>
    </row>
    <row r="75" spans="1:11" ht="13.5" customHeight="1">
      <c r="A75" s="57"/>
      <c r="B75" s="405" t="s">
        <v>80</v>
      </c>
      <c r="C75" s="417"/>
      <c r="D75" s="417"/>
      <c r="E75" s="417"/>
      <c r="F75" s="417"/>
      <c r="G75" s="417"/>
      <c r="H75" s="417"/>
      <c r="I75" s="418"/>
      <c r="J75" s="418"/>
      <c r="K75" s="418"/>
    </row>
    <row r="76" spans="1:11">
      <c r="A76" s="57"/>
      <c r="B76" s="115" t="s">
        <v>68</v>
      </c>
      <c r="C76" s="115"/>
      <c r="D76" s="115"/>
      <c r="E76" s="115"/>
      <c r="F76" s="115"/>
      <c r="G76" s="115"/>
      <c r="H76" s="115"/>
      <c r="I76" s="115"/>
    </row>
    <row r="77" spans="1:11" ht="13.5" customHeight="1">
      <c r="A77" s="57"/>
      <c r="B77" s="405" t="s">
        <v>81</v>
      </c>
      <c r="C77" s="405"/>
      <c r="D77" s="405"/>
      <c r="E77" s="405"/>
      <c r="F77" s="405"/>
      <c r="G77" s="405"/>
      <c r="H77" s="405"/>
      <c r="I77" s="405"/>
      <c r="J77" s="405"/>
      <c r="K77" s="405"/>
    </row>
    <row r="78" spans="1:11">
      <c r="A78" s="57"/>
      <c r="B78" s="157" t="s">
        <v>175</v>
      </c>
      <c r="C78" s="157"/>
      <c r="D78" s="157"/>
      <c r="E78" s="157"/>
      <c r="F78" s="157"/>
      <c r="G78" s="157"/>
      <c r="H78" s="157"/>
      <c r="I78" s="157"/>
      <c r="J78" s="26"/>
      <c r="K78" s="26"/>
    </row>
    <row r="79" spans="1:11" ht="13.5" customHeight="1">
      <c r="A79" s="57"/>
      <c r="B79" s="405" t="s">
        <v>165</v>
      </c>
      <c r="C79" s="406"/>
      <c r="D79" s="406"/>
      <c r="E79" s="406"/>
      <c r="F79" s="406"/>
      <c r="G79" s="406"/>
      <c r="H79" s="406"/>
      <c r="I79" s="407"/>
      <c r="J79" s="407"/>
      <c r="K79" s="407"/>
    </row>
    <row r="80" spans="1:11">
      <c r="A80" s="57"/>
      <c r="B80" s="408" t="s">
        <v>41</v>
      </c>
      <c r="C80" s="408"/>
      <c r="D80" s="408"/>
      <c r="E80" s="408"/>
      <c r="F80" s="408"/>
      <c r="G80" s="408"/>
      <c r="H80" s="408"/>
      <c r="I80" s="115"/>
    </row>
    <row r="81" spans="1:9">
      <c r="A81" s="57"/>
      <c r="B81" s="74"/>
      <c r="C81" s="74"/>
      <c r="D81" s="74"/>
      <c r="E81" s="74"/>
      <c r="F81" s="74"/>
      <c r="G81" s="74"/>
      <c r="I81" s="94" t="s">
        <v>65</v>
      </c>
    </row>
    <row r="82" spans="1:9" ht="27">
      <c r="A82" s="58"/>
      <c r="B82" s="409" t="s">
        <v>42</v>
      </c>
      <c r="C82" s="410"/>
      <c r="D82" s="413" t="s">
        <v>43</v>
      </c>
      <c r="E82" s="414"/>
      <c r="F82" s="150" t="s">
        <v>44</v>
      </c>
      <c r="G82" s="80" t="s">
        <v>45</v>
      </c>
      <c r="H82" s="81" t="s">
        <v>50</v>
      </c>
      <c r="I82" s="82" t="s">
        <v>61</v>
      </c>
    </row>
    <row r="83" spans="1:9">
      <c r="A83" s="58"/>
      <c r="B83" s="411"/>
      <c r="C83" s="412"/>
      <c r="D83" s="150" t="s">
        <v>46</v>
      </c>
      <c r="E83" s="155" t="s">
        <v>47</v>
      </c>
      <c r="F83" s="150" t="s">
        <v>48</v>
      </c>
      <c r="G83" s="83" t="s">
        <v>148</v>
      </c>
      <c r="H83" s="84" t="s">
        <v>166</v>
      </c>
      <c r="I83" s="85" t="s">
        <v>150</v>
      </c>
    </row>
    <row r="84" spans="1:9" ht="13.5" customHeight="1">
      <c r="A84" s="58"/>
      <c r="B84" s="86">
        <v>24</v>
      </c>
      <c r="C84" s="87" t="s">
        <v>140</v>
      </c>
      <c r="D84" s="88">
        <v>3541</v>
      </c>
      <c r="E84" s="114">
        <v>5</v>
      </c>
      <c r="F84" s="88">
        <v>2337</v>
      </c>
      <c r="G84" s="89">
        <f t="shared" ref="G84:G96" si="5">ROUND(F84/D84,3)</f>
        <v>0.66</v>
      </c>
      <c r="H84" s="88">
        <v>3541</v>
      </c>
      <c r="I84" s="89">
        <f t="shared" ref="I84:I96" si="6">ROUND(F84/H84,3)</f>
        <v>0.66</v>
      </c>
    </row>
    <row r="85" spans="1:9" ht="13.5" customHeight="1">
      <c r="A85" s="58"/>
      <c r="B85" s="86">
        <v>24</v>
      </c>
      <c r="C85" s="87" t="s">
        <v>141</v>
      </c>
      <c r="D85" s="88">
        <v>6043</v>
      </c>
      <c r="E85" s="114">
        <v>5</v>
      </c>
      <c r="F85" s="88">
        <v>4518</v>
      </c>
      <c r="G85" s="89">
        <f t="shared" si="5"/>
        <v>0.748</v>
      </c>
      <c r="H85" s="88">
        <v>6043</v>
      </c>
      <c r="I85" s="89">
        <f t="shared" si="6"/>
        <v>0.748</v>
      </c>
    </row>
    <row r="86" spans="1:9" ht="13.5" customHeight="1">
      <c r="A86" s="58"/>
      <c r="B86" s="86">
        <v>25</v>
      </c>
      <c r="C86" s="87" t="s">
        <v>144</v>
      </c>
      <c r="D86" s="88">
        <v>8549</v>
      </c>
      <c r="E86" s="114">
        <f t="shared" ref="E86:E96" si="7">$A$1-B86</f>
        <v>5</v>
      </c>
      <c r="F86" s="88">
        <v>7052</v>
      </c>
      <c r="G86" s="89">
        <f t="shared" si="5"/>
        <v>0.82499999999999996</v>
      </c>
      <c r="H86" s="88">
        <v>8549</v>
      </c>
      <c r="I86" s="89">
        <f t="shared" si="6"/>
        <v>0.82499999999999996</v>
      </c>
    </row>
    <row r="87" spans="1:9" ht="13.5" customHeight="1">
      <c r="A87" s="58"/>
      <c r="B87" s="86">
        <v>25</v>
      </c>
      <c r="C87" s="87" t="s">
        <v>160</v>
      </c>
      <c r="D87" s="88">
        <f>165+2000</f>
        <v>2165</v>
      </c>
      <c r="E87" s="114">
        <f t="shared" si="7"/>
        <v>5</v>
      </c>
      <c r="F87" s="88">
        <f>136+1650</f>
        <v>1786</v>
      </c>
      <c r="G87" s="89">
        <f t="shared" si="5"/>
        <v>0.82499999999999996</v>
      </c>
      <c r="H87" s="88">
        <f>165+2000</f>
        <v>2165</v>
      </c>
      <c r="I87" s="89">
        <f t="shared" si="6"/>
        <v>0.82499999999999996</v>
      </c>
    </row>
    <row r="88" spans="1:9" ht="13.5" customHeight="1">
      <c r="A88" s="58"/>
      <c r="B88" s="86">
        <v>25</v>
      </c>
      <c r="C88" s="87" t="s">
        <v>161</v>
      </c>
      <c r="D88" s="88">
        <v>476</v>
      </c>
      <c r="E88" s="114">
        <f t="shared" si="7"/>
        <v>5</v>
      </c>
      <c r="F88" s="88">
        <v>392</v>
      </c>
      <c r="G88" s="89">
        <f t="shared" si="5"/>
        <v>0.82399999999999995</v>
      </c>
      <c r="H88" s="88">
        <v>476</v>
      </c>
      <c r="I88" s="89">
        <f t="shared" si="6"/>
        <v>0.82399999999999995</v>
      </c>
    </row>
    <row r="89" spans="1:9" ht="13.5" customHeight="1">
      <c r="A89" s="58"/>
      <c r="B89" s="86">
        <v>25</v>
      </c>
      <c r="C89" s="87" t="s">
        <v>167</v>
      </c>
      <c r="D89" s="88">
        <v>341</v>
      </c>
      <c r="E89" s="114">
        <f t="shared" si="7"/>
        <v>5</v>
      </c>
      <c r="F89" s="88">
        <v>281</v>
      </c>
      <c r="G89" s="89">
        <f t="shared" si="5"/>
        <v>0.82399999999999995</v>
      </c>
      <c r="H89" s="88">
        <v>341</v>
      </c>
      <c r="I89" s="89">
        <f t="shared" si="6"/>
        <v>0.82399999999999995</v>
      </c>
    </row>
    <row r="90" spans="1:9" ht="13.5" customHeight="1">
      <c r="A90" s="58"/>
      <c r="B90" s="86">
        <v>25</v>
      </c>
      <c r="C90" s="87" t="s">
        <v>168</v>
      </c>
      <c r="D90" s="88">
        <v>1380</v>
      </c>
      <c r="E90" s="114">
        <f t="shared" si="7"/>
        <v>5</v>
      </c>
      <c r="F90" s="88">
        <v>1138</v>
      </c>
      <c r="G90" s="89">
        <f t="shared" si="5"/>
        <v>0.82499999999999996</v>
      </c>
      <c r="H90" s="88">
        <v>1380</v>
      </c>
      <c r="I90" s="89">
        <f t="shared" si="6"/>
        <v>0.82499999999999996</v>
      </c>
    </row>
    <row r="91" spans="1:9" ht="13.5" customHeight="1">
      <c r="A91" s="58"/>
      <c r="B91" s="86">
        <v>25</v>
      </c>
      <c r="C91" s="87" t="s">
        <v>169</v>
      </c>
      <c r="D91" s="88">
        <f>19856+113</f>
        <v>19969</v>
      </c>
      <c r="E91" s="114">
        <f t="shared" si="7"/>
        <v>5</v>
      </c>
      <c r="F91" s="88">
        <f>16361+84</f>
        <v>16445</v>
      </c>
      <c r="G91" s="89">
        <f t="shared" si="5"/>
        <v>0.82399999999999995</v>
      </c>
      <c r="H91" s="88">
        <f>19856+113</f>
        <v>19969</v>
      </c>
      <c r="I91" s="89">
        <f t="shared" si="6"/>
        <v>0.82399999999999995</v>
      </c>
    </row>
    <row r="92" spans="1:9" ht="13.5" customHeight="1">
      <c r="A92" s="58"/>
      <c r="B92" s="86">
        <v>25</v>
      </c>
      <c r="C92" s="77" t="s">
        <v>79</v>
      </c>
      <c r="D92" s="88">
        <f>4000+15000+2000</f>
        <v>21000</v>
      </c>
      <c r="E92" s="114">
        <f t="shared" si="7"/>
        <v>5</v>
      </c>
      <c r="F92" s="158">
        <f>3000+11250+1500</f>
        <v>15750</v>
      </c>
      <c r="G92" s="89">
        <f t="shared" si="5"/>
        <v>0.75</v>
      </c>
      <c r="H92" s="88">
        <f>4000+15000+2000</f>
        <v>21000</v>
      </c>
      <c r="I92" s="89">
        <f t="shared" si="6"/>
        <v>0.75</v>
      </c>
    </row>
    <row r="93" spans="1:9" ht="13.5" customHeight="1">
      <c r="A93" s="58"/>
      <c r="B93" s="86">
        <v>25</v>
      </c>
      <c r="C93" s="77" t="s">
        <v>170</v>
      </c>
      <c r="D93" s="88">
        <f>2000+5000+1000</f>
        <v>8000</v>
      </c>
      <c r="E93" s="114">
        <f t="shared" si="7"/>
        <v>5</v>
      </c>
      <c r="F93" s="88">
        <f>1500+3750+750</f>
        <v>6000</v>
      </c>
      <c r="G93" s="89">
        <f t="shared" si="5"/>
        <v>0.75</v>
      </c>
      <c r="H93" s="88">
        <f>2000+5000+1000</f>
        <v>8000</v>
      </c>
      <c r="I93" s="89">
        <f t="shared" si="6"/>
        <v>0.75</v>
      </c>
    </row>
    <row r="94" spans="1:9" ht="13.5" customHeight="1">
      <c r="A94" s="58"/>
      <c r="B94" s="86">
        <v>25</v>
      </c>
      <c r="C94" s="87" t="s">
        <v>171</v>
      </c>
      <c r="D94" s="88">
        <v>10000</v>
      </c>
      <c r="E94" s="114">
        <f t="shared" si="7"/>
        <v>5</v>
      </c>
      <c r="F94" s="88">
        <v>8250</v>
      </c>
      <c r="G94" s="89">
        <f t="shared" si="5"/>
        <v>0.82499999999999996</v>
      </c>
      <c r="H94" s="88">
        <v>10000</v>
      </c>
      <c r="I94" s="89">
        <f t="shared" si="6"/>
        <v>0.82499999999999996</v>
      </c>
    </row>
    <row r="95" spans="1:9" ht="13.5" customHeight="1">
      <c r="A95" s="58"/>
      <c r="B95" s="86">
        <v>25</v>
      </c>
      <c r="C95" s="87" t="s">
        <v>164</v>
      </c>
      <c r="D95" s="88">
        <v>5346</v>
      </c>
      <c r="E95" s="114">
        <f t="shared" si="7"/>
        <v>5</v>
      </c>
      <c r="F95" s="88">
        <v>4410</v>
      </c>
      <c r="G95" s="89">
        <f t="shared" si="5"/>
        <v>0.82499999999999996</v>
      </c>
      <c r="H95" s="88">
        <v>5346</v>
      </c>
      <c r="I95" s="89">
        <f t="shared" si="6"/>
        <v>0.82499999999999996</v>
      </c>
    </row>
    <row r="96" spans="1:9" ht="13.5" customHeight="1">
      <c r="A96" s="58"/>
      <c r="B96" s="86">
        <v>25</v>
      </c>
      <c r="C96" s="87" t="s">
        <v>172</v>
      </c>
      <c r="D96" s="88">
        <v>10000</v>
      </c>
      <c r="E96" s="114">
        <f t="shared" si="7"/>
        <v>5</v>
      </c>
      <c r="F96" s="88">
        <v>8250</v>
      </c>
      <c r="G96" s="89">
        <f t="shared" si="5"/>
        <v>0.82499999999999996</v>
      </c>
      <c r="H96" s="88">
        <v>10000</v>
      </c>
      <c r="I96" s="89">
        <f t="shared" si="6"/>
        <v>0.82499999999999996</v>
      </c>
    </row>
    <row r="97" spans="1:9">
      <c r="A97" s="58"/>
      <c r="B97" s="64" t="s">
        <v>173</v>
      </c>
      <c r="C97" s="67"/>
      <c r="D97" s="68"/>
      <c r="E97" s="69"/>
      <c r="F97" s="68"/>
      <c r="G97" s="65"/>
      <c r="H97" s="68"/>
      <c r="I97" s="65"/>
    </row>
    <row r="98" spans="1:9" ht="13.5" customHeight="1">
      <c r="A98" s="58"/>
      <c r="B98" s="116" t="s">
        <v>174</v>
      </c>
      <c r="C98" s="67"/>
      <c r="D98" s="68"/>
      <c r="E98" s="69"/>
      <c r="F98" s="68"/>
      <c r="G98" s="65"/>
      <c r="H98" s="68"/>
      <c r="I98" s="65"/>
    </row>
    <row r="99" spans="1:9" ht="13.5" customHeight="1">
      <c r="A99" s="58"/>
      <c r="B99" s="66"/>
      <c r="C99" s="67"/>
      <c r="D99" s="68"/>
      <c r="E99" s="69"/>
      <c r="F99" s="68"/>
      <c r="G99" s="65"/>
      <c r="H99" s="68"/>
      <c r="I99" s="65"/>
    </row>
    <row r="100" spans="1:9">
      <c r="A100" s="57">
        <v>4</v>
      </c>
      <c r="B100" s="58" t="s">
        <v>52</v>
      </c>
      <c r="C100" s="58"/>
      <c r="D100" s="58"/>
      <c r="E100" s="58"/>
      <c r="F100" s="58"/>
      <c r="G100" s="58"/>
      <c r="H100" s="57"/>
      <c r="I100" s="57"/>
    </row>
    <row r="101" spans="1:9" ht="13.5" customHeight="1">
      <c r="A101" s="57"/>
      <c r="B101" s="415" t="s">
        <v>85</v>
      </c>
      <c r="C101" s="416"/>
      <c r="D101" s="416"/>
      <c r="E101" s="416"/>
      <c r="F101" s="416"/>
      <c r="G101" s="416"/>
      <c r="H101" s="416"/>
      <c r="I101" s="148"/>
    </row>
    <row r="102" spans="1:9" ht="13.5" customHeight="1">
      <c r="A102" s="57"/>
      <c r="B102" s="403" t="s">
        <v>53</v>
      </c>
      <c r="C102" s="403"/>
      <c r="D102" s="403"/>
      <c r="E102" s="403"/>
      <c r="F102" s="403"/>
      <c r="G102" s="403"/>
      <c r="H102" s="403"/>
      <c r="I102" s="149"/>
    </row>
    <row r="103" spans="1:9">
      <c r="A103" s="57"/>
      <c r="B103" s="74"/>
      <c r="C103" s="149"/>
      <c r="D103" s="149"/>
      <c r="E103" s="149"/>
      <c r="F103" s="149"/>
      <c r="G103" s="94" t="s">
        <v>65</v>
      </c>
      <c r="I103" s="75"/>
    </row>
    <row r="104" spans="1:9">
      <c r="A104" s="58"/>
      <c r="B104" s="404" t="s">
        <v>42</v>
      </c>
      <c r="C104" s="404"/>
      <c r="D104" s="404" t="s">
        <v>43</v>
      </c>
      <c r="E104" s="404"/>
      <c r="F104" s="150" t="s">
        <v>44</v>
      </c>
      <c r="G104" s="150" t="s">
        <v>45</v>
      </c>
      <c r="H104" s="60"/>
      <c r="I104" s="60"/>
    </row>
    <row r="105" spans="1:9">
      <c r="A105" s="58"/>
      <c r="B105" s="404"/>
      <c r="C105" s="404"/>
      <c r="D105" s="150" t="s">
        <v>46</v>
      </c>
      <c r="E105" s="150" t="s">
        <v>47</v>
      </c>
      <c r="F105" s="150" t="s">
        <v>48</v>
      </c>
      <c r="G105" s="150" t="s">
        <v>121</v>
      </c>
      <c r="H105" s="60"/>
      <c r="I105" s="60"/>
    </row>
    <row r="106" spans="1:9">
      <c r="A106" s="58"/>
      <c r="B106" s="86">
        <v>25</v>
      </c>
      <c r="C106" s="87" t="s">
        <v>167</v>
      </c>
      <c r="D106" s="88">
        <v>19659</v>
      </c>
      <c r="E106" s="114">
        <f t="shared" ref="E106:E107" si="8">$A$1-B106</f>
        <v>5</v>
      </c>
      <c r="F106" s="88">
        <v>14187</v>
      </c>
      <c r="G106" s="89">
        <f>ROUND(F106/D106,3)</f>
        <v>0.72199999999999998</v>
      </c>
      <c r="H106" s="65"/>
      <c r="I106" s="65"/>
    </row>
    <row r="107" spans="1:9">
      <c r="A107" s="58"/>
      <c r="B107" s="86">
        <v>25</v>
      </c>
      <c r="C107" s="90" t="s">
        <v>168</v>
      </c>
      <c r="D107" s="88">
        <v>18620</v>
      </c>
      <c r="E107" s="114">
        <f t="shared" si="8"/>
        <v>5</v>
      </c>
      <c r="F107" s="88">
        <v>18385</v>
      </c>
      <c r="G107" s="89">
        <f>ROUND(F107/D107,3)</f>
        <v>0.98699999999999999</v>
      </c>
      <c r="H107" s="65"/>
      <c r="I107" s="65"/>
    </row>
    <row r="108" spans="1:9">
      <c r="A108" s="159"/>
      <c r="B108" s="160"/>
      <c r="C108" s="160"/>
      <c r="D108" s="160"/>
      <c r="E108" s="160"/>
      <c r="F108" s="160"/>
      <c r="G108" s="160"/>
    </row>
    <row r="109" spans="1:9">
      <c r="B109" s="66"/>
      <c r="C109" s="67"/>
      <c r="D109" s="92"/>
      <c r="F109" s="92"/>
    </row>
  </sheetData>
  <mergeCells count="21">
    <mergeCell ref="B75:K75"/>
    <mergeCell ref="A1:H1"/>
    <mergeCell ref="B5:H5"/>
    <mergeCell ref="B6:H6"/>
    <mergeCell ref="B7:H7"/>
    <mergeCell ref="B9:C10"/>
    <mergeCell ref="D9:E9"/>
    <mergeCell ref="B38:H38"/>
    <mergeCell ref="B39:K39"/>
    <mergeCell ref="B40:H40"/>
    <mergeCell ref="B42:C43"/>
    <mergeCell ref="D42:E42"/>
    <mergeCell ref="B102:H102"/>
    <mergeCell ref="B104:C105"/>
    <mergeCell ref="D104:E104"/>
    <mergeCell ref="B77:K77"/>
    <mergeCell ref="B79:K79"/>
    <mergeCell ref="B80:H80"/>
    <mergeCell ref="B82:C83"/>
    <mergeCell ref="D82:E82"/>
    <mergeCell ref="B101:H101"/>
  </mergeCells>
  <phoneticPr fontId="2"/>
  <printOptions horizontalCentered="1"/>
  <pageMargins left="0.62992125984251968" right="0.15748031496062992" top="0.55118110236220474" bottom="0.39370078740157483" header="0.31496062992125984" footer="0.31496062992125984"/>
  <pageSetup paperSize="9" scale="80" orientation="portrait" r:id="rId1"/>
  <rowBreaks count="1" manualBreakCount="1">
    <brk id="71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府債の状況</vt:lpstr>
      <vt:lpstr>基金の状況</vt:lpstr>
      <vt:lpstr>臨財債等について</vt:lpstr>
      <vt:lpstr>別紙</vt:lpstr>
      <vt:lpstr>基金の状況!Print_Area</vt:lpstr>
      <vt:lpstr>府債の状況!Print_Area</vt:lpstr>
      <vt:lpstr>別紙!Print_Area</vt:lpstr>
      <vt:lpstr>臨財債等について!Print_Area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2019-07-04T04:26:04Z</cp:lastPrinted>
  <dcterms:created xsi:type="dcterms:W3CDTF">2014-07-25T01:09:56Z</dcterms:created>
  <dcterms:modified xsi:type="dcterms:W3CDTF">2019-07-17T11:16:25Z</dcterms:modified>
</cp:coreProperties>
</file>