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560" activeTab="3"/>
  </bookViews>
  <sheets>
    <sheet name="府債の状況" sheetId="6" r:id="rId1"/>
    <sheet name="基金の状況" sheetId="8" r:id="rId2"/>
    <sheet name="臨財債等について" sheetId="9" r:id="rId3"/>
    <sheet name="別紙" sheetId="10" r:id="rId4"/>
  </sheets>
  <definedNames>
    <definedName name="_xlnm.Print_Area" localSheetId="1">基金の状況!$A$1:$AF$55</definedName>
    <definedName name="_xlnm.Print_Area" localSheetId="0">府債の状況!$A$1:$AF$71</definedName>
    <definedName name="_xlnm.Print_Area" localSheetId="3">別紙!$A$1:$K$106</definedName>
    <definedName name="_xlnm.Print_Area" localSheetId="2">臨財債等について!$A$1:$AP$52</definedName>
  </definedNames>
  <calcPr calcId="145621"/>
</workbook>
</file>

<file path=xl/calcChain.xml><?xml version="1.0" encoding="utf-8"?>
<calcChain xmlns="http://schemas.openxmlformats.org/spreadsheetml/2006/main">
  <c r="BZ65" i="8" l="1"/>
  <c r="BZ64" i="8"/>
  <c r="BZ63" i="8"/>
  <c r="BZ62" i="8"/>
  <c r="BZ60" i="8"/>
  <c r="G106" i="10" l="1"/>
  <c r="E106" i="10"/>
  <c r="G105" i="10"/>
  <c r="E105" i="10"/>
  <c r="G104" i="10"/>
  <c r="E104" i="10"/>
  <c r="G103" i="10"/>
  <c r="E103" i="10"/>
  <c r="I93" i="10"/>
  <c r="H93" i="10"/>
  <c r="F93" i="10"/>
  <c r="G93" i="10" s="1"/>
  <c r="E93" i="10"/>
  <c r="D93" i="10"/>
  <c r="H92" i="10"/>
  <c r="I92" i="10" s="1"/>
  <c r="G92" i="10"/>
  <c r="F92" i="10"/>
  <c r="E92" i="10"/>
  <c r="D92" i="10"/>
  <c r="I91" i="10"/>
  <c r="H91" i="10"/>
  <c r="F91" i="10"/>
  <c r="G91" i="10" s="1"/>
  <c r="E91" i="10"/>
  <c r="D91" i="10"/>
  <c r="I90" i="10"/>
  <c r="G90" i="10"/>
  <c r="E90" i="10"/>
  <c r="I89" i="10"/>
  <c r="G89" i="10"/>
  <c r="E89" i="10"/>
  <c r="I88" i="10"/>
  <c r="G88" i="10"/>
  <c r="E88" i="10"/>
  <c r="I87" i="10"/>
  <c r="G87" i="10"/>
  <c r="E87" i="10"/>
  <c r="I74" i="10"/>
  <c r="G74" i="10"/>
  <c r="E74" i="10"/>
  <c r="I73" i="10"/>
  <c r="G73" i="10"/>
  <c r="E73" i="10"/>
  <c r="I72" i="10"/>
  <c r="G72" i="10"/>
  <c r="E72" i="10"/>
  <c r="I71" i="10"/>
  <c r="G71" i="10"/>
  <c r="E71" i="10"/>
  <c r="F70" i="10"/>
  <c r="I70" i="10" s="1"/>
  <c r="E70" i="10"/>
  <c r="I69" i="10"/>
  <c r="G69" i="10"/>
  <c r="E69" i="10"/>
  <c r="I68" i="10"/>
  <c r="G68" i="10"/>
  <c r="E68" i="10"/>
  <c r="I67" i="10"/>
  <c r="G67" i="10"/>
  <c r="E67" i="10"/>
  <c r="I66" i="10"/>
  <c r="G66" i="10"/>
  <c r="E66" i="10"/>
  <c r="I65" i="10"/>
  <c r="G65" i="10"/>
  <c r="E65" i="10"/>
  <c r="I64" i="10"/>
  <c r="G64" i="10"/>
  <c r="E64" i="10"/>
  <c r="I63" i="10"/>
  <c r="G63" i="10"/>
  <c r="E63" i="10"/>
  <c r="I62" i="10"/>
  <c r="G62" i="10"/>
  <c r="E62" i="10"/>
  <c r="I61" i="10"/>
  <c r="G61" i="10"/>
  <c r="E61" i="10"/>
  <c r="I60" i="10"/>
  <c r="G60" i="10"/>
  <c r="E60" i="10"/>
  <c r="I59" i="10"/>
  <c r="G59" i="10"/>
  <c r="E59" i="10"/>
  <c r="I58" i="10"/>
  <c r="G58" i="10"/>
  <c r="E58" i="10"/>
  <c r="I57" i="10"/>
  <c r="G57" i="10"/>
  <c r="E57" i="10"/>
  <c r="I56" i="10"/>
  <c r="G56" i="10"/>
  <c r="E56" i="10"/>
  <c r="I55" i="10"/>
  <c r="G55" i="10"/>
  <c r="E55" i="10"/>
  <c r="I54" i="10"/>
  <c r="G54" i="10"/>
  <c r="E54" i="10"/>
  <c r="I53" i="10"/>
  <c r="G53" i="10"/>
  <c r="E53" i="10"/>
  <c r="I52" i="10"/>
  <c r="G52" i="10"/>
  <c r="E52" i="10"/>
  <c r="I51" i="10"/>
  <c r="G51" i="10"/>
  <c r="E51" i="10"/>
  <c r="I50" i="10"/>
  <c r="G50" i="10"/>
  <c r="E50" i="10"/>
  <c r="I49" i="10"/>
  <c r="G49" i="10"/>
  <c r="E49" i="10"/>
  <c r="I48" i="10"/>
  <c r="G48" i="10"/>
  <c r="E48" i="10"/>
  <c r="I47" i="10"/>
  <c r="G47" i="10"/>
  <c r="E47" i="10"/>
  <c r="I46" i="10"/>
  <c r="G46" i="10"/>
  <c r="E46" i="10"/>
  <c r="I45" i="10"/>
  <c r="G45" i="10"/>
  <c r="E45" i="10"/>
  <c r="I44" i="10"/>
  <c r="G44" i="10"/>
  <c r="E44" i="10"/>
  <c r="I43" i="10"/>
  <c r="G43" i="10"/>
  <c r="E43" i="10"/>
  <c r="I42" i="10"/>
  <c r="G42" i="10"/>
  <c r="E42" i="10"/>
  <c r="I41" i="10"/>
  <c r="G41" i="10"/>
  <c r="E41" i="10"/>
  <c r="G30" i="10"/>
  <c r="E30" i="10"/>
  <c r="F29" i="10"/>
  <c r="G29" i="10" s="1"/>
  <c r="E29" i="10"/>
  <c r="D29" i="10"/>
  <c r="G28" i="10"/>
  <c r="E28" i="10"/>
  <c r="G27" i="10"/>
  <c r="E27" i="10"/>
  <c r="F26" i="10"/>
  <c r="G26" i="10" s="1"/>
  <c r="E26" i="10"/>
  <c r="D26" i="10"/>
  <c r="G25" i="10"/>
  <c r="E25" i="10"/>
  <c r="G24" i="10"/>
  <c r="E24" i="10"/>
  <c r="G23" i="10"/>
  <c r="E23" i="10"/>
  <c r="G22" i="10"/>
  <c r="E22" i="10"/>
  <c r="G21" i="10"/>
  <c r="E21" i="10"/>
  <c r="G20" i="10"/>
  <c r="E20" i="10"/>
  <c r="G19" i="10"/>
  <c r="E19" i="10"/>
  <c r="F18" i="10"/>
  <c r="E18" i="10"/>
  <c r="D18" i="10"/>
  <c r="G18" i="10" s="1"/>
  <c r="F17" i="10"/>
  <c r="E17" i="10"/>
  <c r="D17" i="10"/>
  <c r="G17" i="10" s="1"/>
  <c r="F16" i="10"/>
  <c r="E16" i="10"/>
  <c r="D16" i="10"/>
  <c r="G16" i="10" s="1"/>
  <c r="F15" i="10"/>
  <c r="E15" i="10"/>
  <c r="D15" i="10"/>
  <c r="G15" i="10" s="1"/>
  <c r="F14" i="10"/>
  <c r="E14" i="10"/>
  <c r="D14" i="10"/>
  <c r="G14" i="10" s="1"/>
  <c r="F13" i="10"/>
  <c r="E13" i="10"/>
  <c r="D13" i="10"/>
  <c r="G13" i="10" s="1"/>
  <c r="G70" i="10" l="1"/>
  <c r="CC39" i="9" l="1"/>
  <c r="CD38" i="9"/>
  <c r="CD39" i="9" s="1"/>
  <c r="CC37" i="9"/>
  <c r="CC21" i="9"/>
  <c r="CD20" i="9"/>
  <c r="CD21" i="9" s="1"/>
  <c r="CC19" i="9"/>
  <c r="X40" i="6" l="1"/>
  <c r="X43" i="6" s="1"/>
  <c r="T40" i="6"/>
  <c r="T36" i="6"/>
  <c r="T43" i="6" l="1"/>
  <c r="F42" i="6" l="1"/>
  <c r="F41" i="6"/>
  <c r="S40" i="6"/>
  <c r="S43" i="6" s="1"/>
  <c r="O40" i="6"/>
  <c r="N40" i="6"/>
  <c r="N43" i="6" s="1"/>
  <c r="J40" i="6"/>
  <c r="F39" i="6"/>
  <c r="F38" i="6"/>
  <c r="F37" i="6"/>
  <c r="O36" i="6"/>
  <c r="J36" i="6"/>
  <c r="J43" i="6" l="1"/>
  <c r="O43" i="6"/>
  <c r="F36" i="6"/>
  <c r="F40" i="6"/>
  <c r="F43" i="6" l="1"/>
</calcChain>
</file>

<file path=xl/sharedStrings.xml><?xml version="1.0" encoding="utf-8"?>
<sst xmlns="http://schemas.openxmlformats.org/spreadsheetml/2006/main" count="245" uniqueCount="177">
  <si>
    <t>グラフ元データ</t>
    <rPh sb="3" eb="4">
      <t>モト</t>
    </rPh>
    <phoneticPr fontId="2"/>
  </si>
  <si>
    <t>繰上償還等</t>
    <rPh sb="0" eb="2">
      <t>クリアゲ</t>
    </rPh>
    <rPh sb="2" eb="4">
      <t>ショウカン</t>
    </rPh>
    <rPh sb="4" eb="5">
      <t>トウ</t>
    </rPh>
    <phoneticPr fontId="2"/>
  </si>
  <si>
    <t>その他（臨財債等以外）</t>
    <rPh sb="2" eb="3">
      <t>タ</t>
    </rPh>
    <rPh sb="6" eb="7">
      <t>サイ</t>
    </rPh>
    <phoneticPr fontId="2"/>
  </si>
  <si>
    <t>積立不足額</t>
    <rPh sb="0" eb="2">
      <t>ツミタテ</t>
    </rPh>
    <rPh sb="2" eb="4">
      <t>フソク</t>
    </rPh>
    <rPh sb="4" eb="5">
      <t>ガク</t>
    </rPh>
    <phoneticPr fontId="2"/>
  </si>
  <si>
    <t>臨財債等</t>
    <rPh sb="2" eb="3">
      <t>サイ</t>
    </rPh>
    <phoneticPr fontId="2"/>
  </si>
  <si>
    <t>【参考（２）：臨財債等の償還に係る基準財政需要額の算入見込について】</t>
    <rPh sb="1" eb="3">
      <t>サンコウ</t>
    </rPh>
    <rPh sb="7" eb="10">
      <t>リンザイサイ</t>
    </rPh>
    <rPh sb="10" eb="11">
      <t>トウ</t>
    </rPh>
    <rPh sb="12" eb="14">
      <t>ショウカン</t>
    </rPh>
    <rPh sb="15" eb="16">
      <t>カカ</t>
    </rPh>
    <rPh sb="17" eb="19">
      <t>キジュン</t>
    </rPh>
    <rPh sb="19" eb="21">
      <t>ザイセイ</t>
    </rPh>
    <rPh sb="21" eb="23">
      <t>ジュヨウ</t>
    </rPh>
    <rPh sb="23" eb="24">
      <t>ガク</t>
    </rPh>
    <rPh sb="25" eb="27">
      <t>サンニュウ</t>
    </rPh>
    <rPh sb="27" eb="29">
      <t>ミコミ</t>
    </rPh>
    <phoneticPr fontId="2"/>
  </si>
  <si>
    <t>（単位：億円）</t>
    <rPh sb="1" eb="3">
      <t>タンイ</t>
    </rPh>
    <rPh sb="4" eb="6">
      <t>オクエン</t>
    </rPh>
    <phoneticPr fontId="2"/>
  </si>
  <si>
    <t>需要</t>
    <rPh sb="0" eb="2">
      <t>ジュヨウ</t>
    </rPh>
    <phoneticPr fontId="2"/>
  </si>
  <si>
    <t>府債</t>
    <rPh sb="0" eb="1">
      <t>フ</t>
    </rPh>
    <rPh sb="1" eb="2">
      <t>サイ</t>
    </rPh>
    <phoneticPr fontId="2"/>
  </si>
  <si>
    <t>既算入</t>
    <rPh sb="0" eb="1">
      <t>スデ</t>
    </rPh>
    <rPh sb="1" eb="3">
      <t>サンニュウ</t>
    </rPh>
    <phoneticPr fontId="2"/>
  </si>
  <si>
    <t>基金</t>
    <rPh sb="0" eb="2">
      <t>キキン</t>
    </rPh>
    <phoneticPr fontId="2"/>
  </si>
  <si>
    <t>算入見込</t>
    <rPh sb="0" eb="2">
      <t>サンニュウ</t>
    </rPh>
    <rPh sb="2" eb="4">
      <t>ミコ</t>
    </rPh>
    <phoneticPr fontId="2"/>
  </si>
  <si>
    <t>積立不足</t>
    <rPh sb="0" eb="2">
      <t>ツミタテ</t>
    </rPh>
    <rPh sb="2" eb="4">
      <t>フソク</t>
    </rPh>
    <phoneticPr fontId="2"/>
  </si>
  <si>
    <t>対象外</t>
    <rPh sb="0" eb="2">
      <t>タイショウ</t>
    </rPh>
    <rPh sb="2" eb="3">
      <t>ガイ</t>
    </rPh>
    <phoneticPr fontId="2"/>
  </si>
  <si>
    <t>（単位：百万円）</t>
    <rPh sb="1" eb="3">
      <t>タンイ</t>
    </rPh>
    <rPh sb="4" eb="7">
      <t>ヒャクマンエン</t>
    </rPh>
    <phoneticPr fontId="2"/>
  </si>
  <si>
    <t>会計区分</t>
    <rPh sb="0" eb="1">
      <t>カイ</t>
    </rPh>
    <rPh sb="1" eb="2">
      <t>ケイ</t>
    </rPh>
    <rPh sb="2" eb="4">
      <t>クブン</t>
    </rPh>
    <phoneticPr fontId="2"/>
  </si>
  <si>
    <t>（参考）</t>
    <rPh sb="1" eb="3">
      <t>サンコウ</t>
    </rPh>
    <phoneticPr fontId="2"/>
  </si>
  <si>
    <t>残高（Ａ）</t>
    <rPh sb="0" eb="2">
      <t>ザンダカ</t>
    </rPh>
    <phoneticPr fontId="2"/>
  </si>
  <si>
    <t>新発債（Ｂ）</t>
    <rPh sb="0" eb="1">
      <t>シン</t>
    </rPh>
    <rPh sb="1" eb="2">
      <t>ハツ</t>
    </rPh>
    <rPh sb="2" eb="3">
      <t>サイ</t>
    </rPh>
    <phoneticPr fontId="2"/>
  </si>
  <si>
    <t>借換債（Ｃ）</t>
    <rPh sb="0" eb="2">
      <t>カリカエ</t>
    </rPh>
    <rPh sb="2" eb="3">
      <t>サイ</t>
    </rPh>
    <phoneticPr fontId="2"/>
  </si>
  <si>
    <t>一般会計分</t>
    <rPh sb="0" eb="2">
      <t>イッパン</t>
    </rPh>
    <rPh sb="2" eb="4">
      <t>カイケイ</t>
    </rPh>
    <rPh sb="4" eb="5">
      <t>ブン</t>
    </rPh>
    <phoneticPr fontId="2"/>
  </si>
  <si>
    <t>特別会計分</t>
    <rPh sb="0" eb="2">
      <t>トクベツ</t>
    </rPh>
    <rPh sb="2" eb="3">
      <t>カイ</t>
    </rPh>
    <rPh sb="3" eb="4">
      <t>ケイ</t>
    </rPh>
    <rPh sb="4" eb="5">
      <t>ブン</t>
    </rPh>
    <phoneticPr fontId="2"/>
  </si>
  <si>
    <t>合計</t>
    <rPh sb="0" eb="2">
      <t>ゴウケイ</t>
    </rPh>
    <phoneticPr fontId="2"/>
  </si>
  <si>
    <t>その他</t>
    <rPh sb="2" eb="3">
      <t>タ</t>
    </rPh>
    <phoneticPr fontId="2"/>
  </si>
  <si>
    <t>借入区分</t>
    <rPh sb="0" eb="2">
      <t>カリイレ</t>
    </rPh>
    <rPh sb="2" eb="4">
      <t>クブン</t>
    </rPh>
    <phoneticPr fontId="2"/>
  </si>
  <si>
    <t>発行額</t>
    <rPh sb="0" eb="3">
      <t>ハッコウガク</t>
    </rPh>
    <phoneticPr fontId="2"/>
  </si>
  <si>
    <t>左の利率別内訳</t>
    <rPh sb="0" eb="1">
      <t>ヒダリ</t>
    </rPh>
    <rPh sb="2" eb="4">
      <t>リリツ</t>
    </rPh>
    <rPh sb="4" eb="5">
      <t>ベツ</t>
    </rPh>
    <rPh sb="5" eb="7">
      <t>ウチワケ</t>
    </rPh>
    <phoneticPr fontId="2"/>
  </si>
  <si>
    <t>公的資金</t>
    <rPh sb="0" eb="2">
      <t>コウテキ</t>
    </rPh>
    <rPh sb="2" eb="4">
      <t>シキン</t>
    </rPh>
    <phoneticPr fontId="2"/>
  </si>
  <si>
    <t>財政融資資金</t>
    <rPh sb="0" eb="2">
      <t>ザイセイ</t>
    </rPh>
    <rPh sb="2" eb="4">
      <t>ユウシ</t>
    </rPh>
    <rPh sb="4" eb="6">
      <t>シキン</t>
    </rPh>
    <phoneticPr fontId="2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</si>
  <si>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2"/>
  </si>
  <si>
    <t>国の予算等貸付金</t>
    <rPh sb="0" eb="1">
      <t>クニ</t>
    </rPh>
    <rPh sb="2" eb="4">
      <t>ヨサン</t>
    </rPh>
    <rPh sb="4" eb="5">
      <t>トウ</t>
    </rPh>
    <rPh sb="5" eb="7">
      <t>カシツケ</t>
    </rPh>
    <rPh sb="7" eb="8">
      <t>キン</t>
    </rPh>
    <phoneticPr fontId="2"/>
  </si>
  <si>
    <t>民間等資金</t>
    <rPh sb="0" eb="2">
      <t>ミンカン</t>
    </rPh>
    <rPh sb="2" eb="3">
      <t>トウ</t>
    </rPh>
    <rPh sb="3" eb="5">
      <t>シキン</t>
    </rPh>
    <phoneticPr fontId="2"/>
  </si>
  <si>
    <t>市場公募</t>
    <rPh sb="0" eb="2">
      <t>シジョウ</t>
    </rPh>
    <rPh sb="2" eb="4">
      <t>コウボ</t>
    </rPh>
    <phoneticPr fontId="2"/>
  </si>
  <si>
    <t>銀行等引受</t>
    <rPh sb="0" eb="3">
      <t>ギンコウトウ</t>
    </rPh>
    <rPh sb="3" eb="5">
      <t>ヒキウケ</t>
    </rPh>
    <phoneticPr fontId="2"/>
  </si>
  <si>
    <t>合　　　　　計</t>
    <rPh sb="0" eb="1">
      <t>ゴウ</t>
    </rPh>
    <rPh sb="6" eb="7">
      <t>ケイ</t>
    </rPh>
    <phoneticPr fontId="2"/>
  </si>
  <si>
    <t>区分</t>
    <rPh sb="0" eb="1">
      <t>ク</t>
    </rPh>
    <rPh sb="1" eb="2">
      <t>ブン</t>
    </rPh>
    <phoneticPr fontId="2"/>
  </si>
  <si>
    <t>府ルール積立等</t>
    <rPh sb="0" eb="1">
      <t>フ</t>
    </rPh>
    <rPh sb="4" eb="6">
      <t>ツミタテ</t>
    </rPh>
    <rPh sb="6" eb="7">
      <t>トウ</t>
    </rPh>
    <phoneticPr fontId="2"/>
  </si>
  <si>
    <t>復元積立</t>
    <rPh sb="0" eb="2">
      <t>フクゲン</t>
    </rPh>
    <rPh sb="2" eb="4">
      <t>ツミタテ</t>
    </rPh>
    <phoneticPr fontId="2"/>
  </si>
  <si>
    <t>決算剰余金</t>
    <rPh sb="0" eb="2">
      <t>ケッサン</t>
    </rPh>
    <rPh sb="2" eb="4">
      <t>ジョウヨ</t>
    </rPh>
    <rPh sb="4" eb="5">
      <t>キン</t>
    </rPh>
    <phoneticPr fontId="2"/>
  </si>
  <si>
    <t>減債基金の状況</t>
    <rPh sb="0" eb="2">
      <t>ゲンサイ</t>
    </rPh>
    <rPh sb="2" eb="4">
      <t>キキン</t>
    </rPh>
    <rPh sb="5" eb="7">
      <t>ジョウキョウ</t>
    </rPh>
    <phoneticPr fontId="2"/>
  </si>
  <si>
    <t>うち臨財債等</t>
    <rPh sb="2" eb="3">
      <t>リン</t>
    </rPh>
    <rPh sb="3" eb="4">
      <t>ザイ</t>
    </rPh>
    <rPh sb="4" eb="5">
      <t>サイ</t>
    </rPh>
    <rPh sb="5" eb="6">
      <t>トウ</t>
    </rPh>
    <phoneticPr fontId="2"/>
  </si>
  <si>
    <t>連絡先：</t>
    <rPh sb="0" eb="3">
      <t>レンラクサキ</t>
    </rPh>
    <phoneticPr fontId="2"/>
  </si>
  <si>
    <t>財務部財政課公債管理グループ</t>
    <rPh sb="0" eb="2">
      <t>ザイム</t>
    </rPh>
    <rPh sb="6" eb="8">
      <t>コウサイ</t>
    </rPh>
    <rPh sb="8" eb="10">
      <t>カンリ</t>
    </rPh>
    <phoneticPr fontId="2"/>
  </si>
  <si>
    <t>　　・償還年限10年の場合…3年据置後、4年目から発行額の6%×6.5年積立、満期時に61%借換え
　　（61%借換債についても同様のルール）</t>
    <rPh sb="3" eb="5">
      <t>ショウカン</t>
    </rPh>
    <rPh sb="5" eb="7">
      <t>ネンゲン</t>
    </rPh>
    <rPh sb="9" eb="10">
      <t>ネン</t>
    </rPh>
    <rPh sb="11" eb="13">
      <t>バアイ</t>
    </rPh>
    <rPh sb="15" eb="16">
      <t>ネン</t>
    </rPh>
    <rPh sb="16" eb="18">
      <t>スエオキ</t>
    </rPh>
    <rPh sb="18" eb="19">
      <t>ゴ</t>
    </rPh>
    <rPh sb="21" eb="23">
      <t>ネンメ</t>
    </rPh>
    <rPh sb="25" eb="28">
      <t>ハッコウガク</t>
    </rPh>
    <rPh sb="35" eb="36">
      <t>ネン</t>
    </rPh>
    <rPh sb="46" eb="48">
      <t>カリカエ</t>
    </rPh>
    <rPh sb="56" eb="58">
      <t>カリカエ</t>
    </rPh>
    <rPh sb="58" eb="59">
      <t>サイ</t>
    </rPh>
    <rPh sb="64" eb="66">
      <t>ドウヨウ</t>
    </rPh>
    <phoneticPr fontId="2"/>
  </si>
  <si>
    <t>　　・償還年限5年の場合…3年据置後、4年目から発行額の6%×2年積立、満期時に88%借換え</t>
    <rPh sb="3" eb="5">
      <t>ショウカン</t>
    </rPh>
    <rPh sb="5" eb="7">
      <t>ネンゲン</t>
    </rPh>
    <rPh sb="8" eb="9">
      <t>ネン</t>
    </rPh>
    <rPh sb="10" eb="12">
      <t>バアイ</t>
    </rPh>
    <rPh sb="24" eb="27">
      <t>ハッコウガク</t>
    </rPh>
    <rPh sb="32" eb="33">
      <t>ネン</t>
    </rPh>
    <rPh sb="43" eb="45">
      <t>カリカエ</t>
    </rPh>
    <phoneticPr fontId="2"/>
  </si>
  <si>
    <r>
      <t>○</t>
    </r>
    <r>
      <rPr>
        <sz val="11"/>
        <rFont val="ＭＳ Ｐゴシック"/>
        <family val="3"/>
        <charset val="128"/>
      </rPr>
      <t>なお、繰上償還等により上記借換割合を下回る場合があります。</t>
    </r>
    <rPh sb="4" eb="9">
      <t>クリアゲショウカンナド</t>
    </rPh>
    <rPh sb="12" eb="14">
      <t>ジョウキ</t>
    </rPh>
    <rPh sb="14" eb="16">
      <t>カリカエ</t>
    </rPh>
    <rPh sb="16" eb="18">
      <t>ワリアイ</t>
    </rPh>
    <rPh sb="19" eb="21">
      <t>シタマワ</t>
    </rPh>
    <rPh sb="22" eb="24">
      <t>バアイ</t>
    </rPh>
    <phoneticPr fontId="2"/>
  </si>
  <si>
    <t>銘柄名</t>
    <rPh sb="0" eb="2">
      <t>メイガラ</t>
    </rPh>
    <rPh sb="2" eb="3">
      <t>メイ</t>
    </rPh>
    <phoneticPr fontId="2"/>
  </si>
  <si>
    <t>借換前</t>
    <rPh sb="0" eb="2">
      <t>カリカエ</t>
    </rPh>
    <rPh sb="2" eb="3">
      <t>マエ</t>
    </rPh>
    <phoneticPr fontId="2"/>
  </si>
  <si>
    <t>借換後</t>
    <rPh sb="0" eb="2">
      <t>カリカエ</t>
    </rPh>
    <rPh sb="2" eb="3">
      <t>ゴ</t>
    </rPh>
    <phoneticPr fontId="2"/>
  </si>
  <si>
    <t>借換割合</t>
    <rPh sb="0" eb="2">
      <t>カリカエ</t>
    </rPh>
    <rPh sb="2" eb="4">
      <t>ワリアイ</t>
    </rPh>
    <phoneticPr fontId="2"/>
  </si>
  <si>
    <t>発行額（a）</t>
    <rPh sb="0" eb="3">
      <t>ハッコウガク</t>
    </rPh>
    <phoneticPr fontId="2"/>
  </si>
  <si>
    <t>償還年限</t>
    <rPh sb="0" eb="2">
      <t>ショウカン</t>
    </rPh>
    <rPh sb="2" eb="4">
      <t>ネンゲン</t>
    </rPh>
    <phoneticPr fontId="2"/>
  </si>
  <si>
    <t>発行額（b）</t>
    <rPh sb="0" eb="3">
      <t>ハッコウガク</t>
    </rPh>
    <phoneticPr fontId="2"/>
  </si>
  <si>
    <r>
      <t>　　・償還年限10年の場合…当初発行後4年目から当初発行額の</t>
    </r>
    <r>
      <rPr>
        <sz val="11"/>
        <rFont val="ＭＳ Ｐゴシック"/>
        <family val="3"/>
        <charset val="128"/>
      </rPr>
      <t>3.7%×7年積立、満期時に74.1%借換え</t>
    </r>
    <rPh sb="3" eb="5">
      <t>ショウカン</t>
    </rPh>
    <rPh sb="5" eb="7">
      <t>ネンゲン</t>
    </rPh>
    <rPh sb="9" eb="10">
      <t>ネン</t>
    </rPh>
    <rPh sb="11" eb="13">
      <t>バアイ</t>
    </rPh>
    <rPh sb="14" eb="16">
      <t>トウショ</t>
    </rPh>
    <rPh sb="16" eb="18">
      <t>ハッコウ</t>
    </rPh>
    <rPh sb="24" eb="26">
      <t>トウショ</t>
    </rPh>
    <rPh sb="26" eb="29">
      <t>ハッコウガク</t>
    </rPh>
    <rPh sb="36" eb="37">
      <t>ネン</t>
    </rPh>
    <rPh sb="49" eb="51">
      <t>カリカエ</t>
    </rPh>
    <phoneticPr fontId="2"/>
  </si>
  <si>
    <t>　　・償還年限5年の場合…当初発行後4年目から当初発行額の3.7%×2年積立、満期時に92.6%借換え</t>
    <rPh sb="3" eb="5">
      <t>ショウカン</t>
    </rPh>
    <rPh sb="5" eb="7">
      <t>ネンゲン</t>
    </rPh>
    <rPh sb="8" eb="9">
      <t>ネン</t>
    </rPh>
    <rPh sb="10" eb="12">
      <t>バアイ</t>
    </rPh>
    <rPh sb="23" eb="25">
      <t>トウショ</t>
    </rPh>
    <rPh sb="25" eb="28">
      <t>ハッコウガク</t>
    </rPh>
    <rPh sb="35" eb="36">
      <t>ネン</t>
    </rPh>
    <rPh sb="48" eb="50">
      <t>カリカエ</t>
    </rPh>
    <phoneticPr fontId="2"/>
  </si>
  <si>
    <t>当初発行額</t>
    <rPh sb="0" eb="2">
      <t>トウショ</t>
    </rPh>
    <rPh sb="2" eb="4">
      <t>ハッコウ</t>
    </rPh>
    <rPh sb="4" eb="5">
      <t>ガク</t>
    </rPh>
    <phoneticPr fontId="2"/>
  </si>
  <si>
    <t>※3.7%積立については、当初発行額に積立率を乗じるルールであるため、当初発行額に対する借換割合も表記</t>
    <rPh sb="5" eb="7">
      <t>ツミタテ</t>
    </rPh>
    <rPh sb="13" eb="15">
      <t>トウショ</t>
    </rPh>
    <rPh sb="15" eb="17">
      <t>ハッコウ</t>
    </rPh>
    <rPh sb="17" eb="18">
      <t>ガク</t>
    </rPh>
    <rPh sb="19" eb="21">
      <t>ツミタテ</t>
    </rPh>
    <rPh sb="21" eb="22">
      <t>リツ</t>
    </rPh>
    <rPh sb="23" eb="24">
      <t>ジョウ</t>
    </rPh>
    <rPh sb="35" eb="37">
      <t>トウショ</t>
    </rPh>
    <rPh sb="36" eb="37">
      <t>ワリアテ</t>
    </rPh>
    <rPh sb="37" eb="39">
      <t>ハッコウ</t>
    </rPh>
    <rPh sb="39" eb="40">
      <t>ガク</t>
    </rPh>
    <rPh sb="41" eb="42">
      <t>タイ</t>
    </rPh>
    <rPh sb="44" eb="46">
      <t>カリカ</t>
    </rPh>
    <rPh sb="46" eb="48">
      <t>ワリアイ</t>
    </rPh>
    <rPh sb="49" eb="51">
      <t>ヒョウキ</t>
    </rPh>
    <phoneticPr fontId="2"/>
  </si>
  <si>
    <t>減債基金積立対象外分</t>
    <rPh sb="0" eb="2">
      <t>ゲンサイ</t>
    </rPh>
    <rPh sb="2" eb="4">
      <t>キキン</t>
    </rPh>
    <rPh sb="4" eb="6">
      <t>ツミタテ</t>
    </rPh>
    <rPh sb="6" eb="9">
      <t>タイショウガイ</t>
    </rPh>
    <rPh sb="9" eb="10">
      <t>ブン</t>
    </rPh>
    <phoneticPr fontId="2"/>
  </si>
  <si>
    <t>○特定財源（分譲収入等）をもって償還する。（地域開発事業債等）</t>
    <rPh sb="1" eb="3">
      <t>トクテイ</t>
    </rPh>
    <rPh sb="3" eb="5">
      <t>ザイゲン</t>
    </rPh>
    <rPh sb="6" eb="8">
      <t>ブンジョウ</t>
    </rPh>
    <rPh sb="8" eb="10">
      <t>シュウニュウ</t>
    </rPh>
    <rPh sb="10" eb="11">
      <t>トウ</t>
    </rPh>
    <rPh sb="16" eb="18">
      <t>ショウカン</t>
    </rPh>
    <rPh sb="22" eb="24">
      <t>チイキ</t>
    </rPh>
    <rPh sb="24" eb="26">
      <t>カイハツ</t>
    </rPh>
    <rPh sb="26" eb="28">
      <t>ジギョウ</t>
    </rPh>
    <rPh sb="28" eb="29">
      <t>サイ</t>
    </rPh>
    <rPh sb="29" eb="30">
      <t>トウ</t>
    </rPh>
    <phoneticPr fontId="2"/>
  </si>
  <si>
    <t>　　・特定財源を償還財源にあて、その残りを借換え（特定財源が未発生である事業期間内借換は全額借換え）</t>
    <rPh sb="3" eb="5">
      <t>トクテイ</t>
    </rPh>
    <rPh sb="5" eb="7">
      <t>ザイゲン</t>
    </rPh>
    <rPh sb="8" eb="10">
      <t>ショウカン</t>
    </rPh>
    <rPh sb="10" eb="12">
      <t>ザイゲン</t>
    </rPh>
    <rPh sb="18" eb="19">
      <t>ノコ</t>
    </rPh>
    <rPh sb="21" eb="23">
      <t>カリカ</t>
    </rPh>
    <rPh sb="30" eb="31">
      <t>ミ</t>
    </rPh>
    <rPh sb="36" eb="38">
      <t>ジギョウ</t>
    </rPh>
    <rPh sb="38" eb="41">
      <t>キカンナイ</t>
    </rPh>
    <rPh sb="44" eb="46">
      <t>ゼンガク</t>
    </rPh>
    <rPh sb="46" eb="48">
      <t>カリカ</t>
    </rPh>
    <phoneticPr fontId="2"/>
  </si>
  <si>
    <t>○</t>
    <phoneticPr fontId="2"/>
  </si>
  <si>
    <t>～０．５％</t>
    <phoneticPr fontId="2"/>
  </si>
  <si>
    <t>～１．０％</t>
    <phoneticPr fontId="2"/>
  </si>
  <si>
    <t>ダイヤルイン　06-6944-6964</t>
    <phoneticPr fontId="2"/>
  </si>
  <si>
    <t>○</t>
    <phoneticPr fontId="2"/>
  </si>
  <si>
    <t>（Ｄ）</t>
    <phoneticPr fontId="2"/>
  </si>
  <si>
    <t>(Ｅ)=（Ａ+Ｂ+Ｃ-Ｄ）</t>
    <phoneticPr fontId="2"/>
  </si>
  <si>
    <t>臨財債等</t>
    <phoneticPr fontId="2"/>
  </si>
  <si>
    <t>平成16年度までに積立を開始したもの （年6%積立、30年目最終償還時に当初発行額の22.7%を負担）</t>
    <rPh sb="0" eb="2">
      <t>ヘイセイ</t>
    </rPh>
    <rPh sb="4" eb="6">
      <t>ネンド</t>
    </rPh>
    <rPh sb="9" eb="11">
      <t>ツミタテ</t>
    </rPh>
    <rPh sb="12" eb="14">
      <t>カイシ</t>
    </rPh>
    <rPh sb="20" eb="21">
      <t>ネン</t>
    </rPh>
    <rPh sb="23" eb="25">
      <t>ツミタテ</t>
    </rPh>
    <rPh sb="28" eb="30">
      <t>ネンメ</t>
    </rPh>
    <rPh sb="30" eb="32">
      <t>サイシュウ</t>
    </rPh>
    <rPh sb="32" eb="34">
      <t>ショウカン</t>
    </rPh>
    <rPh sb="34" eb="35">
      <t>ジ</t>
    </rPh>
    <rPh sb="36" eb="38">
      <t>トウショ</t>
    </rPh>
    <rPh sb="38" eb="41">
      <t>ハッコウガク</t>
    </rPh>
    <rPh sb="48" eb="50">
      <t>フタン</t>
    </rPh>
    <phoneticPr fontId="2"/>
  </si>
  <si>
    <t>　　・償還年限2年の場合…据置なしで借換額の6%×2年積立、満期時に88%借換え</t>
    <rPh sb="3" eb="5">
      <t>ショウカン</t>
    </rPh>
    <rPh sb="5" eb="7">
      <t>ネンゲン</t>
    </rPh>
    <rPh sb="8" eb="9">
      <t>ネン</t>
    </rPh>
    <rPh sb="10" eb="12">
      <t>バアイ</t>
    </rPh>
    <rPh sb="13" eb="15">
      <t>スエオキ</t>
    </rPh>
    <rPh sb="26" eb="27">
      <t>ネン</t>
    </rPh>
    <rPh sb="37" eb="39">
      <t>カリカエ</t>
    </rPh>
    <phoneticPr fontId="2"/>
  </si>
  <si>
    <r>
      <t>平成17</t>
    </r>
    <r>
      <rPr>
        <sz val="11"/>
        <rFont val="ＭＳ Ｐゴシック"/>
        <family val="3"/>
        <charset val="128"/>
      </rPr>
      <t>年度より新たに積立をはじめたもの （年</t>
    </r>
    <r>
      <rPr>
        <sz val="11"/>
        <rFont val="ＭＳ Ｐゴシック"/>
        <family val="3"/>
        <charset val="128"/>
      </rPr>
      <t>3.7%積立）</t>
    </r>
    <rPh sb="0" eb="2">
      <t>ヘイセイ</t>
    </rPh>
    <rPh sb="4" eb="6">
      <t>ネンド</t>
    </rPh>
    <rPh sb="8" eb="9">
      <t>アラ</t>
    </rPh>
    <rPh sb="11" eb="13">
      <t>ツミタテ</t>
    </rPh>
    <phoneticPr fontId="2"/>
  </si>
  <si>
    <r>
      <t>借換割合
[</t>
    </r>
    <r>
      <rPr>
        <sz val="8"/>
        <rFont val="ＭＳ Ｐゴシック"/>
        <family val="3"/>
        <charset val="128"/>
      </rPr>
      <t>当初発行額]</t>
    </r>
    <rPh sb="0" eb="2">
      <t>カリカエ</t>
    </rPh>
    <rPh sb="2" eb="4">
      <t>ワリアイ</t>
    </rPh>
    <rPh sb="6" eb="8">
      <t>トウショ</t>
    </rPh>
    <rPh sb="8" eb="10">
      <t>ハッコウ</t>
    </rPh>
    <rPh sb="10" eb="11">
      <t>ガク</t>
    </rPh>
    <phoneticPr fontId="2"/>
  </si>
  <si>
    <t>本府における減債基金積立ルール及び借換えの考え方は次のとおりです。</t>
    <rPh sb="0" eb="1">
      <t>ホン</t>
    </rPh>
    <rPh sb="1" eb="2">
      <t>フ</t>
    </rPh>
    <rPh sb="6" eb="8">
      <t>ゲンサイ</t>
    </rPh>
    <rPh sb="8" eb="10">
      <t>キキン</t>
    </rPh>
    <rPh sb="10" eb="12">
      <t>ツミタテ</t>
    </rPh>
    <rPh sb="15" eb="16">
      <t>オヨ</t>
    </rPh>
    <rPh sb="17" eb="19">
      <t>カリカエ</t>
    </rPh>
    <rPh sb="21" eb="22">
      <t>カンガ</t>
    </rPh>
    <rPh sb="23" eb="24">
      <t>カタ</t>
    </rPh>
    <rPh sb="25" eb="26">
      <t>ツギ</t>
    </rPh>
    <phoneticPr fontId="2"/>
  </si>
  <si>
    <t>平成24年度以降に新規発行したもの</t>
    <rPh sb="0" eb="2">
      <t>ヘイセイ</t>
    </rPh>
    <rPh sb="4" eb="6">
      <t>ネンド</t>
    </rPh>
    <rPh sb="6" eb="8">
      <t>イコウ</t>
    </rPh>
    <rPh sb="9" eb="11">
      <t>シンキ</t>
    </rPh>
    <rPh sb="11" eb="13">
      <t>ハッコウ</t>
    </rPh>
    <phoneticPr fontId="2"/>
  </si>
  <si>
    <t>【30年償還の場合・年3.3%積立】　※ 端数の1%は初回借換時に償還</t>
    <rPh sb="3" eb="4">
      <t>ネン</t>
    </rPh>
    <rPh sb="4" eb="6">
      <t>ショウカン</t>
    </rPh>
    <rPh sb="7" eb="9">
      <t>バアイ</t>
    </rPh>
    <rPh sb="10" eb="11">
      <t>ネン</t>
    </rPh>
    <rPh sb="15" eb="17">
      <t>ツミタテ</t>
    </rPh>
    <rPh sb="21" eb="23">
      <t>ハスウ</t>
    </rPh>
    <rPh sb="27" eb="29">
      <t>ショカイ</t>
    </rPh>
    <rPh sb="29" eb="31">
      <t>カリカエ</t>
    </rPh>
    <rPh sb="31" eb="32">
      <t>ジ</t>
    </rPh>
    <rPh sb="33" eb="35">
      <t>ショウカン</t>
    </rPh>
    <phoneticPr fontId="2"/>
  </si>
  <si>
    <t>（単位　百万円）</t>
    <rPh sb="1" eb="3">
      <t>タンイ</t>
    </rPh>
    <rPh sb="4" eb="7">
      <t>ヒャクマンエン</t>
    </rPh>
    <phoneticPr fontId="2"/>
  </si>
  <si>
    <t>２７年度末</t>
    <rPh sb="2" eb="4">
      <t>ネンド</t>
    </rPh>
    <rPh sb="4" eb="5">
      <t>マツ</t>
    </rPh>
    <phoneticPr fontId="2"/>
  </si>
  <si>
    <t>２８年度発行額</t>
    <rPh sb="2" eb="4">
      <t>ネンド</t>
    </rPh>
    <rPh sb="4" eb="6">
      <t>ハッコウ</t>
    </rPh>
    <rPh sb="6" eb="7">
      <t>ガク</t>
    </rPh>
    <phoneticPr fontId="2"/>
  </si>
  <si>
    <t>２８年度元金償還額</t>
    <rPh sb="2" eb="4">
      <t>ネンド</t>
    </rPh>
    <rPh sb="4" eb="6">
      <t>ガンキン</t>
    </rPh>
    <rPh sb="6" eb="8">
      <t>ショウカン</t>
    </rPh>
    <rPh sb="8" eb="9">
      <t>ガク</t>
    </rPh>
    <phoneticPr fontId="2"/>
  </si>
  <si>
    <t>２８年度末残高</t>
    <rPh sb="2" eb="4">
      <t>ネンド</t>
    </rPh>
    <rPh sb="4" eb="5">
      <t>マツ</t>
    </rPh>
    <rPh sb="5" eb="7">
      <t>ザンダカ</t>
    </rPh>
    <phoneticPr fontId="2"/>
  </si>
  <si>
    <t>２８年度利子支払額</t>
    <rPh sb="2" eb="4">
      <t>ネンド</t>
    </rPh>
    <rPh sb="4" eb="6">
      <t>リシ</t>
    </rPh>
    <rPh sb="6" eb="8">
      <t>シハラ</t>
    </rPh>
    <rPh sb="8" eb="9">
      <t>ガク</t>
    </rPh>
    <phoneticPr fontId="2"/>
  </si>
  <si>
    <t>平成２８年度に発行した府債（地方債）の金利は、次のとおりです。</t>
    <rPh sb="0" eb="2">
      <t>ヘイセイ</t>
    </rPh>
    <rPh sb="4" eb="6">
      <t>ネンド</t>
    </rPh>
    <rPh sb="7" eb="9">
      <t>ハッコウ</t>
    </rPh>
    <rPh sb="11" eb="12">
      <t>フ</t>
    </rPh>
    <rPh sb="12" eb="13">
      <t>サイ</t>
    </rPh>
    <rPh sb="14" eb="17">
      <t>チホウサイ</t>
    </rPh>
    <rPh sb="19" eb="21">
      <t>キンリ</t>
    </rPh>
    <rPh sb="23" eb="24">
      <t>ツギ</t>
    </rPh>
    <phoneticPr fontId="2"/>
  </si>
  <si>
    <t>平成２８年度における減債基金の積立・取崩等の状況は、次のとおりです。</t>
    <rPh sb="0" eb="2">
      <t>ヘイセイ</t>
    </rPh>
    <rPh sb="4" eb="6">
      <t>ネンド</t>
    </rPh>
    <rPh sb="10" eb="12">
      <t>ゲンサイ</t>
    </rPh>
    <rPh sb="12" eb="14">
      <t>キキン</t>
    </rPh>
    <rPh sb="15" eb="17">
      <t>ツミタテ</t>
    </rPh>
    <rPh sb="18" eb="20">
      <t>トリクズシ</t>
    </rPh>
    <rPh sb="20" eb="21">
      <t>トウ</t>
    </rPh>
    <rPh sb="22" eb="24">
      <t>ジョウキョウ</t>
    </rPh>
    <rPh sb="26" eb="27">
      <t>ツギ</t>
    </rPh>
    <phoneticPr fontId="2"/>
  </si>
  <si>
    <t>２７年度末
基金残高（Ａ）</t>
    <rPh sb="2" eb="4">
      <t>ネンド</t>
    </rPh>
    <rPh sb="4" eb="5">
      <t>マツ</t>
    </rPh>
    <rPh sb="6" eb="8">
      <t>キキン</t>
    </rPh>
    <rPh sb="8" eb="10">
      <t>ザンダカ</t>
    </rPh>
    <phoneticPr fontId="2"/>
  </si>
  <si>
    <t>２８年度
積立金（Ｂ）</t>
    <rPh sb="2" eb="4">
      <t>ネンド</t>
    </rPh>
    <rPh sb="5" eb="7">
      <t>ツミタテ</t>
    </rPh>
    <rPh sb="7" eb="8">
      <t>キン</t>
    </rPh>
    <phoneticPr fontId="2"/>
  </si>
  <si>
    <t>２８年度
取崩額（Ｃ）</t>
    <rPh sb="2" eb="4">
      <t>ネンド</t>
    </rPh>
    <rPh sb="5" eb="7">
      <t>トリクズシ</t>
    </rPh>
    <rPh sb="7" eb="8">
      <t>ガク</t>
    </rPh>
    <phoneticPr fontId="2"/>
  </si>
  <si>
    <r>
      <t>２８年度末基金
残高</t>
    </r>
    <r>
      <rPr>
        <sz val="8"/>
        <color theme="1"/>
        <rFont val="ＭＳ Ｐゴシック"/>
        <family val="3"/>
        <charset val="128"/>
      </rPr>
      <t>（Ａ+Ｂ-Ｃ）</t>
    </r>
    <rPh sb="2" eb="4">
      <t>ネンド</t>
    </rPh>
    <rPh sb="4" eb="5">
      <t>マツ</t>
    </rPh>
    <rPh sb="5" eb="7">
      <t>キキン</t>
    </rPh>
    <rPh sb="8" eb="10">
      <t>ザンダカ</t>
    </rPh>
    <phoneticPr fontId="2"/>
  </si>
  <si>
    <r>
      <t>２７年度末積立
不足額</t>
    </r>
    <r>
      <rPr>
        <sz val="8"/>
        <color theme="1"/>
        <rFont val="ＭＳ Ｐゴシック"/>
        <family val="3"/>
        <charset val="128"/>
      </rPr>
      <t>（Ａ）</t>
    </r>
    <rPh sb="2" eb="4">
      <t>ネンド</t>
    </rPh>
    <rPh sb="4" eb="5">
      <t>マツ</t>
    </rPh>
    <rPh sb="5" eb="7">
      <t>ツミタテ</t>
    </rPh>
    <rPh sb="8" eb="10">
      <t>フソク</t>
    </rPh>
    <rPh sb="10" eb="11">
      <t>ガク</t>
    </rPh>
    <phoneticPr fontId="2"/>
  </si>
  <si>
    <t>２８年度
復元額（Ｂ）</t>
    <rPh sb="2" eb="4">
      <t>ネンド</t>
    </rPh>
    <rPh sb="5" eb="7">
      <t>フクゲン</t>
    </rPh>
    <rPh sb="7" eb="8">
      <t>ガク</t>
    </rPh>
    <phoneticPr fontId="2"/>
  </si>
  <si>
    <t>２８年度末積立
不足額（Ａ-Ｂ）</t>
    <rPh sb="2" eb="4">
      <t>ネンド</t>
    </rPh>
    <rPh sb="4" eb="5">
      <t>マツ</t>
    </rPh>
    <rPh sb="5" eb="7">
      <t>ツミタテ</t>
    </rPh>
    <rPh sb="8" eb="10">
      <t>フソク</t>
    </rPh>
    <rPh sb="10" eb="11">
      <t>ガク</t>
    </rPh>
    <phoneticPr fontId="2"/>
  </si>
  <si>
    <t>１．０％超え</t>
    <rPh sb="4" eb="5">
      <t>コ</t>
    </rPh>
    <phoneticPr fontId="2"/>
  </si>
  <si>
    <t xml:space="preserve">
　 「臨財債等」とは、税や交付税の代替として発行した府債（臨時財政対策債、減税補塡債、臨時税収補塡債、減収補塡債）の合計であり、
その元利償還金については、後年度の普通交付税の基準財政需要額に全額算入される。
（減収補塡債については、一部が算入対象外。）
　 国の基準財政需要額算入における償還ペースと府の償還ペースには差があり、概ね国の方が府の償還ペースに比べ早くなっていた　（例えば、臨財債の国の償還ペースは据置期間を設けた上で、発行額の概ね半分を20年償還、残りを30年償還としている。これに対し、府は原則30年償還としていた）。
　 そのため、平成25年度新規発行分から、臨財債の府の償還ペースについては国の基準財政需要額算入の実態を踏まえ、据置期間無しで発行額の半分を20年償還とする見直しを行った。この見直しにより、府の償還ペースの方が国に比べ早くなった。
　 ただし、上記見直しを行う以前に発行した臨財債等については、府と国の償還ペースには差が生じている。
</t>
    <rPh sb="122" eb="124">
      <t>サンニュウ</t>
    </rPh>
    <rPh sb="124" eb="126">
      <t>タイショウ</t>
    </rPh>
    <rPh sb="126" eb="127">
      <t>ガイ</t>
    </rPh>
    <rPh sb="148" eb="150">
      <t>ショウカン</t>
    </rPh>
    <rPh sb="154" eb="155">
      <t>フ</t>
    </rPh>
    <rPh sb="156" eb="158">
      <t>ショウカン</t>
    </rPh>
    <rPh sb="170" eb="171">
      <t>クニ</t>
    </rPh>
    <rPh sb="172" eb="173">
      <t>ホウ</t>
    </rPh>
    <rPh sb="193" eb="194">
      <t>タト</t>
    </rPh>
    <rPh sb="201" eb="202">
      <t>クニ</t>
    </rPh>
    <rPh sb="203" eb="205">
      <t>ショウカン</t>
    </rPh>
    <rPh sb="209" eb="211">
      <t>スエオキ</t>
    </rPh>
    <rPh sb="211" eb="213">
      <t>キカン</t>
    </rPh>
    <rPh sb="214" eb="215">
      <t>モウ</t>
    </rPh>
    <rPh sb="217" eb="218">
      <t>ウエ</t>
    </rPh>
    <rPh sb="220" eb="223">
      <t>ハッコウガク</t>
    </rPh>
    <rPh sb="224" eb="225">
      <t>オオム</t>
    </rPh>
    <rPh sb="226" eb="228">
      <t>ハンブン</t>
    </rPh>
    <rPh sb="235" eb="236">
      <t>ノコ</t>
    </rPh>
    <rPh sb="252" eb="253">
      <t>タイ</t>
    </rPh>
    <rPh sb="257" eb="259">
      <t>ゲンソク</t>
    </rPh>
    <rPh sb="280" eb="282">
      <t>ヘイセイ</t>
    </rPh>
    <rPh sb="310" eb="311">
      <t>クニ</t>
    </rPh>
    <rPh sb="329" eb="331">
      <t>スエオキ</t>
    </rPh>
    <rPh sb="331" eb="333">
      <t>キカン</t>
    </rPh>
    <rPh sb="333" eb="334">
      <t>ナ</t>
    </rPh>
    <rPh sb="370" eb="372">
      <t>ショウカン</t>
    </rPh>
    <rPh sb="376" eb="377">
      <t>ホウ</t>
    </rPh>
    <rPh sb="422" eb="423">
      <t>クニ</t>
    </rPh>
    <rPh sb="431" eb="432">
      <t>サ</t>
    </rPh>
    <rPh sb="433" eb="434">
      <t>ショウ</t>
    </rPh>
    <phoneticPr fontId="2"/>
  </si>
  <si>
    <t>　</t>
    <phoneticPr fontId="2"/>
  </si>
  <si>
    <t xml:space="preserve">
</t>
    <phoneticPr fontId="2"/>
  </si>
  <si>
    <t>　　（88%借換債については、据置なしで借換額の6%×5年積立、満期時に70%借換え）</t>
    <phoneticPr fontId="2"/>
  </si>
  <si>
    <t>（b/a）</t>
    <phoneticPr fontId="2"/>
  </si>
  <si>
    <t>第２８９回大阪府公募公債</t>
    <rPh sb="4" eb="5">
      <t>カイ</t>
    </rPh>
    <phoneticPr fontId="2"/>
  </si>
  <si>
    <t>第２９０回大阪府公募公債</t>
    <rPh sb="4" eb="5">
      <t>カイ</t>
    </rPh>
    <phoneticPr fontId="2"/>
  </si>
  <si>
    <t>第２９１回大阪府公募公債</t>
    <rPh sb="4" eb="5">
      <t>カイ</t>
    </rPh>
    <phoneticPr fontId="2"/>
  </si>
  <si>
    <t>第２９２回大阪府公募公債</t>
    <rPh sb="4" eb="5">
      <t>カイ</t>
    </rPh>
    <phoneticPr fontId="2"/>
  </si>
  <si>
    <t>第２９３回大阪府公募公債</t>
    <rPh sb="4" eb="5">
      <t>カイ</t>
    </rPh>
    <phoneticPr fontId="2"/>
  </si>
  <si>
    <t>第２９４回大阪府公募公債</t>
    <rPh sb="4" eb="5">
      <t>カイ</t>
    </rPh>
    <phoneticPr fontId="2"/>
  </si>
  <si>
    <t>第２９５回大阪府公募公債</t>
    <rPh sb="4" eb="5">
      <t>カイ</t>
    </rPh>
    <phoneticPr fontId="2"/>
  </si>
  <si>
    <t>第２９６回大阪府公募公債</t>
    <rPh sb="4" eb="5">
      <t>カイ</t>
    </rPh>
    <phoneticPr fontId="2"/>
  </si>
  <si>
    <t>第３００回大阪府公募公債</t>
    <rPh sb="4" eb="5">
      <t>カイ</t>
    </rPh>
    <phoneticPr fontId="2"/>
  </si>
  <si>
    <t>第４５回共同発行市場公募地方債</t>
    <rPh sb="3" eb="4">
      <t>カイ</t>
    </rPh>
    <phoneticPr fontId="2"/>
  </si>
  <si>
    <t>第７２回大阪府公募公債</t>
    <rPh sb="3" eb="4">
      <t>カイ</t>
    </rPh>
    <phoneticPr fontId="2"/>
  </si>
  <si>
    <t>第７３回大阪府公募公債</t>
    <rPh sb="3" eb="4">
      <t>カイ</t>
    </rPh>
    <phoneticPr fontId="2"/>
  </si>
  <si>
    <t>第７４回大阪府公募公債</t>
    <rPh sb="3" eb="4">
      <t>カイ</t>
    </rPh>
    <phoneticPr fontId="2"/>
  </si>
  <si>
    <t>第７５回大阪府公募公債</t>
    <rPh sb="3" eb="4">
      <t>カイ</t>
    </rPh>
    <phoneticPr fontId="2"/>
  </si>
  <si>
    <t>第７７回大阪府公募公債</t>
    <rPh sb="3" eb="4">
      <t>カイ</t>
    </rPh>
    <phoneticPr fontId="2"/>
  </si>
  <si>
    <t>第２３回大阪府公債</t>
    <rPh sb="3" eb="4">
      <t>カイ</t>
    </rPh>
    <phoneticPr fontId="2"/>
  </si>
  <si>
    <t>第２回証書借入</t>
    <rPh sb="0" eb="1">
      <t>ダイ</t>
    </rPh>
    <rPh sb="2" eb="3">
      <t>カイ</t>
    </rPh>
    <rPh sb="3" eb="5">
      <t>ショウショ</t>
    </rPh>
    <rPh sb="5" eb="7">
      <t>カリイレ</t>
    </rPh>
    <phoneticPr fontId="2"/>
  </si>
  <si>
    <t>第２１回大阪府公募公債</t>
    <rPh sb="3" eb="4">
      <t>カイ</t>
    </rPh>
    <phoneticPr fontId="2"/>
  </si>
  <si>
    <t>　　・償還年限2年の場合…当初発行後4年目から当初発行額の3.7%を積立、満期時に残年数に応じ、85.2%または77.8%借換え</t>
    <rPh sb="3" eb="5">
      <t>ショウカン</t>
    </rPh>
    <rPh sb="5" eb="7">
      <t>ネンゲン</t>
    </rPh>
    <rPh sb="8" eb="9">
      <t>ネン</t>
    </rPh>
    <rPh sb="10" eb="12">
      <t>バアイ</t>
    </rPh>
    <rPh sb="37" eb="40">
      <t>マンキジ</t>
    </rPh>
    <rPh sb="41" eb="42">
      <t>ザン</t>
    </rPh>
    <rPh sb="42" eb="44">
      <t>ネンスウ</t>
    </rPh>
    <rPh sb="43" eb="44">
      <t>スウ</t>
    </rPh>
    <rPh sb="45" eb="46">
      <t>オウ</t>
    </rPh>
    <rPh sb="61" eb="63">
      <t>カリカエ</t>
    </rPh>
    <phoneticPr fontId="2"/>
  </si>
  <si>
    <t xml:space="preserve">
（c）</t>
    <phoneticPr fontId="2"/>
  </si>
  <si>
    <r>
      <t>（b/</t>
    </r>
    <r>
      <rPr>
        <sz val="11"/>
        <rFont val="ＭＳ Ｐゴシック"/>
        <family val="3"/>
        <charset val="128"/>
      </rPr>
      <t>c</t>
    </r>
    <r>
      <rPr>
        <sz val="11"/>
        <rFont val="ＭＳ Ｐゴシック"/>
        <family val="3"/>
        <charset val="128"/>
      </rPr>
      <t>）</t>
    </r>
    <phoneticPr fontId="2"/>
  </si>
  <si>
    <t>第２９７回大阪府公募公債</t>
    <rPh sb="4" eb="5">
      <t>カイ</t>
    </rPh>
    <phoneticPr fontId="2"/>
  </si>
  <si>
    <t>第２９８回大阪府公募公債</t>
    <rPh sb="4" eb="5">
      <t>カイ</t>
    </rPh>
    <phoneticPr fontId="2"/>
  </si>
  <si>
    <t>第２９９回大阪府公募公債</t>
    <rPh sb="4" eb="5">
      <t>カイ</t>
    </rPh>
    <phoneticPr fontId="2"/>
  </si>
  <si>
    <t>第３７回共同発行市場公募地方債</t>
    <rPh sb="3" eb="4">
      <t>カイ</t>
    </rPh>
    <phoneticPr fontId="2"/>
  </si>
  <si>
    <t>第３８回共同発行市場公募地方債</t>
    <rPh sb="3" eb="4">
      <t>カイ</t>
    </rPh>
    <phoneticPr fontId="2"/>
  </si>
  <si>
    <t>第３９回共同発行市場公募地方債</t>
    <rPh sb="3" eb="4">
      <t>カイ</t>
    </rPh>
    <phoneticPr fontId="2"/>
  </si>
  <si>
    <t>第４０回共同発行市場公募地方債</t>
    <rPh sb="3" eb="4">
      <t>カイ</t>
    </rPh>
    <phoneticPr fontId="2"/>
  </si>
  <si>
    <t>第４１回共同発行市場公募地方債</t>
    <rPh sb="3" eb="4">
      <t>カイ</t>
    </rPh>
    <phoneticPr fontId="2"/>
  </si>
  <si>
    <t>第４２回共同発行市場公募地方債</t>
    <rPh sb="3" eb="4">
      <t>カイ</t>
    </rPh>
    <phoneticPr fontId="2"/>
  </si>
  <si>
    <t>第４３回共同発行市場公募地方債</t>
    <rPh sb="3" eb="4">
      <t>カイ</t>
    </rPh>
    <phoneticPr fontId="2"/>
  </si>
  <si>
    <t>第４４回共同発行市場公募地方債</t>
    <rPh sb="3" eb="4">
      <t>カイ</t>
    </rPh>
    <phoneticPr fontId="2"/>
  </si>
  <si>
    <t>第４６回共同発行市場公募地方債</t>
    <rPh sb="3" eb="4">
      <t>カイ</t>
    </rPh>
    <phoneticPr fontId="2"/>
  </si>
  <si>
    <t>第４７回共同発行市場公募地方債</t>
    <rPh sb="3" eb="4">
      <t>カイ</t>
    </rPh>
    <phoneticPr fontId="2"/>
  </si>
  <si>
    <t>第４８回共同発行市場公募地方債</t>
    <rPh sb="3" eb="4">
      <t>カイ</t>
    </rPh>
    <phoneticPr fontId="2"/>
  </si>
  <si>
    <t>第２２３回大阪府公債</t>
    <rPh sb="4" eb="5">
      <t>カイ</t>
    </rPh>
    <phoneticPr fontId="2"/>
  </si>
  <si>
    <t>第７６回大阪府公募公債</t>
    <rPh sb="3" eb="4">
      <t>カイ</t>
    </rPh>
    <phoneticPr fontId="2"/>
  </si>
  <si>
    <t>第７８回大阪府公募公債</t>
    <rPh sb="3" eb="4">
      <t>カイ</t>
    </rPh>
    <phoneticPr fontId="2"/>
  </si>
  <si>
    <t>第７９回大阪府公募公債</t>
    <rPh sb="3" eb="4">
      <t>カイ</t>
    </rPh>
    <phoneticPr fontId="2"/>
  </si>
  <si>
    <t>第８０回大阪府公募公債</t>
    <rPh sb="3" eb="4">
      <t>カイ</t>
    </rPh>
    <phoneticPr fontId="2"/>
  </si>
  <si>
    <t>第８２回大阪府公募公債</t>
    <rPh sb="3" eb="4">
      <t>カイ</t>
    </rPh>
    <phoneticPr fontId="2"/>
  </si>
  <si>
    <t>第２４回大阪府公債</t>
    <rPh sb="3" eb="4">
      <t>カイ</t>
    </rPh>
    <rPh sb="4" eb="7">
      <t>オオサカフ</t>
    </rPh>
    <rPh sb="7" eb="9">
      <t>コウサイ</t>
    </rPh>
    <phoneticPr fontId="2"/>
  </si>
  <si>
    <t>第３回証書借入</t>
    <rPh sb="0" eb="1">
      <t>ダイ</t>
    </rPh>
    <rPh sb="2" eb="3">
      <t>カイ</t>
    </rPh>
    <rPh sb="3" eb="5">
      <t>ショウショ</t>
    </rPh>
    <rPh sb="5" eb="7">
      <t>カリイレ</t>
    </rPh>
    <phoneticPr fontId="2"/>
  </si>
  <si>
    <t>第４回証書借入</t>
    <rPh sb="0" eb="1">
      <t>ダイ</t>
    </rPh>
    <rPh sb="2" eb="3">
      <t>カイ</t>
    </rPh>
    <rPh sb="3" eb="5">
      <t>ショウショ</t>
    </rPh>
    <rPh sb="5" eb="7">
      <t>カリイレ</t>
    </rPh>
    <phoneticPr fontId="2"/>
  </si>
  <si>
    <t>第２０回大阪府公募公債</t>
    <rPh sb="3" eb="4">
      <t>カイ</t>
    </rPh>
    <phoneticPr fontId="2"/>
  </si>
  <si>
    <t>第２２回大阪府公募公債</t>
    <rPh sb="3" eb="4">
      <t>カイ</t>
    </rPh>
    <phoneticPr fontId="2"/>
  </si>
  <si>
    <t>第２３回大阪府公募公債</t>
    <rPh sb="3" eb="4">
      <t>カイ</t>
    </rPh>
    <phoneticPr fontId="2"/>
  </si>
  <si>
    <t>※平成23年度第78回大阪府公募公債、平成26年度第20回・第23回大阪府公募公債の借換えについては、借換率の異なる借換が混在</t>
    <rPh sb="1" eb="3">
      <t>ヘイセイ</t>
    </rPh>
    <rPh sb="5" eb="7">
      <t>ネンド</t>
    </rPh>
    <rPh sb="7" eb="8">
      <t>ダイ</t>
    </rPh>
    <rPh sb="10" eb="11">
      <t>カイ</t>
    </rPh>
    <rPh sb="11" eb="14">
      <t>オオサカフ</t>
    </rPh>
    <rPh sb="14" eb="16">
      <t>コウボ</t>
    </rPh>
    <rPh sb="16" eb="18">
      <t>コウサイ</t>
    </rPh>
    <rPh sb="19" eb="21">
      <t>ヘイセイ</t>
    </rPh>
    <rPh sb="23" eb="25">
      <t>ネンド</t>
    </rPh>
    <rPh sb="25" eb="26">
      <t>ダイ</t>
    </rPh>
    <rPh sb="28" eb="29">
      <t>カイ</t>
    </rPh>
    <rPh sb="30" eb="31">
      <t>ダイ</t>
    </rPh>
    <rPh sb="33" eb="34">
      <t>カイ</t>
    </rPh>
    <rPh sb="34" eb="37">
      <t>オオサカフ</t>
    </rPh>
    <rPh sb="37" eb="39">
      <t>コウボ</t>
    </rPh>
    <rPh sb="39" eb="41">
      <t>コウサイ</t>
    </rPh>
    <rPh sb="42" eb="44">
      <t>カリカエ</t>
    </rPh>
    <rPh sb="51" eb="53">
      <t>カリカエ</t>
    </rPh>
    <rPh sb="53" eb="54">
      <t>リツ</t>
    </rPh>
    <rPh sb="55" eb="56">
      <t>コト</t>
    </rPh>
    <phoneticPr fontId="2"/>
  </si>
  <si>
    <t>　　・償還年限2年の場合…当初発行後、据置なしで当初発行額の3.3%×2年積立、満期時に残年数に応じ、92.4%または85.8%借換え</t>
    <rPh sb="3" eb="5">
      <t>ショウカン</t>
    </rPh>
    <rPh sb="5" eb="7">
      <t>ネンゲン</t>
    </rPh>
    <rPh sb="8" eb="9">
      <t>ネン</t>
    </rPh>
    <rPh sb="10" eb="12">
      <t>バアイ</t>
    </rPh>
    <rPh sb="13" eb="15">
      <t>トウショ</t>
    </rPh>
    <rPh sb="15" eb="17">
      <t>ハッコウ</t>
    </rPh>
    <rPh sb="19" eb="20">
      <t>ス</t>
    </rPh>
    <rPh sb="20" eb="21">
      <t>オ</t>
    </rPh>
    <rPh sb="24" eb="26">
      <t>トウショ</t>
    </rPh>
    <rPh sb="44" eb="45">
      <t>ザン</t>
    </rPh>
    <rPh sb="45" eb="47">
      <t>ネンスウ</t>
    </rPh>
    <rPh sb="48" eb="49">
      <t>オウ</t>
    </rPh>
    <rPh sb="64" eb="66">
      <t>カリカエ</t>
    </rPh>
    <phoneticPr fontId="2"/>
  </si>
  <si>
    <t>【20年償還の場合・年5%積立】</t>
    <rPh sb="3" eb="4">
      <t>ネン</t>
    </rPh>
    <rPh sb="4" eb="6">
      <t>ショウカン</t>
    </rPh>
    <rPh sb="7" eb="9">
      <t>バアイ</t>
    </rPh>
    <rPh sb="10" eb="11">
      <t>ネン</t>
    </rPh>
    <rPh sb="13" eb="15">
      <t>ツミタテ</t>
    </rPh>
    <phoneticPr fontId="2"/>
  </si>
  <si>
    <t>第２４回大阪府公募公債</t>
    <rPh sb="3" eb="4">
      <t>カイ</t>
    </rPh>
    <phoneticPr fontId="2"/>
  </si>
  <si>
    <t>第２５回大阪府公募公債</t>
    <rPh sb="3" eb="4">
      <t>カイ</t>
    </rPh>
    <phoneticPr fontId="2"/>
  </si>
  <si>
    <t>第２６回大阪府公募公債</t>
    <rPh sb="3" eb="4">
      <t>カイ</t>
    </rPh>
    <phoneticPr fontId="2"/>
  </si>
  <si>
    <t>第２７回大阪府公募公債</t>
    <rPh sb="3" eb="4">
      <t>カイ</t>
    </rPh>
    <phoneticPr fontId="2"/>
  </si>
  <si>
    <t>第２８回大阪府公募公債</t>
    <rPh sb="3" eb="4">
      <t>カイ</t>
    </rPh>
    <phoneticPr fontId="2"/>
  </si>
  <si>
    <t>※3.3%・5%積立については、当初発行額に積立率を乗じるルールであるため、当初発行額に対する借換割合も表記</t>
    <rPh sb="8" eb="10">
      <t>ツミタテ</t>
    </rPh>
    <rPh sb="16" eb="18">
      <t>トウショ</t>
    </rPh>
    <rPh sb="18" eb="20">
      <t>ハッコウ</t>
    </rPh>
    <rPh sb="20" eb="21">
      <t>ガク</t>
    </rPh>
    <rPh sb="22" eb="24">
      <t>ツミタテ</t>
    </rPh>
    <rPh sb="24" eb="25">
      <t>リツ</t>
    </rPh>
    <rPh sb="26" eb="27">
      <t>ジョウ</t>
    </rPh>
    <rPh sb="38" eb="40">
      <t>トウショ</t>
    </rPh>
    <rPh sb="39" eb="40">
      <t>ワリアテ</t>
    </rPh>
    <rPh sb="40" eb="42">
      <t>ハッコウ</t>
    </rPh>
    <rPh sb="42" eb="43">
      <t>ガク</t>
    </rPh>
    <rPh sb="44" eb="45">
      <t>タイ</t>
    </rPh>
    <rPh sb="47" eb="49">
      <t>カリカ</t>
    </rPh>
    <rPh sb="49" eb="51">
      <t>ワリアイ</t>
    </rPh>
    <rPh sb="52" eb="54">
      <t>ヒョウキ</t>
    </rPh>
    <phoneticPr fontId="2"/>
  </si>
  <si>
    <t>※平成26年度第26回・第27回・第28回大阪府公募公債の借換えについては、借換率の異なる借換が混在</t>
    <rPh sb="1" eb="3">
      <t>ヘイセイ</t>
    </rPh>
    <rPh sb="5" eb="7">
      <t>ネンド</t>
    </rPh>
    <rPh sb="7" eb="8">
      <t>ダイ</t>
    </rPh>
    <rPh sb="10" eb="11">
      <t>カイ</t>
    </rPh>
    <rPh sb="12" eb="13">
      <t>ダイ</t>
    </rPh>
    <rPh sb="15" eb="16">
      <t>カイ</t>
    </rPh>
    <rPh sb="17" eb="18">
      <t>ダイ</t>
    </rPh>
    <rPh sb="20" eb="21">
      <t>カイ</t>
    </rPh>
    <rPh sb="21" eb="24">
      <t>オオサカフ</t>
    </rPh>
    <rPh sb="24" eb="26">
      <t>コウボ</t>
    </rPh>
    <rPh sb="26" eb="28">
      <t>コウサイ</t>
    </rPh>
    <rPh sb="29" eb="31">
      <t>カリカエ</t>
    </rPh>
    <rPh sb="38" eb="40">
      <t>カリカエ</t>
    </rPh>
    <rPh sb="40" eb="41">
      <t>リツ</t>
    </rPh>
    <rPh sb="42" eb="43">
      <t>コト</t>
    </rPh>
    <rPh sb="45" eb="47">
      <t>カリカ</t>
    </rPh>
    <rPh sb="48" eb="50">
      <t>コンザイ</t>
    </rPh>
    <phoneticPr fontId="2"/>
  </si>
  <si>
    <t>第８１回大阪府公募公債</t>
    <rPh sb="3" eb="4">
      <t>カイ</t>
    </rPh>
    <phoneticPr fontId="2"/>
  </si>
  <si>
    <t>※平成23年度第72回・第73回大阪府公募公債の借換えについては、借換率の異なる借換が混在</t>
    <rPh sb="1" eb="3">
      <t>ヘイセイ</t>
    </rPh>
    <rPh sb="5" eb="7">
      <t>ネンド</t>
    </rPh>
    <rPh sb="7" eb="8">
      <t>ダイ</t>
    </rPh>
    <rPh sb="10" eb="11">
      <t>カイ</t>
    </rPh>
    <rPh sb="12" eb="13">
      <t>ダイ</t>
    </rPh>
    <rPh sb="15" eb="16">
      <t>カイ</t>
    </rPh>
    <rPh sb="16" eb="19">
      <t>オオサカフ</t>
    </rPh>
    <rPh sb="19" eb="21">
      <t>コウボ</t>
    </rPh>
    <rPh sb="21" eb="23">
      <t>コウサイ</t>
    </rPh>
    <rPh sb="24" eb="26">
      <t>カリカエ</t>
    </rPh>
    <rPh sb="33" eb="35">
      <t>カリカエ</t>
    </rPh>
    <rPh sb="35" eb="36">
      <t>リツ</t>
    </rPh>
    <rPh sb="37" eb="38">
      <t>コト</t>
    </rPh>
    <rPh sb="40" eb="42">
      <t>カリカ</t>
    </rPh>
    <rPh sb="43" eb="45">
      <t>コンザイ</t>
    </rPh>
    <phoneticPr fontId="2"/>
  </si>
  <si>
    <t>　　・償還年限2年の場合…当初発行後、据置なしで当初発行額の5%×2年積立、満期時に残年数に応じ、90%または80%借換え</t>
    <rPh sb="24" eb="26">
      <t>トウショ</t>
    </rPh>
    <phoneticPr fontId="2"/>
  </si>
  <si>
    <t>H28末残高</t>
    <rPh sb="3" eb="4">
      <t>マツ</t>
    </rPh>
    <rPh sb="4" eb="6">
      <t>ザンダカ</t>
    </rPh>
    <phoneticPr fontId="2"/>
  </si>
  <si>
    <t>平成２８年度における府債（地方債）の発行額・元金償還額・残高の状況は、次のとおりです。</t>
    <rPh sb="0" eb="2">
      <t>ヘイセイ</t>
    </rPh>
    <rPh sb="4" eb="6">
      <t>ネンド</t>
    </rPh>
    <rPh sb="10" eb="11">
      <t>フ</t>
    </rPh>
    <rPh sb="11" eb="12">
      <t>サイ</t>
    </rPh>
    <rPh sb="13" eb="16">
      <t>チホウサイ</t>
    </rPh>
    <rPh sb="18" eb="21">
      <t>ハッコウガク</t>
    </rPh>
    <rPh sb="22" eb="24">
      <t>ガンキン</t>
    </rPh>
    <rPh sb="24" eb="26">
      <t>ショウカン</t>
    </rPh>
    <rPh sb="26" eb="27">
      <t>ガク</t>
    </rPh>
    <rPh sb="28" eb="30">
      <t>ザンダカ</t>
    </rPh>
    <rPh sb="31" eb="33">
      <t>ジョウキョウ</t>
    </rPh>
    <rPh sb="35" eb="36">
      <t>ツギ</t>
    </rPh>
    <phoneticPr fontId="2"/>
  </si>
  <si>
    <t>平成２８年度における減債基金の積立不足額の状況は、次のとおりです。</t>
    <rPh sb="0" eb="2">
      <t>ヘイセイ</t>
    </rPh>
    <rPh sb="4" eb="6">
      <t>ネンド</t>
    </rPh>
    <rPh sb="10" eb="12">
      <t>ゲンサイ</t>
    </rPh>
    <rPh sb="12" eb="14">
      <t>キキン</t>
    </rPh>
    <rPh sb="15" eb="17">
      <t>ツミタテ</t>
    </rPh>
    <rPh sb="17" eb="19">
      <t>フソク</t>
    </rPh>
    <rPh sb="19" eb="20">
      <t>ガク</t>
    </rPh>
    <rPh sb="21" eb="23">
      <t>ジョウキョウ</t>
    </rPh>
    <rPh sb="25" eb="26">
      <t>ツギ</t>
    </rPh>
    <phoneticPr fontId="2"/>
  </si>
  <si>
    <t>（減債基金へ積立を行っている会計の内訳：一般・下水・府営住宅・港湾・関空・箕面・不動産・市町村）</t>
    <rPh sb="17" eb="19">
      <t>ウチワケ</t>
    </rPh>
    <rPh sb="26" eb="28">
      <t>フエイ</t>
    </rPh>
    <rPh sb="28" eb="30">
      <t>ジュウタク</t>
    </rPh>
    <phoneticPr fontId="2"/>
  </si>
  <si>
    <t>▲10,618</t>
    <phoneticPr fontId="2"/>
  </si>
  <si>
    <t>▲113,544</t>
    <phoneticPr fontId="2"/>
  </si>
  <si>
    <t>▲42,754</t>
    <phoneticPr fontId="2"/>
  </si>
  <si>
    <t>▲53,372</t>
    <phoneticPr fontId="2"/>
  </si>
  <si>
    <t>増減額</t>
    <rPh sb="0" eb="3">
      <t>ゾウゲンガク</t>
    </rPh>
    <phoneticPr fontId="2"/>
  </si>
  <si>
    <t>増減率</t>
    <rPh sb="0" eb="2">
      <t>ゾウゲン</t>
    </rPh>
    <rPh sb="2" eb="3">
      <t>リツ</t>
    </rPh>
    <phoneticPr fontId="2"/>
  </si>
  <si>
    <t>▲0.2%</t>
    <phoneticPr fontId="2"/>
  </si>
  <si>
    <t>▲4.7%</t>
    <phoneticPr fontId="2"/>
  </si>
  <si>
    <t>▲0.8%</t>
    <phoneticPr fontId="2"/>
  </si>
  <si>
    <t>▲3.6%</t>
    <phoneticPr fontId="2"/>
  </si>
  <si>
    <t>(Ｆ)=(Ｅ-Ａ)</t>
    <phoneticPr fontId="2"/>
  </si>
  <si>
    <t>(Ｆ)/(Ａ)</t>
    <phoneticPr fontId="2"/>
  </si>
  <si>
    <t>１　府債発行額・残高等の状況</t>
    <rPh sb="2" eb="3">
      <t>フ</t>
    </rPh>
    <rPh sb="3" eb="4">
      <t>サイ</t>
    </rPh>
    <rPh sb="4" eb="7">
      <t>ハッコウガク</t>
    </rPh>
    <rPh sb="8" eb="10">
      <t>ザンダカ</t>
    </rPh>
    <rPh sb="10" eb="11">
      <t>トウ</t>
    </rPh>
    <rPh sb="12" eb="14">
      <t>ジョウキョウ</t>
    </rPh>
    <phoneticPr fontId="2"/>
  </si>
  <si>
    <t>２　金利の状況</t>
    <rPh sb="2" eb="4">
      <t>キンリ</t>
    </rPh>
    <rPh sb="5" eb="7">
      <t>ジョウキョウ</t>
    </rPh>
    <phoneticPr fontId="2"/>
  </si>
  <si>
    <t>３　減債基金の状況</t>
    <rPh sb="2" eb="4">
      <t>ゲンサイ</t>
    </rPh>
    <rPh sb="4" eb="6">
      <t>キキン</t>
    </rPh>
    <rPh sb="7" eb="9">
      <t>ジョウキョウ</t>
    </rPh>
    <phoneticPr fontId="2"/>
  </si>
  <si>
    <t>＋60,172</t>
    <phoneticPr fontId="2"/>
  </si>
  <si>
    <t>＋1.9%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</si>
</sst>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#,##0_);\(#,##0\)"/>
    <numFmt numFmtId="178" formatCode="0.0%"/>
    <numFmt numFmtId="179" formatCode="&quot;平&quot;&quot;成&quot;0&quot;年&quot;&quot;度&quot;"/>
    <numFmt numFmtId="180" formatCode="#,##0_ "/>
    <numFmt numFmtId="181" formatCode="&quot;満期一括償還地方債の借換えについて（平成&quot;\2\8&quot;年度借換分）&quot;"/>
  </numFmts>
  <fonts count="36" x14ac:knownFonts="1">
    <font>
      <sz val="11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6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indexed="63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ajor"/>
    </font>
    <font>
      <sz val="8.5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HGｺﾞｼｯｸM"/>
      <family val="3"/>
      <charset val="128"/>
    </font>
    <font>
      <sz val="9"/>
      <color theme="0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7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0" fillId="0" borderId="0" xfId="0" applyFill="1" applyBorder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14" fillId="0" borderId="0" xfId="0" applyFont="1" applyFill="1" applyBorder="1">
      <alignment vertical="center"/>
    </xf>
    <xf numFmtId="0" fontId="15" fillId="2" borderId="0" xfId="0" applyFont="1" applyFill="1" applyAlignment="1">
      <alignment vertical="center"/>
    </xf>
    <xf numFmtId="0" fontId="15" fillId="0" borderId="0" xfId="0" applyFont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16" fillId="2" borderId="0" xfId="0" applyFont="1" applyFill="1">
      <alignment vertical="center"/>
    </xf>
    <xf numFmtId="0" fontId="16" fillId="2" borderId="0" xfId="0" applyFont="1" applyFill="1" applyAlignment="1"/>
    <xf numFmtId="0" fontId="15" fillId="2" borderId="0" xfId="0" applyFont="1" applyFill="1">
      <alignment vertical="center"/>
    </xf>
    <xf numFmtId="0" fontId="16" fillId="2" borderId="0" xfId="0" applyFont="1" applyFill="1" applyAlignment="1">
      <alignment vertical="center"/>
    </xf>
    <xf numFmtId="0" fontId="1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9" fillId="0" borderId="0" xfId="0" applyFont="1">
      <alignment vertical="center"/>
    </xf>
    <xf numFmtId="0" fontId="20" fillId="3" borderId="1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Fill="1">
      <alignment vertical="center"/>
    </xf>
    <xf numFmtId="0" fontId="21" fillId="4" borderId="32" xfId="0" applyFont="1" applyFill="1" applyBorder="1" applyAlignment="1">
      <alignment horizontal="distributed" vertical="center"/>
    </xf>
    <xf numFmtId="0" fontId="21" fillId="4" borderId="33" xfId="0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4" borderId="0" xfId="0" applyFont="1" applyFill="1" applyBorder="1">
      <alignment vertical="center"/>
    </xf>
    <xf numFmtId="177" fontId="16" fillId="0" borderId="0" xfId="0" applyNumberFormat="1" applyFont="1" applyFill="1" applyBorder="1" applyAlignment="1">
      <alignment vertical="center"/>
    </xf>
    <xf numFmtId="0" fontId="16" fillId="4" borderId="32" xfId="0" applyFont="1" applyFill="1" applyBorder="1">
      <alignment vertical="center"/>
    </xf>
    <xf numFmtId="0" fontId="16" fillId="4" borderId="38" xfId="0" applyFont="1" applyFill="1" applyBorder="1">
      <alignment vertical="center"/>
    </xf>
    <xf numFmtId="0" fontId="16" fillId="4" borderId="33" xfId="0" applyFont="1" applyFill="1" applyBorder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0" fontId="1" fillId="0" borderId="33" xfId="0" applyFont="1" applyBorder="1">
      <alignment vertical="center"/>
    </xf>
    <xf numFmtId="0" fontId="1" fillId="0" borderId="0" xfId="0" applyFont="1" applyFill="1" applyBorder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11" xfId="0" applyFont="1" applyBorder="1">
      <alignment vertical="center"/>
    </xf>
    <xf numFmtId="0" fontId="1" fillId="0" borderId="39" xfId="0" applyFont="1" applyBorder="1">
      <alignment vertical="center"/>
    </xf>
    <xf numFmtId="0" fontId="3" fillId="0" borderId="38" xfId="0" applyFont="1" applyBorder="1" applyAlignment="1">
      <alignment horizontal="right" vertical="center"/>
    </xf>
    <xf numFmtId="0" fontId="3" fillId="0" borderId="38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9" xfId="0" applyFont="1" applyBorder="1">
      <alignment vertical="center"/>
    </xf>
    <xf numFmtId="0" fontId="3" fillId="0" borderId="15" xfId="0" applyFont="1" applyBorder="1" applyAlignment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38" fontId="1" fillId="0" borderId="0" xfId="2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178" fontId="5" fillId="0" borderId="32" xfId="0" applyNumberFormat="1" applyFont="1" applyFill="1" applyBorder="1">
      <alignment vertical="center"/>
    </xf>
    <xf numFmtId="178" fontId="5" fillId="0" borderId="0" xfId="0" applyNumberFormat="1" applyFont="1" applyFill="1" applyBorder="1">
      <alignment vertical="center"/>
    </xf>
    <xf numFmtId="0" fontId="14" fillId="0" borderId="0" xfId="0" applyFont="1">
      <alignment vertical="center"/>
    </xf>
    <xf numFmtId="178" fontId="5" fillId="0" borderId="0" xfId="0" applyNumberFormat="1" applyFont="1" applyBorder="1">
      <alignment vertical="center"/>
    </xf>
    <xf numFmtId="179" fontId="5" fillId="0" borderId="0" xfId="0" applyNumberFormat="1" applyFont="1" applyBorder="1">
      <alignment vertical="center"/>
    </xf>
    <xf numFmtId="0" fontId="0" fillId="0" borderId="0" xfId="0" applyFont="1" applyBorder="1">
      <alignment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176" fontId="5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21" fillId="0" borderId="19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>
      <alignment vertical="center"/>
    </xf>
    <xf numFmtId="0" fontId="25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79" fontId="5" fillId="0" borderId="1" xfId="0" applyNumberFormat="1" applyFont="1" applyFill="1" applyBorder="1">
      <alignment vertical="center"/>
    </xf>
    <xf numFmtId="0" fontId="0" fillId="0" borderId="2" xfId="0" applyFont="1" applyFill="1" applyBorder="1">
      <alignment vertical="center"/>
    </xf>
    <xf numFmtId="176" fontId="5" fillId="0" borderId="29" xfId="0" applyNumberFormat="1" applyFont="1" applyFill="1" applyBorder="1">
      <alignment vertical="center"/>
    </xf>
    <xf numFmtId="178" fontId="5" fillId="0" borderId="1" xfId="0" applyNumberFormat="1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/>
    </xf>
    <xf numFmtId="179" fontId="5" fillId="0" borderId="1" xfId="0" applyNumberFormat="1" applyFont="1" applyBorder="1">
      <alignment vertical="center"/>
    </xf>
    <xf numFmtId="0" fontId="0" fillId="0" borderId="3" xfId="0" applyFont="1" applyBorder="1">
      <alignment vertical="center"/>
    </xf>
    <xf numFmtId="176" fontId="5" fillId="0" borderId="29" xfId="0" applyNumberFormat="1" applyFont="1" applyBorder="1">
      <alignment vertical="center"/>
    </xf>
    <xf numFmtId="178" fontId="5" fillId="0" borderId="29" xfId="0" applyNumberFormat="1" applyFont="1" applyBorder="1">
      <alignment vertical="center"/>
    </xf>
    <xf numFmtId="0" fontId="0" fillId="0" borderId="3" xfId="0" applyFont="1" applyFill="1" applyBorder="1">
      <alignment vertical="center"/>
    </xf>
    <xf numFmtId="178" fontId="5" fillId="0" borderId="29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180" fontId="0" fillId="0" borderId="0" xfId="0" applyNumberForma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horizontal="right"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29" fillId="0" borderId="0" xfId="0" applyFont="1" applyFill="1">
      <alignment vertical="center"/>
    </xf>
    <xf numFmtId="0" fontId="3" fillId="0" borderId="0" xfId="0" applyFont="1" applyBorder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26" fillId="0" borderId="0" xfId="0" applyFont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22" fillId="0" borderId="0" xfId="0" applyNumberFormat="1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30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3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31" fillId="0" borderId="0" xfId="0" applyFont="1" applyFill="1" applyAlignment="1">
      <alignment horizontal="right" vertical="center"/>
    </xf>
    <xf numFmtId="176" fontId="31" fillId="0" borderId="0" xfId="0" applyNumberFormat="1" applyFont="1" applyFill="1">
      <alignment vertical="center"/>
    </xf>
    <xf numFmtId="0" fontId="31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30" fillId="0" borderId="0" xfId="0" applyFont="1" applyFill="1" applyAlignment="1">
      <alignment horizontal="center" vertical="center" wrapText="1"/>
    </xf>
    <xf numFmtId="0" fontId="17" fillId="0" borderId="0" xfId="0" applyFont="1" applyFill="1">
      <alignment vertical="center"/>
    </xf>
    <xf numFmtId="0" fontId="16" fillId="0" borderId="0" xfId="0" applyFont="1" applyFill="1" applyBorder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>
      <alignment vertical="center"/>
    </xf>
    <xf numFmtId="0" fontId="32" fillId="0" borderId="0" xfId="0" applyFont="1" applyBorder="1" applyAlignment="1">
      <alignment horizontal="left" vertical="center"/>
    </xf>
    <xf numFmtId="179" fontId="14" fillId="0" borderId="0" xfId="0" applyNumberFormat="1" applyFont="1" applyBorder="1">
      <alignment vertical="center"/>
    </xf>
    <xf numFmtId="0" fontId="33" fillId="0" borderId="0" xfId="0" applyFont="1" applyFill="1">
      <alignment vertical="center"/>
    </xf>
    <xf numFmtId="176" fontId="34" fillId="0" borderId="0" xfId="0" applyNumberFormat="1" applyFont="1" applyFill="1" applyBorder="1" applyAlignment="1">
      <alignment horizontal="center" vertical="center" shrinkToFit="1"/>
    </xf>
    <xf numFmtId="176" fontId="34" fillId="0" borderId="0" xfId="0" applyNumberFormat="1" applyFont="1" applyFill="1" applyBorder="1" applyAlignment="1">
      <alignment vertical="center" shrinkToFit="1"/>
    </xf>
    <xf numFmtId="176" fontId="29" fillId="0" borderId="0" xfId="0" applyNumberFormat="1" applyFont="1" applyFill="1" applyAlignment="1">
      <alignment vertical="center"/>
    </xf>
    <xf numFmtId="176" fontId="29" fillId="0" borderId="0" xfId="0" applyNumberFormat="1" applyFont="1" applyFill="1">
      <alignment vertical="center"/>
    </xf>
    <xf numFmtId="176" fontId="29" fillId="0" borderId="0" xfId="0" applyNumberFormat="1" applyFont="1" applyFill="1" applyBorder="1" applyAlignment="1">
      <alignment horizontal="center" vertical="center"/>
    </xf>
    <xf numFmtId="176" fontId="35" fillId="0" borderId="0" xfId="0" applyNumberFormat="1" applyFont="1" applyFill="1" applyBorder="1" applyAlignment="1">
      <alignment horizontal="center" vertical="center" shrinkToFit="1"/>
    </xf>
    <xf numFmtId="176" fontId="29" fillId="0" borderId="0" xfId="0" applyNumberFormat="1" applyFont="1" applyFill="1" applyBorder="1" applyAlignment="1">
      <alignment horizontal="right" vertical="center"/>
    </xf>
    <xf numFmtId="176" fontId="35" fillId="0" borderId="0" xfId="0" applyNumberFormat="1" applyFont="1" applyFill="1" applyBorder="1" applyAlignment="1">
      <alignment vertical="center" shrinkToFit="1"/>
    </xf>
    <xf numFmtId="176" fontId="29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distributed" vertical="center" shrinkToFit="1"/>
    </xf>
    <xf numFmtId="176" fontId="21" fillId="0" borderId="0" xfId="0" applyNumberFormat="1" applyFont="1" applyFill="1" applyBorder="1" applyAlignment="1">
      <alignment vertical="center"/>
    </xf>
    <xf numFmtId="0" fontId="1" fillId="0" borderId="40" xfId="0" applyFont="1" applyBorder="1">
      <alignment vertical="center"/>
    </xf>
    <xf numFmtId="49" fontId="21" fillId="4" borderId="31" xfId="3" applyNumberFormat="1" applyFont="1" applyFill="1" applyBorder="1" applyAlignment="1">
      <alignment horizontal="right" vertical="center"/>
    </xf>
    <xf numFmtId="49" fontId="21" fillId="4" borderId="2" xfId="3" applyNumberFormat="1" applyFont="1" applyFill="1" applyBorder="1" applyAlignment="1">
      <alignment horizontal="right" vertical="center"/>
    </xf>
    <xf numFmtId="49" fontId="21" fillId="0" borderId="20" xfId="3" applyNumberFormat="1" applyFont="1" applyFill="1" applyBorder="1" applyAlignment="1">
      <alignment horizontal="right" vertical="center"/>
    </xf>
    <xf numFmtId="49" fontId="21" fillId="0" borderId="19" xfId="3" applyNumberFormat="1" applyFont="1" applyFill="1" applyBorder="1" applyAlignment="1">
      <alignment horizontal="right" vertical="center"/>
    </xf>
    <xf numFmtId="49" fontId="21" fillId="0" borderId="37" xfId="3" applyNumberFormat="1" applyFont="1" applyFill="1" applyBorder="1" applyAlignment="1">
      <alignment horizontal="right" vertical="center"/>
    </xf>
    <xf numFmtId="49" fontId="21" fillId="0" borderId="36" xfId="3" applyNumberFormat="1" applyFont="1" applyFill="1" applyBorder="1" applyAlignment="1">
      <alignment horizontal="right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51" xfId="0" applyFont="1" applyBorder="1" applyAlignment="1">
      <alignment horizontal="center" vertical="center" shrinkToFit="1"/>
    </xf>
    <xf numFmtId="49" fontId="21" fillId="0" borderId="37" xfId="0" applyNumberFormat="1" applyFont="1" applyBorder="1" applyAlignment="1">
      <alignment horizontal="right" vertical="center"/>
    </xf>
    <xf numFmtId="49" fontId="21" fillId="0" borderId="35" xfId="0" applyNumberFormat="1" applyFont="1" applyBorder="1" applyAlignment="1">
      <alignment horizontal="right" vertical="center"/>
    </xf>
    <xf numFmtId="176" fontId="21" fillId="0" borderId="37" xfId="0" applyNumberFormat="1" applyFont="1" applyFill="1" applyBorder="1" applyAlignment="1">
      <alignment vertical="center"/>
    </xf>
    <xf numFmtId="176" fontId="21" fillId="0" borderId="36" xfId="0" applyNumberFormat="1" applyFont="1" applyFill="1" applyBorder="1" applyAlignment="1">
      <alignment vertical="center"/>
    </xf>
    <xf numFmtId="176" fontId="21" fillId="0" borderId="47" xfId="0" applyNumberFormat="1" applyFont="1" applyFill="1" applyBorder="1" applyAlignment="1">
      <alignment vertical="center"/>
    </xf>
    <xf numFmtId="49" fontId="21" fillId="4" borderId="31" xfId="0" applyNumberFormat="1" applyFont="1" applyFill="1" applyBorder="1" applyAlignment="1">
      <alignment horizontal="right" vertical="center"/>
    </xf>
    <xf numFmtId="49" fontId="21" fillId="4" borderId="3" xfId="0" applyNumberFormat="1" applyFont="1" applyFill="1" applyBorder="1" applyAlignment="1">
      <alignment horizontal="right" vertical="center"/>
    </xf>
    <xf numFmtId="49" fontId="21" fillId="0" borderId="20" xfId="0" applyNumberFormat="1" applyFont="1" applyBorder="1" applyAlignment="1">
      <alignment horizontal="right" vertical="center"/>
    </xf>
    <xf numFmtId="49" fontId="21" fillId="0" borderId="21" xfId="0" applyNumberFormat="1" applyFont="1" applyBorder="1" applyAlignment="1">
      <alignment horizontal="right" vertical="center"/>
    </xf>
    <xf numFmtId="176" fontId="21" fillId="4" borderId="20" xfId="0" applyNumberFormat="1" applyFont="1" applyFill="1" applyBorder="1" applyAlignment="1">
      <alignment vertical="center"/>
    </xf>
    <xf numFmtId="176" fontId="21" fillId="4" borderId="19" xfId="0" applyNumberFormat="1" applyFont="1" applyFill="1" applyBorder="1" applyAlignment="1">
      <alignment vertical="center"/>
    </xf>
    <xf numFmtId="176" fontId="21" fillId="4" borderId="21" xfId="0" applyNumberFormat="1" applyFont="1" applyFill="1" applyBorder="1" applyAlignment="1">
      <alignment vertical="center"/>
    </xf>
    <xf numFmtId="0" fontId="21" fillId="4" borderId="8" xfId="0" applyFont="1" applyFill="1" applyBorder="1" applyAlignment="1">
      <alignment horizontal="center" vertical="center" wrapText="1"/>
    </xf>
    <xf numFmtId="0" fontId="21" fillId="4" borderId="38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distributed" vertical="center" indent="1"/>
    </xf>
    <xf numFmtId="0" fontId="1" fillId="0" borderId="38" xfId="0" applyFont="1" applyBorder="1" applyAlignment="1">
      <alignment horizontal="distributed" vertical="center" indent="1"/>
    </xf>
    <xf numFmtId="0" fontId="1" fillId="0" borderId="9" xfId="0" applyFont="1" applyBorder="1" applyAlignment="1">
      <alignment horizontal="distributed" vertical="center" indent="1"/>
    </xf>
    <xf numFmtId="0" fontId="1" fillId="0" borderId="33" xfId="0" applyFont="1" applyBorder="1" applyAlignment="1">
      <alignment horizontal="distributed" vertical="center" indent="1"/>
    </xf>
    <xf numFmtId="0" fontId="1" fillId="0" borderId="15" xfId="0" applyFont="1" applyBorder="1" applyAlignment="1">
      <alignment horizontal="distributed" vertical="center" indent="1"/>
    </xf>
    <xf numFmtId="0" fontId="1" fillId="0" borderId="16" xfId="0" applyFont="1" applyBorder="1" applyAlignment="1">
      <alignment horizontal="distributed" vertical="center" inden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46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21" fillId="0" borderId="47" xfId="0" applyFont="1" applyFill="1" applyBorder="1" applyAlignment="1">
      <alignment horizontal="center" vertical="center" shrinkToFit="1"/>
    </xf>
    <xf numFmtId="176" fontId="21" fillId="0" borderId="20" xfId="0" applyNumberFormat="1" applyFont="1" applyFill="1" applyBorder="1" applyAlignment="1">
      <alignment vertical="center"/>
    </xf>
    <xf numFmtId="176" fontId="21" fillId="0" borderId="19" xfId="0" applyNumberFormat="1" applyFont="1" applyFill="1" applyBorder="1" applyAlignment="1">
      <alignment vertical="center"/>
    </xf>
    <xf numFmtId="176" fontId="21" fillId="0" borderId="2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 shrinkToFit="1"/>
    </xf>
    <xf numFmtId="0" fontId="21" fillId="4" borderId="8" xfId="0" applyFont="1" applyFill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 shrinkToFit="1"/>
    </xf>
    <xf numFmtId="0" fontId="21" fillId="4" borderId="15" xfId="0" applyFont="1" applyFill="1" applyBorder="1" applyAlignment="1">
      <alignment horizontal="center" vertical="center" shrinkToFit="1"/>
    </xf>
    <xf numFmtId="177" fontId="21" fillId="4" borderId="1" xfId="0" applyNumberFormat="1" applyFont="1" applyFill="1" applyBorder="1" applyAlignment="1">
      <alignment horizontal="right" vertical="center"/>
    </xf>
    <xf numFmtId="177" fontId="21" fillId="4" borderId="3" xfId="0" applyNumberFormat="1" applyFont="1" applyFill="1" applyBorder="1" applyAlignment="1">
      <alignment horizontal="right" vertical="center"/>
    </xf>
    <xf numFmtId="177" fontId="21" fillId="0" borderId="49" xfId="0" applyNumberFormat="1" applyFont="1" applyBorder="1" applyAlignment="1">
      <alignment horizontal="right" vertical="center"/>
    </xf>
    <xf numFmtId="177" fontId="21" fillId="0" borderId="50" xfId="0" applyNumberFormat="1" applyFont="1" applyBorder="1" applyAlignment="1">
      <alignment horizontal="right" vertical="center"/>
    </xf>
    <xf numFmtId="0" fontId="24" fillId="0" borderId="39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1" fillId="0" borderId="33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distributed" vertical="center"/>
    </xf>
    <xf numFmtId="177" fontId="21" fillId="0" borderId="18" xfId="0" applyNumberFormat="1" applyFont="1" applyFill="1" applyBorder="1" applyAlignment="1">
      <alignment vertical="center"/>
    </xf>
    <xf numFmtId="177" fontId="21" fillId="0" borderId="19" xfId="0" applyNumberFormat="1" applyFont="1" applyFill="1" applyBorder="1" applyAlignment="1">
      <alignment vertical="center"/>
    </xf>
    <xf numFmtId="177" fontId="21" fillId="0" borderId="22" xfId="0" applyNumberFormat="1" applyFont="1" applyFill="1" applyBorder="1" applyAlignment="1">
      <alignment vertical="center"/>
    </xf>
    <xf numFmtId="177" fontId="21" fillId="0" borderId="20" xfId="0" applyNumberFormat="1" applyFont="1" applyFill="1" applyBorder="1" applyAlignment="1">
      <alignment vertical="center"/>
    </xf>
    <xf numFmtId="177" fontId="21" fillId="4" borderId="20" xfId="0" applyNumberFormat="1" applyFont="1" applyFill="1" applyBorder="1" applyAlignment="1">
      <alignment vertical="center"/>
    </xf>
    <xf numFmtId="177" fontId="21" fillId="4" borderId="19" xfId="0" applyNumberFormat="1" applyFont="1" applyFill="1" applyBorder="1" applyAlignment="1">
      <alignment vertical="center"/>
    </xf>
    <xf numFmtId="177" fontId="21" fillId="4" borderId="22" xfId="0" applyNumberFormat="1" applyFont="1" applyFill="1" applyBorder="1" applyAlignment="1">
      <alignment vertical="center"/>
    </xf>
    <xf numFmtId="0" fontId="21" fillId="0" borderId="23" xfId="0" applyFont="1" applyBorder="1" applyAlignment="1">
      <alignment horizontal="distributed" vertical="center"/>
    </xf>
    <xf numFmtId="177" fontId="21" fillId="0" borderId="34" xfId="0" applyNumberFormat="1" applyFont="1" applyFill="1" applyBorder="1" applyAlignment="1">
      <alignment vertical="center"/>
    </xf>
    <xf numFmtId="177" fontId="21" fillId="0" borderId="36" xfId="0" applyNumberFormat="1" applyFont="1" applyFill="1" applyBorder="1" applyAlignment="1">
      <alignment vertical="center"/>
    </xf>
    <xf numFmtId="177" fontId="21" fillId="0" borderId="47" xfId="0" applyNumberFormat="1" applyFont="1" applyFill="1" applyBorder="1" applyAlignment="1">
      <alignment vertical="center"/>
    </xf>
    <xf numFmtId="177" fontId="21" fillId="0" borderId="37" xfId="0" applyNumberFormat="1" applyFont="1" applyFill="1" applyBorder="1" applyAlignment="1">
      <alignment vertical="center"/>
    </xf>
    <xf numFmtId="177" fontId="21" fillId="4" borderId="37" xfId="0" applyNumberFormat="1" applyFont="1" applyFill="1" applyBorder="1" applyAlignment="1">
      <alignment vertical="center"/>
    </xf>
    <xf numFmtId="177" fontId="21" fillId="4" borderId="36" xfId="0" applyNumberFormat="1" applyFont="1" applyFill="1" applyBorder="1" applyAlignment="1">
      <alignment vertical="center"/>
    </xf>
    <xf numFmtId="177" fontId="21" fillId="4" borderId="47" xfId="0" applyNumberFormat="1" applyFont="1" applyFill="1" applyBorder="1" applyAlignment="1">
      <alignment vertical="center"/>
    </xf>
    <xf numFmtId="177" fontId="21" fillId="0" borderId="32" xfId="0" applyNumberFormat="1" applyFont="1" applyBorder="1" applyAlignment="1">
      <alignment horizontal="right" vertical="center"/>
    </xf>
    <xf numFmtId="177" fontId="21" fillId="0" borderId="40" xfId="0" applyNumberFormat="1" applyFont="1" applyBorder="1" applyAlignment="1">
      <alignment horizontal="right" vertical="center"/>
    </xf>
    <xf numFmtId="177" fontId="21" fillId="0" borderId="43" xfId="0" applyNumberFormat="1" applyFont="1" applyBorder="1" applyAlignment="1">
      <alignment horizontal="right" vertical="center"/>
    </xf>
    <xf numFmtId="177" fontId="21" fillId="0" borderId="44" xfId="0" applyNumberFormat="1" applyFont="1" applyBorder="1" applyAlignment="1">
      <alignment horizontal="right" vertical="center"/>
    </xf>
    <xf numFmtId="49" fontId="21" fillId="0" borderId="20" xfId="3" applyNumberFormat="1" applyFont="1" applyBorder="1" applyAlignment="1">
      <alignment horizontal="right" vertical="center"/>
    </xf>
    <xf numFmtId="49" fontId="21" fillId="0" borderId="19" xfId="3" applyNumberFormat="1" applyFont="1" applyBorder="1" applyAlignment="1">
      <alignment horizontal="right" vertical="center"/>
    </xf>
    <xf numFmtId="0" fontId="21" fillId="0" borderId="18" xfId="0" applyFont="1" applyFill="1" applyBorder="1" applyAlignment="1">
      <alignment horizontal="distributed" vertical="center"/>
    </xf>
    <xf numFmtId="0" fontId="21" fillId="0" borderId="21" xfId="0" applyFont="1" applyFill="1" applyBorder="1" applyAlignment="1">
      <alignment horizontal="distributed" vertical="center"/>
    </xf>
    <xf numFmtId="177" fontId="21" fillId="0" borderId="18" xfId="0" applyNumberFormat="1" applyFont="1" applyBorder="1" applyAlignment="1">
      <alignment vertical="center"/>
    </xf>
    <xf numFmtId="177" fontId="21" fillId="0" borderId="19" xfId="0" applyNumberFormat="1" applyFont="1" applyBorder="1" applyAlignment="1">
      <alignment vertical="center"/>
    </xf>
    <xf numFmtId="177" fontId="21" fillId="0" borderId="22" xfId="0" applyNumberFormat="1" applyFont="1" applyBorder="1" applyAlignment="1">
      <alignment vertical="center"/>
    </xf>
    <xf numFmtId="177" fontId="21" fillId="0" borderId="20" xfId="0" applyNumberFormat="1" applyFont="1" applyBorder="1" applyAlignment="1">
      <alignment vertical="center"/>
    </xf>
    <xf numFmtId="0" fontId="21" fillId="4" borderId="4" xfId="0" applyFont="1" applyFill="1" applyBorder="1" applyAlignment="1">
      <alignment horizontal="distributed" vertical="center"/>
    </xf>
    <xf numFmtId="0" fontId="21" fillId="4" borderId="29" xfId="0" applyFont="1" applyFill="1" applyBorder="1" applyAlignment="1">
      <alignment horizontal="distributed" vertical="center"/>
    </xf>
    <xf numFmtId="177" fontId="21" fillId="4" borderId="1" xfId="0" applyNumberFormat="1" applyFont="1" applyFill="1" applyBorder="1" applyAlignment="1">
      <alignment vertical="center"/>
    </xf>
    <xf numFmtId="177" fontId="21" fillId="4" borderId="2" xfId="0" applyNumberFormat="1" applyFont="1" applyFill="1" applyBorder="1" applyAlignment="1">
      <alignment vertical="center"/>
    </xf>
    <xf numFmtId="177" fontId="21" fillId="4" borderId="48" xfId="0" applyNumberFormat="1" applyFont="1" applyFill="1" applyBorder="1" applyAlignment="1">
      <alignment vertical="center"/>
    </xf>
    <xf numFmtId="177" fontId="21" fillId="4" borderId="31" xfId="0" applyNumberFormat="1" applyFont="1" applyFill="1" applyBorder="1" applyAlignment="1">
      <alignment vertical="center"/>
    </xf>
    <xf numFmtId="177" fontId="21" fillId="0" borderId="33" xfId="0" applyNumberFormat="1" applyFont="1" applyBorder="1" applyAlignment="1">
      <alignment horizontal="right" vertical="center"/>
    </xf>
    <xf numFmtId="177" fontId="21" fillId="0" borderId="16" xfId="0" applyNumberFormat="1" applyFont="1" applyBorder="1" applyAlignment="1">
      <alignment horizontal="right" vertical="center"/>
    </xf>
    <xf numFmtId="0" fontId="16" fillId="4" borderId="32" xfId="0" applyFont="1" applyFill="1" applyBorder="1" applyAlignment="1">
      <alignment horizontal="distributed" vertical="center"/>
    </xf>
    <xf numFmtId="0" fontId="16" fillId="4" borderId="0" xfId="0" applyFont="1" applyFill="1" applyBorder="1" applyAlignment="1">
      <alignment horizontal="distributed" vertical="center"/>
    </xf>
    <xf numFmtId="177" fontId="21" fillId="4" borderId="32" xfId="0" applyNumberFormat="1" applyFont="1" applyFill="1" applyBorder="1" applyAlignment="1">
      <alignment vertical="center"/>
    </xf>
    <xf numFmtId="177" fontId="21" fillId="4" borderId="0" xfId="0" applyNumberFormat="1" applyFont="1" applyFill="1" applyBorder="1" applyAlignment="1">
      <alignment vertical="center"/>
    </xf>
    <xf numFmtId="177" fontId="21" fillId="4" borderId="40" xfId="0" applyNumberFormat="1" applyFont="1" applyFill="1" applyBorder="1" applyAlignment="1">
      <alignment vertical="center"/>
    </xf>
    <xf numFmtId="177" fontId="21" fillId="4" borderId="18" xfId="0" applyNumberFormat="1" applyFont="1" applyFill="1" applyBorder="1" applyAlignment="1">
      <alignment horizontal="right" vertical="center"/>
    </xf>
    <xf numFmtId="177" fontId="21" fillId="4" borderId="19" xfId="0" applyNumberFormat="1" applyFont="1" applyFill="1" applyBorder="1" applyAlignment="1">
      <alignment horizontal="right" vertical="center"/>
    </xf>
    <xf numFmtId="177" fontId="21" fillId="4" borderId="7" xfId="0" applyNumberFormat="1" applyFont="1" applyFill="1" applyBorder="1" applyAlignment="1">
      <alignment horizontal="right" vertical="center"/>
    </xf>
    <xf numFmtId="177" fontId="21" fillId="4" borderId="20" xfId="0" applyNumberFormat="1" applyFont="1" applyFill="1" applyBorder="1" applyAlignment="1">
      <alignment horizontal="right" vertical="center"/>
    </xf>
    <xf numFmtId="177" fontId="21" fillId="4" borderId="21" xfId="0" applyNumberFormat="1" applyFont="1" applyFill="1" applyBorder="1" applyAlignment="1">
      <alignment horizontal="right" vertical="center"/>
    </xf>
    <xf numFmtId="177" fontId="21" fillId="0" borderId="0" xfId="0" applyNumberFormat="1" applyFont="1" applyFill="1" applyBorder="1" applyAlignment="1">
      <alignment horizontal="right" vertical="center"/>
    </xf>
    <xf numFmtId="0" fontId="16" fillId="0" borderId="39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21" fillId="0" borderId="34" xfId="0" applyFont="1" applyBorder="1" applyAlignment="1">
      <alignment horizontal="distributed" vertical="center"/>
    </xf>
    <xf numFmtId="0" fontId="21" fillId="0" borderId="35" xfId="0" applyFont="1" applyBorder="1" applyAlignment="1">
      <alignment horizontal="distributed" vertical="center"/>
    </xf>
    <xf numFmtId="177" fontId="21" fillId="0" borderId="34" xfId="0" applyNumberFormat="1" applyFont="1" applyBorder="1" applyAlignment="1">
      <alignment vertical="center"/>
    </xf>
    <xf numFmtId="177" fontId="21" fillId="0" borderId="36" xfId="0" applyNumberFormat="1" applyFont="1" applyBorder="1" applyAlignment="1">
      <alignment vertical="center"/>
    </xf>
    <xf numFmtId="177" fontId="21" fillId="0" borderId="47" xfId="0" applyNumberFormat="1" applyFont="1" applyBorder="1" applyAlignment="1">
      <alignment vertical="center"/>
    </xf>
    <xf numFmtId="177" fontId="21" fillId="0" borderId="37" xfId="0" applyNumberFormat="1" applyFont="1" applyBorder="1" applyAlignment="1">
      <alignment vertical="center"/>
    </xf>
    <xf numFmtId="0" fontId="16" fillId="0" borderId="27" xfId="0" applyFont="1" applyBorder="1" applyAlignment="1">
      <alignment horizontal="center" vertical="center" shrinkToFit="1"/>
    </xf>
    <xf numFmtId="0" fontId="0" fillId="0" borderId="25" xfId="0" applyFont="1" applyBorder="1">
      <alignment vertical="center"/>
    </xf>
    <xf numFmtId="177" fontId="21" fillId="0" borderId="24" xfId="0" applyNumberFormat="1" applyFont="1" applyBorder="1" applyAlignment="1">
      <alignment vertical="center"/>
    </xf>
    <xf numFmtId="177" fontId="21" fillId="0" borderId="25" xfId="0" applyNumberFormat="1" applyFont="1" applyBorder="1" applyAlignment="1">
      <alignment vertical="center"/>
    </xf>
    <xf numFmtId="177" fontId="21" fillId="0" borderId="28" xfId="0" applyNumberFormat="1" applyFont="1" applyBorder="1" applyAlignment="1">
      <alignment vertical="center"/>
    </xf>
    <xf numFmtId="177" fontId="21" fillId="0" borderId="24" xfId="0" applyNumberFormat="1" applyFont="1" applyBorder="1" applyAlignment="1">
      <alignment horizontal="right" vertical="center"/>
    </xf>
    <xf numFmtId="177" fontId="21" fillId="0" borderId="25" xfId="0" applyNumberFormat="1" applyFont="1" applyBorder="1" applyAlignment="1">
      <alignment horizontal="right" vertical="center"/>
    </xf>
    <xf numFmtId="177" fontId="21" fillId="0" borderId="26" xfId="0" applyNumberFormat="1" applyFont="1" applyBorder="1" applyAlignment="1">
      <alignment horizontal="right" vertical="center"/>
    </xf>
    <xf numFmtId="177" fontId="21" fillId="0" borderId="27" xfId="0" applyNumberFormat="1" applyFont="1" applyBorder="1" applyAlignment="1">
      <alignment horizontal="right" vertical="center"/>
    </xf>
    <xf numFmtId="177" fontId="21" fillId="0" borderId="28" xfId="0" applyNumberFormat="1" applyFont="1" applyBorder="1" applyAlignment="1">
      <alignment horizontal="right" vertical="center"/>
    </xf>
    <xf numFmtId="0" fontId="16" fillId="0" borderId="27" xfId="0" applyFont="1" applyBorder="1" applyAlignment="1">
      <alignment horizontal="distributed" vertical="center"/>
    </xf>
    <xf numFmtId="0" fontId="16" fillId="0" borderId="25" xfId="0" applyFont="1" applyBorder="1" applyAlignment="1">
      <alignment horizontal="distributed" vertical="center"/>
    </xf>
    <xf numFmtId="0" fontId="16" fillId="4" borderId="39" xfId="0" applyFont="1" applyFill="1" applyBorder="1" applyAlignment="1">
      <alignment horizontal="distributed" vertical="center"/>
    </xf>
    <xf numFmtId="0" fontId="16" fillId="4" borderId="38" xfId="0" applyFont="1" applyFill="1" applyBorder="1" applyAlignment="1">
      <alignment horizontal="distributed" vertical="center"/>
    </xf>
    <xf numFmtId="177" fontId="21" fillId="4" borderId="39" xfId="0" applyNumberFormat="1" applyFont="1" applyFill="1" applyBorder="1" applyAlignment="1">
      <alignment vertical="center"/>
    </xf>
    <xf numFmtId="177" fontId="21" fillId="4" borderId="38" xfId="0" applyNumberFormat="1" applyFont="1" applyFill="1" applyBorder="1" applyAlignment="1">
      <alignment vertical="center"/>
    </xf>
    <xf numFmtId="177" fontId="21" fillId="4" borderId="9" xfId="0" applyNumberFormat="1" applyFont="1" applyFill="1" applyBorder="1" applyAlignment="1">
      <alignment vertical="center"/>
    </xf>
    <xf numFmtId="0" fontId="16" fillId="0" borderId="41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177" fontId="21" fillId="0" borderId="43" xfId="0" applyNumberFormat="1" applyFont="1" applyBorder="1" applyAlignment="1">
      <alignment vertical="center"/>
    </xf>
    <xf numFmtId="177" fontId="21" fillId="0" borderId="42" xfId="0" applyNumberFormat="1" applyFont="1" applyBorder="1" applyAlignment="1">
      <alignment vertical="center"/>
    </xf>
    <xf numFmtId="177" fontId="21" fillId="0" borderId="44" xfId="0" applyNumberFormat="1" applyFont="1" applyBorder="1" applyAlignment="1">
      <alignment vertical="center"/>
    </xf>
    <xf numFmtId="177" fontId="21" fillId="0" borderId="34" xfId="0" applyNumberFormat="1" applyFont="1" applyBorder="1" applyAlignment="1">
      <alignment horizontal="right" vertical="center"/>
    </xf>
    <xf numFmtId="177" fontId="21" fillId="0" borderId="36" xfId="0" applyNumberFormat="1" applyFont="1" applyBorder="1" applyAlignment="1">
      <alignment horizontal="right" vertical="center"/>
    </xf>
    <xf numFmtId="177" fontId="21" fillId="0" borderId="13" xfId="0" applyNumberFormat="1" applyFont="1" applyBorder="1" applyAlignment="1">
      <alignment horizontal="right" vertical="center"/>
    </xf>
    <xf numFmtId="177" fontId="21" fillId="0" borderId="37" xfId="0" applyNumberFormat="1" applyFont="1" applyBorder="1" applyAlignment="1">
      <alignment horizontal="right" vertical="center"/>
    </xf>
    <xf numFmtId="177" fontId="21" fillId="0" borderId="35" xfId="0" applyNumberFormat="1" applyFont="1" applyBorder="1" applyAlignment="1">
      <alignment horizontal="right" vertical="center"/>
    </xf>
    <xf numFmtId="0" fontId="16" fillId="0" borderId="37" xfId="0" applyFont="1" applyBorder="1" applyAlignment="1">
      <alignment horizontal="distributed" vertical="center"/>
    </xf>
    <xf numFmtId="0" fontId="16" fillId="0" borderId="36" xfId="0" applyFont="1" applyBorder="1" applyAlignment="1">
      <alignment horizontal="distributed" vertical="center"/>
    </xf>
    <xf numFmtId="177" fontId="21" fillId="0" borderId="35" xfId="0" applyNumberFormat="1" applyFont="1" applyBorder="1" applyAlignment="1">
      <alignment vertical="center"/>
    </xf>
    <xf numFmtId="177" fontId="21" fillId="0" borderId="33" xfId="0" applyNumberFormat="1" applyFont="1" applyBorder="1" applyAlignment="1">
      <alignment vertical="center"/>
    </xf>
    <xf numFmtId="177" fontId="21" fillId="0" borderId="15" xfId="0" applyNumberFormat="1" applyFont="1" applyBorder="1" applyAlignment="1">
      <alignment vertical="center"/>
    </xf>
    <xf numFmtId="177" fontId="21" fillId="0" borderId="16" xfId="0" applyNumberFormat="1" applyFont="1" applyBorder="1" applyAlignment="1">
      <alignment vertical="center"/>
    </xf>
    <xf numFmtId="177" fontId="21" fillId="0" borderId="1" xfId="0" applyNumberFormat="1" applyFont="1" applyBorder="1" applyAlignment="1">
      <alignment horizontal="right" vertical="center"/>
    </xf>
    <xf numFmtId="177" fontId="21" fillId="0" borderId="2" xfId="0" applyNumberFormat="1" applyFont="1" applyBorder="1" applyAlignment="1">
      <alignment horizontal="right" vertical="center"/>
    </xf>
    <xf numFmtId="177" fontId="21" fillId="0" borderId="30" xfId="0" applyNumberFormat="1" applyFont="1" applyBorder="1" applyAlignment="1">
      <alignment horizontal="right" vertical="center"/>
    </xf>
    <xf numFmtId="177" fontId="21" fillId="0" borderId="3" xfId="0" applyNumberFormat="1" applyFont="1" applyBorder="1" applyAlignment="1">
      <alignment horizontal="right" vertical="center"/>
    </xf>
    <xf numFmtId="38" fontId="1" fillId="0" borderId="0" xfId="2" applyFont="1" applyAlignment="1">
      <alignment horizontal="center" vertical="center"/>
    </xf>
    <xf numFmtId="0" fontId="1" fillId="0" borderId="37" xfId="0" applyFont="1" applyBorder="1" applyAlignment="1">
      <alignment horizontal="distributed" vertical="center" shrinkToFit="1"/>
    </xf>
    <xf numFmtId="0" fontId="1" fillId="0" borderId="35" xfId="0" applyFont="1" applyBorder="1" applyAlignment="1">
      <alignment horizontal="distributed" vertical="center" shrinkToFit="1"/>
    </xf>
    <xf numFmtId="176" fontId="21" fillId="0" borderId="34" xfId="0" applyNumberFormat="1" applyFont="1" applyFill="1" applyBorder="1" applyAlignment="1">
      <alignment vertical="center"/>
    </xf>
    <xf numFmtId="0" fontId="1" fillId="0" borderId="39" xfId="0" applyFont="1" applyBorder="1" applyAlignment="1">
      <alignment horizontal="distributed" vertical="center"/>
    </xf>
    <xf numFmtId="0" fontId="1" fillId="0" borderId="38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176" fontId="21" fillId="0" borderId="18" xfId="0" applyNumberFormat="1" applyFont="1" applyFill="1" applyBorder="1" applyAlignment="1">
      <alignment vertical="center"/>
    </xf>
    <xf numFmtId="176" fontId="21" fillId="4" borderId="37" xfId="0" applyNumberFormat="1" applyFont="1" applyFill="1" applyBorder="1" applyAlignment="1">
      <alignment vertical="center"/>
    </xf>
    <xf numFmtId="176" fontId="21" fillId="4" borderId="36" xfId="0" applyNumberFormat="1" applyFont="1" applyFill="1" applyBorder="1" applyAlignment="1">
      <alignment vertical="center"/>
    </xf>
    <xf numFmtId="176" fontId="21" fillId="4" borderId="35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8" fillId="0" borderId="0" xfId="0" applyFont="1" applyAlignment="1">
      <alignment horizontal="justify" vertical="justify" wrapText="1"/>
    </xf>
    <xf numFmtId="0" fontId="2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shrinkToFit="1"/>
    </xf>
    <xf numFmtId="0" fontId="5" fillId="0" borderId="29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23" fillId="0" borderId="0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shrinkToFit="1"/>
    </xf>
    <xf numFmtId="0" fontId="0" fillId="0" borderId="3" xfId="0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81" fontId="22" fillId="0" borderId="0" xfId="0" applyNumberFormat="1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</cellXfs>
  <cellStyles count="6">
    <cellStyle name="パーセント" xfId="3" builtinId="5"/>
    <cellStyle name="桁区切り" xfId="2" builtinId="6"/>
    <cellStyle name="桁区切り 2" xfId="4"/>
    <cellStyle name="標準" xfId="0" builtinId="0"/>
    <cellStyle name="標準 2" xfId="5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基金の状況!$BY$62</c:f>
              <c:strCache>
                <c:ptCount val="1"/>
                <c:pt idx="0">
                  <c:v>その他（臨財債等以外）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 sz="800"/>
                      <a:t>その他（臨財債等以外）</a:t>
                    </a:r>
                    <a:r>
                      <a:rPr lang="en-US" altLang="ja-JP" sz="800"/>
                      <a:t> </a:t>
                    </a:r>
                  </a:p>
                  <a:p>
                    <a:r>
                      <a:rPr lang="ja-JP" altLang="en-US" sz="800"/>
                      <a:t>１，７１１</a:t>
                    </a:r>
                    <a:endParaRPr lang="en-US" altLang="ja-JP" sz="800"/>
                  </a:p>
                  <a:p>
                    <a:r>
                      <a:rPr lang="ja-JP" altLang="en-US" sz="800"/>
                      <a:t>（２，３６０）</a:t>
                    </a:r>
                    <a:endParaRPr lang="en-US" altLang="ja-JP" sz="80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基金の状況!$BZ$59</c:f>
              <c:strCache>
                <c:ptCount val="1"/>
                <c:pt idx="0">
                  <c:v>H28末残高</c:v>
                </c:pt>
              </c:strCache>
            </c:strRef>
          </c:cat>
          <c:val>
            <c:numRef>
              <c:f>基金の状況!$BZ$62</c:f>
              <c:numCache>
                <c:formatCode>#,##0;"▲ "#,##0</c:formatCode>
                <c:ptCount val="1"/>
                <c:pt idx="0">
                  <c:v>-1882.1000000000001</c:v>
                </c:pt>
              </c:numCache>
            </c:numRef>
          </c:val>
        </c:ser>
        <c:ser>
          <c:idx val="1"/>
          <c:order val="1"/>
          <c:tx>
            <c:strRef>
              <c:f>基金の状況!$BY$63</c:f>
              <c:strCache>
                <c:ptCount val="1"/>
                <c:pt idx="0">
                  <c:v>積立不足額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  <a:prstDash val="dash"/>
              </a:ln>
            </c:spPr>
          </c:dPt>
          <c:cat>
            <c:strRef>
              <c:f>基金の状況!$BZ$59</c:f>
              <c:strCache>
                <c:ptCount val="1"/>
                <c:pt idx="0">
                  <c:v>H28末残高</c:v>
                </c:pt>
              </c:strCache>
            </c:strRef>
          </c:cat>
          <c:val>
            <c:numRef>
              <c:f>基金の状況!$BZ$63</c:f>
              <c:numCache>
                <c:formatCode>#,##0;"▲ "#,##0</c:formatCode>
                <c:ptCount val="1"/>
                <c:pt idx="0">
                  <c:v>-1579.6000000000001</c:v>
                </c:pt>
              </c:numCache>
            </c:numRef>
          </c:val>
        </c:ser>
        <c:ser>
          <c:idx val="2"/>
          <c:order val="2"/>
          <c:tx>
            <c:strRef>
              <c:f>基金の状況!$BY$64</c:f>
              <c:strCache>
                <c:ptCount val="1"/>
                <c:pt idx="0">
                  <c:v>臨財債等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臨財債等</a:t>
                    </a:r>
                    <a:endParaRPr lang="en-US" altLang="ja-JP" sz="800">
                      <a:latin typeface="+mn-ea"/>
                      <a:ea typeface="+mn-ea"/>
                    </a:endParaRPr>
                  </a:p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１，９８８</a:t>
                    </a:r>
                    <a:endParaRPr lang="en-US" altLang="ja-JP" sz="800">
                      <a:latin typeface="+mn-ea"/>
                      <a:ea typeface="+mn-ea"/>
                    </a:endParaRPr>
                  </a:p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（１，５０１）</a:t>
                    </a:r>
                    <a:endParaRPr lang="en-US" altLang="ja-JP" sz="800">
                      <a:latin typeface="+mn-ea"/>
                      <a:ea typeface="+mn-ea"/>
                    </a:endParaRP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);[Red]\(#,##0\)" sourceLinked="0"/>
            <c:spPr>
              <a:noFill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基金の状況!$BZ$59</c:f>
              <c:strCache>
                <c:ptCount val="1"/>
                <c:pt idx="0">
                  <c:v>H28末残高</c:v>
                </c:pt>
              </c:strCache>
            </c:strRef>
          </c:cat>
          <c:val>
            <c:numRef>
              <c:f>基金の状況!$BZ$64</c:f>
              <c:numCache>
                <c:formatCode>#,##0;"▲ "#,##0</c:formatCode>
                <c:ptCount val="1"/>
                <c:pt idx="0">
                  <c:v>2186.8000000000002</c:v>
                </c:pt>
              </c:numCache>
            </c:numRef>
          </c:val>
        </c:ser>
        <c:ser>
          <c:idx val="3"/>
          <c:order val="3"/>
          <c:tx>
            <c:strRef>
              <c:f>基金の状況!$BY$65</c:f>
              <c:strCache>
                <c:ptCount val="1"/>
                <c:pt idx="0">
                  <c:v>積立不足額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dash"/>
            </a:ln>
          </c:spPr>
          <c:invertIfNegative val="0"/>
          <c:cat>
            <c:strRef>
              <c:f>基金の状況!$BZ$59</c:f>
              <c:strCache>
                <c:ptCount val="1"/>
                <c:pt idx="0">
                  <c:v>H28末残高</c:v>
                </c:pt>
              </c:strCache>
            </c:strRef>
          </c:cat>
          <c:val>
            <c:numRef>
              <c:f>基金の状況!$BZ$65</c:f>
              <c:numCache>
                <c:formatCode>#,##0;"▲ "#,##0</c:formatCode>
                <c:ptCount val="1"/>
                <c:pt idx="0">
                  <c:v>818.40000000000009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077056"/>
        <c:axId val="114091136"/>
      </c:barChart>
      <c:catAx>
        <c:axId val="114077056"/>
        <c:scaling>
          <c:orientation val="minMax"/>
        </c:scaling>
        <c:delete val="0"/>
        <c:axPos val="l"/>
        <c:numFmt formatCode="#,##0;&quot;▲ &quot;#,##0" sourceLinked="1"/>
        <c:majorTickMark val="none"/>
        <c:minorTickMark val="none"/>
        <c:tickLblPos val="none"/>
        <c:crossAx val="114091136"/>
        <c:crosses val="autoZero"/>
        <c:auto val="1"/>
        <c:lblAlgn val="ctr"/>
        <c:lblOffset val="100"/>
        <c:noMultiLvlLbl val="0"/>
      </c:catAx>
      <c:valAx>
        <c:axId val="114091136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#,##0;&quot;▲ &quot;#,##0" sourceLinked="1"/>
        <c:majorTickMark val="out"/>
        <c:minorTickMark val="none"/>
        <c:tickLblPos val="nextTo"/>
        <c:crossAx val="114077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47964711714785E-2"/>
          <c:y val="3.269622141725952E-3"/>
          <c:w val="0.61622464805535671"/>
          <c:h val="0.953115489174582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基金の状況!$BY$60</c:f>
              <c:strCache>
                <c:ptCount val="1"/>
                <c:pt idx="0">
                  <c:v>繰上償還等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</a:ln>
          </c:spPr>
          <c:invertIfNegative val="0"/>
          <c:cat>
            <c:strRef>
              <c:f>基金の状況!$BZ$59</c:f>
              <c:strCache>
                <c:ptCount val="1"/>
                <c:pt idx="0">
                  <c:v>H28末残高</c:v>
                </c:pt>
              </c:strCache>
            </c:strRef>
          </c:cat>
          <c:val>
            <c:numRef>
              <c:f>基金の状況!$BZ$60</c:f>
              <c:numCache>
                <c:formatCode>#,##0;"▲ "#,##0</c:formatCode>
                <c:ptCount val="1"/>
                <c:pt idx="0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14262784"/>
        <c:axId val="114264320"/>
      </c:barChart>
      <c:catAx>
        <c:axId val="114262784"/>
        <c:scaling>
          <c:orientation val="minMax"/>
        </c:scaling>
        <c:delete val="1"/>
        <c:axPos val="l"/>
        <c:majorTickMark val="out"/>
        <c:minorTickMark val="none"/>
        <c:tickLblPos val="nextTo"/>
        <c:crossAx val="114264320"/>
        <c:crosses val="autoZero"/>
        <c:auto val="1"/>
        <c:lblAlgn val="ctr"/>
        <c:lblOffset val="100"/>
        <c:noMultiLvlLbl val="0"/>
      </c:catAx>
      <c:valAx>
        <c:axId val="114264320"/>
        <c:scaling>
          <c:orientation val="minMax"/>
        </c:scaling>
        <c:delete val="1"/>
        <c:axPos val="b"/>
        <c:numFmt formatCode="#,##0;&quot;▲ &quot;#,##0" sourceLinked="1"/>
        <c:majorTickMark val="out"/>
        <c:minorTickMark val="none"/>
        <c:tickLblPos val="nextTo"/>
        <c:crossAx val="114262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基金の状況!$BY$62</c:f>
              <c:strCache>
                <c:ptCount val="1"/>
                <c:pt idx="0">
                  <c:v>その他（臨財債等以外）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2.136181575433911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/>
                      <a:t>その他（臨財債等以外）</a:t>
                    </a:r>
                    <a:r>
                      <a:rPr lang="en-US" altLang="ja-JP" sz="800"/>
                      <a:t> 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基金の状況!$BZ$59</c:f>
              <c:strCache>
                <c:ptCount val="1"/>
                <c:pt idx="0">
                  <c:v>H28末残高</c:v>
                </c:pt>
              </c:strCache>
            </c:strRef>
          </c:cat>
          <c:val>
            <c:numRef>
              <c:f>基金の状況!$BZ$62</c:f>
              <c:numCache>
                <c:formatCode>#,##0;"▲ "#,##0</c:formatCode>
                <c:ptCount val="1"/>
                <c:pt idx="0">
                  <c:v>-1882.1000000000001</c:v>
                </c:pt>
              </c:numCache>
            </c:numRef>
          </c:val>
        </c:ser>
        <c:ser>
          <c:idx val="1"/>
          <c:order val="1"/>
          <c:tx>
            <c:strRef>
              <c:f>基金の状況!$BY$63</c:f>
              <c:strCache>
                <c:ptCount val="1"/>
                <c:pt idx="0">
                  <c:v>積立不足額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  <a:prstDash val="dash"/>
              </a:ln>
            </c:spPr>
          </c:dPt>
          <c:cat>
            <c:strRef>
              <c:f>基金の状況!$BZ$59</c:f>
              <c:strCache>
                <c:ptCount val="1"/>
                <c:pt idx="0">
                  <c:v>H28末残高</c:v>
                </c:pt>
              </c:strCache>
            </c:strRef>
          </c:cat>
          <c:val>
            <c:numRef>
              <c:f>基金の状況!$BZ$63</c:f>
              <c:numCache>
                <c:formatCode>#,##0;"▲ "#,##0</c:formatCode>
                <c:ptCount val="1"/>
                <c:pt idx="0">
                  <c:v>-1579.6000000000001</c:v>
                </c:pt>
              </c:numCache>
            </c:numRef>
          </c:val>
        </c:ser>
        <c:ser>
          <c:idx val="2"/>
          <c:order val="2"/>
          <c:tx>
            <c:strRef>
              <c:f>基金の状況!$BY$64</c:f>
              <c:strCache>
                <c:ptCount val="1"/>
                <c:pt idx="0">
                  <c:v>臨財債等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臨財債等</a:t>
                    </a:r>
                    <a:endParaRPr lang="en-US" altLang="ja-JP" sz="800">
                      <a:latin typeface="+mn-ea"/>
                      <a:ea typeface="+mn-ea"/>
                    </a:endParaRP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);[Red]\(#,##0\)" sourceLinked="0"/>
            <c:spPr>
              <a:noFill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基金の状況!$BZ$59</c:f>
              <c:strCache>
                <c:ptCount val="1"/>
                <c:pt idx="0">
                  <c:v>H28末残高</c:v>
                </c:pt>
              </c:strCache>
            </c:strRef>
          </c:cat>
          <c:val>
            <c:numRef>
              <c:f>基金の状況!$BZ$64</c:f>
              <c:numCache>
                <c:formatCode>#,##0;"▲ "#,##0</c:formatCode>
                <c:ptCount val="1"/>
                <c:pt idx="0">
                  <c:v>2186.8000000000002</c:v>
                </c:pt>
              </c:numCache>
            </c:numRef>
          </c:val>
        </c:ser>
        <c:ser>
          <c:idx val="3"/>
          <c:order val="3"/>
          <c:tx>
            <c:strRef>
              <c:f>基金の状況!$BY$65</c:f>
              <c:strCache>
                <c:ptCount val="1"/>
                <c:pt idx="0">
                  <c:v>積立不足額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dash"/>
            </a:ln>
          </c:spPr>
          <c:invertIfNegative val="0"/>
          <c:cat>
            <c:strRef>
              <c:f>基金の状況!$BZ$59</c:f>
              <c:strCache>
                <c:ptCount val="1"/>
                <c:pt idx="0">
                  <c:v>H28末残高</c:v>
                </c:pt>
              </c:strCache>
            </c:strRef>
          </c:cat>
          <c:val>
            <c:numRef>
              <c:f>基金の状況!$BZ$65</c:f>
              <c:numCache>
                <c:formatCode>#,##0;"▲ "#,##0</c:formatCode>
                <c:ptCount val="1"/>
                <c:pt idx="0">
                  <c:v>818.40000000000009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1"/>
        <c:overlap val="100"/>
        <c:axId val="114478464"/>
        <c:axId val="114500736"/>
      </c:barChart>
      <c:catAx>
        <c:axId val="114478464"/>
        <c:scaling>
          <c:orientation val="minMax"/>
        </c:scaling>
        <c:delete val="1"/>
        <c:axPos val="l"/>
        <c:numFmt formatCode="#,##0;&quot;▲ &quot;#,##0" sourceLinked="1"/>
        <c:majorTickMark val="none"/>
        <c:minorTickMark val="none"/>
        <c:tickLblPos val="none"/>
        <c:crossAx val="114500736"/>
        <c:crosses val="autoZero"/>
        <c:auto val="1"/>
        <c:lblAlgn val="ctr"/>
        <c:lblOffset val="100"/>
        <c:noMultiLvlLbl val="0"/>
      </c:catAx>
      <c:valAx>
        <c:axId val="114500736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#,##0;&quot;▲ &quot;#,##0" sourceLinked="1"/>
        <c:majorTickMark val="out"/>
        <c:minorTickMark val="none"/>
        <c:tickLblPos val="nextTo"/>
        <c:crossAx val="114478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043684237686605E-2"/>
          <c:y val="7.0487083288826233E-2"/>
          <c:w val="0.97233421408312204"/>
          <c:h val="0.9275812190142896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7.1624472707701734E-3"/>
                  <c:y val="-3.8298663978549143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/>
                      <a:t>基準財政需要額</a:t>
                    </a:r>
                    <a:endParaRPr lang="en-US" altLang="ja-JP" sz="800"/>
                  </a:p>
                  <a:p>
                    <a:pPr>
                      <a:defRPr/>
                    </a:pPr>
                    <a:r>
                      <a:rPr lang="ja-JP" altLang="en-US" sz="800"/>
                      <a:t>既算入額</a:t>
                    </a:r>
                    <a:endParaRPr lang="en-US" altLang="ja-JP" sz="800"/>
                  </a:p>
                  <a:p>
                    <a:pPr>
                      <a:defRPr/>
                    </a:pPr>
                    <a:r>
                      <a:rPr lang="ja-JP" altLang="en-US" sz="800"/>
                      <a:t>５，４４０</a:t>
                    </a:r>
                    <a:endParaRPr lang="en-US" altLang="ja-JP" sz="800"/>
                  </a:p>
                  <a:p>
                    <a:pPr>
                      <a:defRPr/>
                    </a:pPr>
                    <a:r>
                      <a:rPr lang="ja-JP" altLang="en-US" sz="800"/>
                      <a:t>（５，１３６）</a:t>
                    </a:r>
                    <a:endParaRPr lang="en-US" altLang="ja-JP" sz="900"/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臨財債等について!$CC$18:$CD$18</c:f>
              <c:numCache>
                <c:formatCode>#,##0;"▲ "#,##0</c:formatCode>
                <c:ptCount val="2"/>
                <c:pt idx="0">
                  <c:v>5440</c:v>
                </c:pt>
                <c:pt idx="1">
                  <c:v>1988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chemeClr val="tx1"/>
              </a:solidFill>
              <a:prstDash val="dash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10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  <a:prstDash val="solid"/>
              </a:ln>
            </c:spPr>
          </c:dPt>
          <c:val>
            <c:numRef>
              <c:f>臨財債等について!$CC$19:$CD$19</c:f>
              <c:numCache>
                <c:formatCode>#,##0;"▲ "#,##0</c:formatCode>
                <c:ptCount val="2"/>
                <c:pt idx="0">
                  <c:v>11870</c:v>
                </c:pt>
                <c:pt idx="1">
                  <c:v>744</c:v>
                </c:pt>
              </c:numCache>
            </c:numRef>
          </c:val>
        </c:ser>
        <c:ser>
          <c:idx val="2"/>
          <c:order val="2"/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accent2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  <a:prstDash val="dash"/>
              </a:ln>
            </c:spPr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3.4761071040867982E-3"/>
                  <c:y val="-2.136823078750876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/>
                      <a:t> 算入対象外</a:t>
                    </a:r>
                    <a:endParaRPr lang="en-US" altLang="ja-JP" sz="800"/>
                  </a:p>
                  <a:p>
                    <a:pPr>
                      <a:defRPr/>
                    </a:pPr>
                    <a:r>
                      <a:rPr lang="ja-JP" altLang="en-US" sz="800"/>
                      <a:t>　１，６１４</a:t>
                    </a:r>
                    <a:r>
                      <a:rPr lang="en-US" altLang="ja-JP" sz="800"/>
                      <a:t>(</a:t>
                    </a:r>
                    <a:r>
                      <a:rPr lang="ja-JP" altLang="en-US" sz="800"/>
                      <a:t>エ</a:t>
                    </a:r>
                    <a:r>
                      <a:rPr lang="en-US" altLang="ja-JP" sz="800"/>
                      <a:t>)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（１，６６９）</a:t>
                    </a:r>
                    <a:endParaRPr lang="en-US" altLang="en-US" sz="700"/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臨財債等について!$CC$20:$CD$20</c:f>
              <c:numCache>
                <c:formatCode>#,##0;"▲ "#,##0</c:formatCode>
                <c:ptCount val="2"/>
                <c:pt idx="0">
                  <c:v>1614</c:v>
                </c:pt>
                <c:pt idx="1">
                  <c:v>16193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14697344"/>
        <c:axId val="114698880"/>
      </c:barChart>
      <c:catAx>
        <c:axId val="114697344"/>
        <c:scaling>
          <c:orientation val="minMax"/>
        </c:scaling>
        <c:delete val="1"/>
        <c:axPos val="l"/>
        <c:majorTickMark val="out"/>
        <c:minorTickMark val="none"/>
        <c:tickLblPos val="nextTo"/>
        <c:crossAx val="114698880"/>
        <c:crosses val="autoZero"/>
        <c:auto val="1"/>
        <c:lblAlgn val="ctr"/>
        <c:lblOffset val="100"/>
        <c:noMultiLvlLbl val="0"/>
      </c:catAx>
      <c:valAx>
        <c:axId val="114698880"/>
        <c:scaling>
          <c:orientation val="minMax"/>
        </c:scaling>
        <c:delete val="1"/>
        <c:axPos val="b"/>
        <c:numFmt formatCode="#,##0;&quot;▲ &quot;#,##0" sourceLinked="1"/>
        <c:majorTickMark val="out"/>
        <c:minorTickMark val="none"/>
        <c:tickLblPos val="nextTo"/>
        <c:crossAx val="11469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831274</xdr:colOff>
      <xdr:row>0</xdr:row>
      <xdr:rowOff>19050</xdr:rowOff>
    </xdr:from>
    <xdr:to>
      <xdr:col>25</xdr:col>
      <xdr:colOff>0</xdr:colOff>
      <xdr:row>1</xdr:row>
      <xdr:rowOff>161925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1240849" y="19050"/>
          <a:ext cx="4312226" cy="3238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◆府債の状況（平成２８年度決算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全会計ベース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）◆</a:t>
          </a:r>
        </a:p>
      </xdr:txBody>
    </xdr:sp>
    <xdr:clientData/>
  </xdr:twoCellAnchor>
  <xdr:twoCellAnchor>
    <xdr:from>
      <xdr:col>10</xdr:col>
      <xdr:colOff>95250</xdr:colOff>
      <xdr:row>27</xdr:row>
      <xdr:rowOff>0</xdr:rowOff>
    </xdr:from>
    <xdr:to>
      <xdr:col>27</xdr:col>
      <xdr:colOff>95250</xdr:colOff>
      <xdr:row>27</xdr:row>
      <xdr:rowOff>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2505075" y="4686300"/>
          <a:ext cx="356235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95250</xdr:colOff>
      <xdr:row>61</xdr:row>
      <xdr:rowOff>49353</xdr:rowOff>
    </xdr:from>
    <xdr:to>
      <xdr:col>29</xdr:col>
      <xdr:colOff>247650</xdr:colOff>
      <xdr:row>71</xdr:row>
      <xdr:rowOff>9525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209550" y="10450653"/>
          <a:ext cx="6429375" cy="1798497"/>
        </a:xfrm>
        <a:prstGeom prst="roundRect">
          <a:avLst>
            <a:gd name="adj" fmla="val 1097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「府ルール積立」とは、満期一括償還の方法により発行した府債の償還のため、満期時に一度に多額の償還財源が必要となることから、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府債（地方債）の本来の機能である世代間の公平を果すために、満期日が来るまでの間、一定ルールに基づいて積み立てる額のこと。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  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また、「積立不足」とは、この積み立てられるべき金額に不足する額をいい、「復元積立」とは、この不足した金額を復元するために積み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立てる額のこと。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府では、財政再建団体転落回避のため、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～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年度の間に、減債基金から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520,200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百万円の借入れを行ってきたが、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年度に財務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マネジメントの適正化の観点から、基金からの借入れの見直しを行った（基金への償還を行うとともに、現金残高にあわせて基金の処分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を実施）。その結果、基金残高が積み立てておくべき額に比べて不足している。そのため、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年度から減債基金への復元（返済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を実施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しており、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～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年度合わせて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302,221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百万円を復元し、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年度末で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217,979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百万円の積立不足となっている。</a:t>
          </a: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「決算剰余金」とは、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年度一般会計決算剰余金（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1/2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相当）の減債基金への編入額。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単位未満は、四捨五入を原則としたため、内訳の計と合計が一致しない場合がある。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47624</xdr:colOff>
      <xdr:row>2</xdr:row>
      <xdr:rowOff>66673</xdr:rowOff>
    </xdr:from>
    <xdr:to>
      <xdr:col>31</xdr:col>
      <xdr:colOff>85725</xdr:colOff>
      <xdr:row>9</xdr:row>
      <xdr:rowOff>142875</xdr:rowOff>
    </xdr:to>
    <xdr:sp macro="" textlink="">
      <xdr:nvSpPr>
        <xdr:cNvPr id="6" name="正方形/長方形 5"/>
        <xdr:cNvSpPr/>
      </xdr:nvSpPr>
      <xdr:spPr bwMode="auto">
        <a:xfrm>
          <a:off x="47624" y="428623"/>
          <a:ext cx="6943726" cy="13430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r>
            <a:rPr kumimoji="1" lang="ja-JP" altLang="ja-JP" sz="1100" b="1">
              <a:effectLst/>
              <a:latin typeface="+mn-lt"/>
              <a:ea typeface="+mn-ea"/>
              <a:cs typeface="+mn-cs"/>
            </a:rPr>
            <a:t>＜主なポイント＞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➢　府債残高は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６兆２，３２７億円で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前年度に比べ５３４億円の減（▲０．８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％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baseline="0">
              <a:effectLst/>
              <a:latin typeface="+mn-lt"/>
              <a:ea typeface="+mn-ea"/>
              <a:cs typeface="+mn-cs"/>
            </a:rPr>
            <a:t>       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うち、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臨財債等の残高は３兆１，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９２５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億円で、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前年度に比べ６０２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億円の増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（＋１．９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％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一方で、臨財債等を除いた残高は３兆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４０３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億円で、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前年度に比べ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１，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１３５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億円の減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（▲３．６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％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➢　過去に減債基金から５，２０２億円を借り入れたことにより生じた積立不足額は、復元積立２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７６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億円と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決算剰余金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２７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億円の積立により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２，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１８０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億円となり、前年度に比べ</a:t>
          </a:r>
          <a:r>
            <a:rPr kumimoji="1" lang="ja-JP" altLang="en-US" sz="1100" b="0" baseline="0">
              <a:effectLst/>
              <a:latin typeface="+mn-lt"/>
              <a:ea typeface="+mn-ea"/>
              <a:cs typeface="+mn-cs"/>
            </a:rPr>
            <a:t>３０３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億円の減。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95250</xdr:colOff>
      <xdr:row>22</xdr:row>
      <xdr:rowOff>106431</xdr:rowOff>
    </xdr:from>
    <xdr:to>
      <xdr:col>31</xdr:col>
      <xdr:colOff>16660</xdr:colOff>
      <xdr:row>29</xdr:row>
      <xdr:rowOff>37686</xdr:rowOff>
    </xdr:to>
    <xdr:sp macro="" textlink="">
      <xdr:nvSpPr>
        <xdr:cNvPr id="9" name="AutoShape 9"/>
        <xdr:cNvSpPr>
          <a:spLocks noChangeArrowheads="1"/>
        </xdr:cNvSpPr>
      </xdr:nvSpPr>
      <xdr:spPr bwMode="auto">
        <a:xfrm>
          <a:off x="209550" y="3792606"/>
          <a:ext cx="6731785" cy="123618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日付総務省通知（総財地第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号）による満期一括償還地方債の借換については別紙のとおり。</a:t>
          </a:r>
          <a:endParaRPr lang="en-US" altLang="ja-JP" sz="800" b="0" i="0" baseline="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「臨財債等」とは、税や交付税の代替として発行した府債（臨時財政対策債、減税補塡債、臨時税収補塡債、減収補塡債）の合計。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rtl="0"/>
          <a:r>
            <a:rPr lang="en-US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lang="ja-JP" altLang="en-US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「その他」とは、全会計の府債合計額から臨財債等を除いたものであり、地方財政法第</a:t>
          </a:r>
          <a:r>
            <a:rPr lang="en-US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</a:t>
          </a:r>
          <a:r>
            <a:rPr lang="ja-JP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条に基づき公共施設又は公用施設の</a:t>
          </a:r>
          <a:endParaRPr lang="ja-JP" altLang="ja-JP" sz="800"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/>
          <a:r>
            <a:rPr lang="ja-JP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 建設事業費の財源に充当した府債</a:t>
          </a:r>
          <a:r>
            <a:rPr lang="ja-JP" altLang="en-US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等</a:t>
          </a:r>
          <a:r>
            <a:rPr lang="ja-JP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の合計。</a:t>
          </a:r>
          <a:endParaRPr lang="en-US" altLang="ja-JP" sz="800" b="0" i="0" baseline="0"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※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　一般会計分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28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年度末残高は、災害援護資金貸付金の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28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年度償還免除額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2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百万円を控除した額である。</a:t>
          </a:r>
          <a:endParaRPr lang="ja-JP" altLang="ja-JP" sz="800"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※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　特別会計分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28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年度末残高は、中小企業高度化資金貸付金の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28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年度償還免除額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16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百万円及び母子父子寡婦福祉資金貸付金の</a:t>
          </a:r>
          <a:endParaRPr lang="en-US" altLang="ja-JP" sz="800" b="0" i="0" u="none" strike="noStrike" baseline="0">
            <a:solidFill>
              <a:schemeClr val="tx1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　 枚方市への債務継承額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184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百万円を控除した額である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11203</xdr:colOff>
      <xdr:row>0</xdr:row>
      <xdr:rowOff>11204</xdr:rowOff>
    </xdr:from>
    <xdr:to>
      <xdr:col>26</xdr:col>
      <xdr:colOff>103500</xdr:colOff>
      <xdr:row>2</xdr:row>
      <xdr:rowOff>71992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11203" y="11204"/>
          <a:ext cx="5854922" cy="394163"/>
        </a:xfrm>
        <a:prstGeom prst="roundRect">
          <a:avLst>
            <a:gd name="adj" fmla="val 16667"/>
          </a:avLst>
        </a:prstGeom>
        <a:solidFill>
          <a:schemeClr val="bg1"/>
        </a:solidFill>
        <a:ln w="9525">
          <a:noFill/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r>
            <a:rPr lang="en-US" altLang="ja-JP" sz="1200" b="1">
              <a:effectLst/>
              <a:latin typeface="+mj-ea"/>
              <a:ea typeface="+mj-ea"/>
            </a:rPr>
            <a:t>【</a:t>
          </a:r>
          <a:r>
            <a:rPr lang="ja-JP" altLang="ja-JP" sz="1200" b="1">
              <a:effectLst/>
              <a:latin typeface="+mj-ea"/>
              <a:ea typeface="+mj-ea"/>
            </a:rPr>
            <a:t>参考（１）：減債基金の積立不足の状況</a:t>
          </a:r>
          <a:r>
            <a:rPr lang="en-US" altLang="ja-JP" sz="1200" b="1">
              <a:effectLst/>
              <a:latin typeface="+mj-ea"/>
              <a:ea typeface="+mj-ea"/>
            </a:rPr>
            <a:t>】</a:t>
          </a:r>
          <a:endParaRPr lang="en-US" altLang="ja-JP" sz="1100" b="1" i="0" baseline="0">
            <a:effectLst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1</xdr:col>
      <xdr:colOff>42184</xdr:colOff>
      <xdr:row>51</xdr:row>
      <xdr:rowOff>142875</xdr:rowOff>
    </xdr:from>
    <xdr:to>
      <xdr:col>31</xdr:col>
      <xdr:colOff>47625</xdr:colOff>
      <xdr:row>53</xdr:row>
      <xdr:rowOff>514350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156484" y="9305925"/>
          <a:ext cx="6701516" cy="7334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繰上償還等とは、市場公募債等の流通を前提とした証券で発行した府債において、事業の中止など償還を行うべき事由が発生した場合に、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繰上償還に相当する部分を減債基金に積み立てた額等。 なお、繰上償還等には積立不足は生じていない。</a:t>
          </a:r>
        </a:p>
      </xdr:txBody>
    </xdr:sp>
    <xdr:clientData/>
  </xdr:twoCellAnchor>
  <xdr:twoCellAnchor>
    <xdr:from>
      <xdr:col>1</xdr:col>
      <xdr:colOff>66885</xdr:colOff>
      <xdr:row>40</xdr:row>
      <xdr:rowOff>52023</xdr:rowOff>
    </xdr:from>
    <xdr:to>
      <xdr:col>9</xdr:col>
      <xdr:colOff>105545</xdr:colOff>
      <xdr:row>41</xdr:row>
      <xdr:rowOff>117504</xdr:rowOff>
    </xdr:to>
    <xdr:sp macro="" textlink="">
      <xdr:nvSpPr>
        <xdr:cNvPr id="4" name="テキスト ボックス 1"/>
        <xdr:cNvSpPr txBox="1"/>
      </xdr:nvSpPr>
      <xdr:spPr>
        <a:xfrm>
          <a:off x="181185" y="7224348"/>
          <a:ext cx="2124635" cy="24645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0" u="none" baseline="0">
              <a:latin typeface="+mj-ea"/>
              <a:ea typeface="+mj-ea"/>
            </a:rPr>
            <a:t>○復元積立の考え方</a:t>
          </a:r>
          <a:endParaRPr kumimoji="1" lang="ja-JP" altLang="en-US" sz="1050" b="0" u="none"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122675</xdr:colOff>
      <xdr:row>41</xdr:row>
      <xdr:rowOff>83320</xdr:rowOff>
    </xdr:from>
    <xdr:to>
      <xdr:col>29</xdr:col>
      <xdr:colOff>76200</xdr:colOff>
      <xdr:row>42</xdr:row>
      <xdr:rowOff>132130</xdr:rowOff>
    </xdr:to>
    <xdr:sp macro="" textlink="">
      <xdr:nvSpPr>
        <xdr:cNvPr id="5" name="テキスト ボックス 1"/>
        <xdr:cNvSpPr txBox="1"/>
      </xdr:nvSpPr>
      <xdr:spPr>
        <a:xfrm>
          <a:off x="351275" y="7436620"/>
          <a:ext cx="6116200" cy="22978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800" b="0" u="none" baseline="0">
              <a:latin typeface="+mj-ea"/>
              <a:ea typeface="+mj-ea"/>
            </a:rPr>
            <a:t>減債基金の積立不足の復元は、臨財債等とその他（臨財債等以外）の積立不足額見合いで按分して積立。</a:t>
          </a:r>
          <a:endParaRPr kumimoji="1" lang="ja-JP" altLang="en-US" sz="1000" b="0" u="none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9525</xdr:colOff>
      <xdr:row>39</xdr:row>
      <xdr:rowOff>47625</xdr:rowOff>
    </xdr:from>
    <xdr:to>
      <xdr:col>31</xdr:col>
      <xdr:colOff>95250</xdr:colOff>
      <xdr:row>50</xdr:row>
      <xdr:rowOff>76199</xdr:rowOff>
    </xdr:to>
    <xdr:sp macro="" textlink="">
      <xdr:nvSpPr>
        <xdr:cNvPr id="6" name="正方形/長方形 5"/>
        <xdr:cNvSpPr/>
      </xdr:nvSpPr>
      <xdr:spPr>
        <a:xfrm>
          <a:off x="123825" y="7038975"/>
          <a:ext cx="6781800" cy="20192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28018</xdr:colOff>
      <xdr:row>1</xdr:row>
      <xdr:rowOff>81645</xdr:rowOff>
    </xdr:from>
    <xdr:to>
      <xdr:col>29</xdr:col>
      <xdr:colOff>123825</xdr:colOff>
      <xdr:row>7</xdr:row>
      <xdr:rowOff>32770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142318" y="262620"/>
          <a:ext cx="6372782" cy="970300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減債基金とは、府債の償還財源を確保するため、資金を積み立てることを目的に設置された基金。</a:t>
          </a: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２３年度決算より、府議会での議論を踏まえて、税や交付税の代替として発行した臨財債等とその他（臨財債等以外）の減債基金の内訳を示すこととした。</a:t>
          </a:r>
          <a:endParaRPr lang="en-US" altLang="ja-JP" sz="900" b="0" i="0" baseline="0"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1681</xdr:colOff>
      <xdr:row>7</xdr:row>
      <xdr:rowOff>127189</xdr:rowOff>
    </xdr:from>
    <xdr:to>
      <xdr:col>29</xdr:col>
      <xdr:colOff>133350</xdr:colOff>
      <xdr:row>15</xdr:row>
      <xdr:rowOff>5442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230281" y="1327339"/>
          <a:ext cx="6294344" cy="1326053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過去に減債基金から、５，２０２億円の借入れを実施したため、減債基金残高が府ルールに基づいて積み立てておくべき額に比べて不足。そのため、２１年度から減債基金への復元（返済）を実施しており、２８年度は復元積立２７６億円と２７年度決算剰余金の１</a:t>
          </a:r>
          <a:r>
            <a:rPr lang="en-US" altLang="ja-JP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２相当額２７億円の合計３０３億円を積立。</a:t>
          </a: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その結果、２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８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年度末の積立不足額は２，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１８０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億円。</a:t>
          </a:r>
          <a:endParaRPr lang="ja-JP" altLang="ja-JP" sz="900">
            <a:effectLst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なお、減債基金の積立不足の復元は、臨財債等とその他（臨財債等以外）の積立不足額見合いで按分して積立。</a:t>
          </a:r>
          <a:endParaRPr lang="en-US" altLang="ja-JP" sz="900" b="0" i="0" u="none" strike="noStrike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95250</xdr:colOff>
      <xdr:row>13</xdr:row>
      <xdr:rowOff>171450</xdr:rowOff>
    </xdr:from>
    <xdr:to>
      <xdr:col>32</xdr:col>
      <xdr:colOff>323850</xdr:colOff>
      <xdr:row>35</xdr:row>
      <xdr:rowOff>95250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40291</xdr:colOff>
      <xdr:row>12</xdr:row>
      <xdr:rowOff>130947</xdr:rowOff>
    </xdr:from>
    <xdr:to>
      <xdr:col>8</xdr:col>
      <xdr:colOff>133351</xdr:colOff>
      <xdr:row>37</xdr:row>
      <xdr:rowOff>142876</xdr:rowOff>
    </xdr:to>
    <xdr:graphicFrame macro="">
      <xdr:nvGraphicFramePr>
        <xdr:cNvPr id="10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800099</xdr:colOff>
      <xdr:row>23</xdr:row>
      <xdr:rowOff>47625</xdr:rowOff>
    </xdr:from>
    <xdr:to>
      <xdr:col>8</xdr:col>
      <xdr:colOff>85724</xdr:colOff>
      <xdr:row>26</xdr:row>
      <xdr:rowOff>69103</xdr:rowOff>
    </xdr:to>
    <xdr:sp macro="" textlink="">
      <xdr:nvSpPr>
        <xdr:cNvPr id="11" name="大かっこ 10"/>
        <xdr:cNvSpPr/>
      </xdr:nvSpPr>
      <xdr:spPr bwMode="auto">
        <a:xfrm>
          <a:off x="1209674" y="4143375"/>
          <a:ext cx="866775" cy="564403"/>
        </a:xfrm>
        <a:prstGeom prst="bracketPair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/>
      </xdr:spPr>
      <xdr:txBody>
        <a:bodyPr wrap="square" lIns="18288" tIns="0" rIns="0" bIns="0" anchor="ctr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ja-JP" altLang="en-US" sz="800">
              <a:latin typeface="+mn-ea"/>
              <a:ea typeface="+mn-ea"/>
            </a:rPr>
            <a:t>積立不足額</a:t>
          </a:r>
          <a:endParaRPr lang="en-US" altLang="ja-JP" sz="800">
            <a:latin typeface="+mn-ea"/>
            <a:ea typeface="+mn-ea"/>
          </a:endParaRPr>
        </a:p>
        <a:p>
          <a:pPr algn="ctr"/>
          <a:r>
            <a:rPr lang="ja-JP" altLang="en-US" sz="800">
              <a:latin typeface="+mn-ea"/>
              <a:ea typeface="+mn-ea"/>
            </a:rPr>
            <a:t>１，４３６</a:t>
          </a:r>
          <a:endParaRPr lang="en-US" altLang="ja-JP" sz="800">
            <a:latin typeface="+mn-ea"/>
            <a:ea typeface="+mn-ea"/>
          </a:endParaRPr>
        </a:p>
        <a:p>
          <a:pPr algn="ctr"/>
          <a:r>
            <a:rPr lang="ja-JP" altLang="en-US" sz="800">
              <a:latin typeface="+mn-ea"/>
              <a:ea typeface="+mn-ea"/>
            </a:rPr>
            <a:t>（１，６３６）</a:t>
          </a:r>
          <a:endParaRPr lang="ja-JP" sz="800">
            <a:latin typeface="+mn-ea"/>
            <a:ea typeface="+mn-ea"/>
          </a:endParaRPr>
        </a:p>
      </xdr:txBody>
    </xdr:sp>
    <xdr:clientData/>
  </xdr:twoCellAnchor>
  <xdr:twoCellAnchor>
    <xdr:from>
      <xdr:col>25</xdr:col>
      <xdr:colOff>123826</xdr:colOff>
      <xdr:row>22</xdr:row>
      <xdr:rowOff>171450</xdr:rowOff>
    </xdr:from>
    <xdr:to>
      <xdr:col>28</xdr:col>
      <xdr:colOff>142876</xdr:colOff>
      <xdr:row>26</xdr:row>
      <xdr:rowOff>92821</xdr:rowOff>
    </xdr:to>
    <xdr:sp macro="" textlink="">
      <xdr:nvSpPr>
        <xdr:cNvPr id="12" name="大かっこ 11"/>
        <xdr:cNvSpPr/>
      </xdr:nvSpPr>
      <xdr:spPr bwMode="auto">
        <a:xfrm>
          <a:off x="5676901" y="4086225"/>
          <a:ext cx="647700" cy="645271"/>
        </a:xfrm>
        <a:prstGeom prst="bracketPair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/>
      </xdr:spPr>
      <xdr:txBody>
        <a:bodyPr wrap="square" lIns="18288" tIns="0" rIns="0" bIns="0" anchor="ctr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ja-JP" altLang="en-US" sz="800">
              <a:latin typeface="+mn-ea"/>
              <a:ea typeface="+mn-ea"/>
            </a:rPr>
            <a:t>積立不足額</a:t>
          </a:r>
          <a:endParaRPr lang="en-US" altLang="ja-JP" sz="8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800">
              <a:latin typeface="+mn-ea"/>
              <a:ea typeface="+mn-ea"/>
            </a:rPr>
            <a:t> ７４４</a:t>
          </a:r>
          <a:endParaRPr lang="en-US" altLang="ja-JP" sz="8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800">
              <a:latin typeface="+mn-ea"/>
              <a:ea typeface="+mn-ea"/>
            </a:rPr>
            <a:t>（８４７）</a:t>
          </a:r>
          <a:endParaRPr lang="en-US" altLang="ja-JP" sz="8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716565</xdr:colOff>
      <xdr:row>18</xdr:row>
      <xdr:rowOff>159525</xdr:rowOff>
    </xdr:from>
    <xdr:to>
      <xdr:col>16</xdr:col>
      <xdr:colOff>95250</xdr:colOff>
      <xdr:row>18</xdr:row>
      <xdr:rowOff>161925</xdr:rowOff>
    </xdr:to>
    <xdr:cxnSp macro="">
      <xdr:nvCxnSpPr>
        <xdr:cNvPr id="13" name="直線矢印コネクタ 12"/>
        <xdr:cNvCxnSpPr/>
      </xdr:nvCxnSpPr>
      <xdr:spPr>
        <a:xfrm>
          <a:off x="1126140" y="3350400"/>
          <a:ext cx="2636235" cy="2400"/>
        </a:xfrm>
        <a:prstGeom prst="straightConnector1">
          <a:avLst/>
        </a:prstGeom>
        <a:ln w="31750" cmpd="sng">
          <a:solidFill>
            <a:schemeClr val="accent6">
              <a:lumMod val="50000"/>
            </a:schemeClr>
          </a:solidFill>
          <a:prstDash val="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106965</xdr:colOff>
      <xdr:row>18</xdr:row>
      <xdr:rowOff>159522</xdr:rowOff>
    </xdr:from>
    <xdr:to>
      <xdr:col>28</xdr:col>
      <xdr:colOff>190500</xdr:colOff>
      <xdr:row>18</xdr:row>
      <xdr:rowOff>161925</xdr:rowOff>
    </xdr:to>
    <xdr:cxnSp macro="">
      <xdr:nvCxnSpPr>
        <xdr:cNvPr id="14" name="直線矢印コネクタ 13"/>
        <xdr:cNvCxnSpPr/>
      </xdr:nvCxnSpPr>
      <xdr:spPr>
        <a:xfrm>
          <a:off x="3774090" y="3350397"/>
          <a:ext cx="2598135" cy="2403"/>
        </a:xfrm>
        <a:prstGeom prst="straightConnector1">
          <a:avLst/>
        </a:prstGeom>
        <a:ln w="31750" cmpd="sng">
          <a:solidFill>
            <a:schemeClr val="accent6">
              <a:lumMod val="50000"/>
            </a:schemeClr>
          </a:solidFill>
          <a:prstDash val="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190499</xdr:colOff>
      <xdr:row>15</xdr:row>
      <xdr:rowOff>104775</xdr:rowOff>
    </xdr:from>
    <xdr:to>
      <xdr:col>22</xdr:col>
      <xdr:colOff>123824</xdr:colOff>
      <xdr:row>17</xdr:row>
      <xdr:rowOff>86013</xdr:rowOff>
    </xdr:to>
    <xdr:sp macro="" textlink="">
      <xdr:nvSpPr>
        <xdr:cNvPr id="15" name="角丸四角形 14"/>
        <xdr:cNvSpPr/>
      </xdr:nvSpPr>
      <xdr:spPr bwMode="auto">
        <a:xfrm>
          <a:off x="2600324" y="2752725"/>
          <a:ext cx="2447925" cy="343188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府ルールに基づく積立必要額　５，８７９</a:t>
          </a:r>
          <a:endParaRPr kumimoji="1" lang="en-US" altLang="ja-JP" sz="800"/>
        </a:p>
        <a:p>
          <a:pPr algn="ctr"/>
          <a:r>
            <a:rPr kumimoji="1" lang="ja-JP" altLang="en-US" sz="800"/>
            <a:t>　　　　　　　　　　　　　　　　　　　</a:t>
          </a:r>
          <a:r>
            <a:rPr kumimoji="1" lang="ja-JP" altLang="en-US" sz="800" baseline="0"/>
            <a:t>  </a:t>
          </a:r>
          <a:r>
            <a:rPr kumimoji="1" lang="ja-JP" altLang="en-US" sz="800"/>
            <a:t>（６，３４４）</a:t>
          </a:r>
          <a:endParaRPr kumimoji="1" lang="en-US" altLang="ja-JP" sz="700"/>
        </a:p>
      </xdr:txBody>
    </xdr:sp>
    <xdr:clientData/>
  </xdr:twoCellAnchor>
  <xdr:twoCellAnchor>
    <xdr:from>
      <xdr:col>5</xdr:col>
      <xdr:colOff>85725</xdr:colOff>
      <xdr:row>18</xdr:row>
      <xdr:rowOff>0</xdr:rowOff>
    </xdr:from>
    <xdr:to>
      <xdr:col>14</xdr:col>
      <xdr:colOff>152400</xdr:colOff>
      <xdr:row>19</xdr:row>
      <xdr:rowOff>171938</xdr:rowOff>
    </xdr:to>
    <xdr:sp macro="" textlink="">
      <xdr:nvSpPr>
        <xdr:cNvPr id="16" name="角丸四角形 15"/>
        <xdr:cNvSpPr/>
      </xdr:nvSpPr>
      <xdr:spPr bwMode="auto">
        <a:xfrm>
          <a:off x="1447800" y="3190875"/>
          <a:ext cx="1952625" cy="352913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その他（臨財債等以外）　３，１４７</a:t>
          </a:r>
          <a:endParaRPr kumimoji="1" lang="en-US" altLang="ja-JP" sz="800"/>
        </a:p>
        <a:p>
          <a:pPr algn="ctr"/>
          <a:r>
            <a:rPr kumimoji="1" lang="ja-JP" altLang="en-US" sz="800"/>
            <a:t>　　　　　　　　　　　　　　　</a:t>
          </a:r>
          <a:r>
            <a:rPr kumimoji="1" lang="ja-JP" altLang="en-US" sz="800" baseline="0"/>
            <a:t> </a:t>
          </a:r>
          <a:r>
            <a:rPr kumimoji="1" lang="ja-JP" altLang="en-US" sz="800"/>
            <a:t>（３，９９６）</a:t>
          </a:r>
        </a:p>
      </xdr:txBody>
    </xdr:sp>
    <xdr:clientData/>
  </xdr:twoCellAnchor>
  <xdr:twoCellAnchor>
    <xdr:from>
      <xdr:col>19</xdr:col>
      <xdr:colOff>180975</xdr:colOff>
      <xdr:row>17</xdr:row>
      <xdr:rowOff>171450</xdr:rowOff>
    </xdr:from>
    <xdr:to>
      <xdr:col>25</xdr:col>
      <xdr:colOff>85725</xdr:colOff>
      <xdr:row>19</xdr:row>
      <xdr:rowOff>138221</xdr:rowOff>
    </xdr:to>
    <xdr:sp macro="" textlink="">
      <xdr:nvSpPr>
        <xdr:cNvPr id="17" name="角丸四角形 16"/>
        <xdr:cNvSpPr/>
      </xdr:nvSpPr>
      <xdr:spPr bwMode="auto">
        <a:xfrm>
          <a:off x="4476750" y="3181350"/>
          <a:ext cx="1162050" cy="328721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臨財債等　２，７３２</a:t>
          </a:r>
          <a:endParaRPr kumimoji="1" lang="en-US" altLang="ja-JP" sz="800"/>
        </a:p>
        <a:p>
          <a:pPr algn="ctr"/>
          <a:r>
            <a:rPr kumimoji="1" lang="ja-JP" altLang="en-US" sz="800"/>
            <a:t>　　　　　　　（２，３４８）</a:t>
          </a:r>
          <a:endParaRPr kumimoji="1" lang="en-US" altLang="ja-JP" sz="800"/>
        </a:p>
      </xdr:txBody>
    </xdr:sp>
    <xdr:clientData/>
  </xdr:twoCellAnchor>
  <xdr:twoCellAnchor>
    <xdr:from>
      <xdr:col>8</xdr:col>
      <xdr:colOff>171450</xdr:colOff>
      <xdr:row>29</xdr:row>
      <xdr:rowOff>57149</xdr:rowOff>
    </xdr:from>
    <xdr:to>
      <xdr:col>25</xdr:col>
      <xdr:colOff>76200</xdr:colOff>
      <xdr:row>34</xdr:row>
      <xdr:rowOff>104775</xdr:rowOff>
    </xdr:to>
    <xdr:sp macro="" textlink="">
      <xdr:nvSpPr>
        <xdr:cNvPr id="18" name="左右矢印 17"/>
        <xdr:cNvSpPr/>
      </xdr:nvSpPr>
      <xdr:spPr>
        <a:xfrm>
          <a:off x="2162175" y="5238749"/>
          <a:ext cx="3467100" cy="952501"/>
        </a:xfrm>
        <a:prstGeom prst="leftRightArrow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tx2">
              <a:lumMod val="20000"/>
              <a:lumOff val="8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anchor="ctr" anchorCtr="1"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ja-JP" sz="800" b="0"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123825</xdr:colOff>
      <xdr:row>29</xdr:row>
      <xdr:rowOff>67717</xdr:rowOff>
    </xdr:from>
    <xdr:to>
      <xdr:col>25</xdr:col>
      <xdr:colOff>85725</xdr:colOff>
      <xdr:row>34</xdr:row>
      <xdr:rowOff>114300</xdr:rowOff>
    </xdr:to>
    <xdr:sp macro="" textlink="">
      <xdr:nvSpPr>
        <xdr:cNvPr id="19" name="右矢印 18"/>
        <xdr:cNvSpPr/>
      </xdr:nvSpPr>
      <xdr:spPr>
        <a:xfrm>
          <a:off x="3790950" y="5249317"/>
          <a:ext cx="1847850" cy="951458"/>
        </a:xfrm>
        <a:prstGeom prst="righ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85725</xdr:colOff>
      <xdr:row>39</xdr:row>
      <xdr:rowOff>76200</xdr:rowOff>
    </xdr:from>
    <xdr:to>
      <xdr:col>32</xdr:col>
      <xdr:colOff>314325</xdr:colOff>
      <xdr:row>53</xdr:row>
      <xdr:rowOff>9525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152400</xdr:colOff>
      <xdr:row>44</xdr:row>
      <xdr:rowOff>9525</xdr:rowOff>
    </xdr:from>
    <xdr:to>
      <xdr:col>3</xdr:col>
      <xdr:colOff>685800</xdr:colOff>
      <xdr:row>48</xdr:row>
      <xdr:rowOff>66675</xdr:rowOff>
    </xdr:to>
    <xdr:sp macro="" textlink="">
      <xdr:nvSpPr>
        <xdr:cNvPr id="21" name="正方形/長方形 20"/>
        <xdr:cNvSpPr/>
      </xdr:nvSpPr>
      <xdr:spPr>
        <a:xfrm>
          <a:off x="561975" y="7905750"/>
          <a:ext cx="533400" cy="781050"/>
        </a:xfrm>
        <a:prstGeom prst="rect">
          <a:avLst/>
        </a:prstGeom>
        <a:solidFill>
          <a:schemeClr val="bg1">
            <a:lumMod val="75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繰上</a:t>
          </a:r>
          <a:endParaRPr kumimoji="1" lang="en-US" altLang="ja-JP" sz="800">
            <a:solidFill>
              <a:schemeClr val="tx1"/>
            </a:solidFill>
          </a:endParaRPr>
        </a:p>
        <a:p>
          <a:pPr algn="ctr"/>
          <a:r>
            <a:rPr kumimoji="1" lang="ja-JP" altLang="en-US" sz="800">
              <a:solidFill>
                <a:schemeClr val="tx1"/>
              </a:solidFill>
            </a:rPr>
            <a:t>償還等</a:t>
          </a:r>
        </a:p>
      </xdr:txBody>
    </xdr:sp>
    <xdr:clientData/>
  </xdr:twoCellAnchor>
  <xdr:twoCellAnchor>
    <xdr:from>
      <xdr:col>8</xdr:col>
      <xdr:colOff>161924</xdr:colOff>
      <xdr:row>43</xdr:row>
      <xdr:rowOff>180974</xdr:rowOff>
    </xdr:from>
    <xdr:to>
      <xdr:col>10</xdr:col>
      <xdr:colOff>76199</xdr:colOff>
      <xdr:row>48</xdr:row>
      <xdr:rowOff>85724</xdr:rowOff>
    </xdr:to>
    <xdr:sp macro="" textlink="">
      <xdr:nvSpPr>
        <xdr:cNvPr id="22" name="正方形/長方形 21"/>
        <xdr:cNvSpPr/>
      </xdr:nvSpPr>
      <xdr:spPr>
        <a:xfrm>
          <a:off x="2152649" y="7896224"/>
          <a:ext cx="333375" cy="809625"/>
        </a:xfrm>
        <a:prstGeom prst="rect">
          <a:avLst/>
        </a:prstGeom>
        <a:solidFill>
          <a:schemeClr val="accent1">
            <a:alpha val="24000"/>
          </a:schemeClr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95250</xdr:colOff>
      <xdr:row>44</xdr:row>
      <xdr:rowOff>0</xdr:rowOff>
    </xdr:from>
    <xdr:to>
      <xdr:col>25</xdr:col>
      <xdr:colOff>95250</xdr:colOff>
      <xdr:row>48</xdr:row>
      <xdr:rowOff>85726</xdr:rowOff>
    </xdr:to>
    <xdr:sp macro="" textlink="">
      <xdr:nvSpPr>
        <xdr:cNvPr id="23" name="正方形/長方形 22"/>
        <xdr:cNvSpPr/>
      </xdr:nvSpPr>
      <xdr:spPr>
        <a:xfrm>
          <a:off x="5438775" y="7896225"/>
          <a:ext cx="209550" cy="809626"/>
        </a:xfrm>
        <a:prstGeom prst="rect">
          <a:avLst/>
        </a:prstGeom>
        <a:solidFill>
          <a:schemeClr val="accent1">
            <a:alpha val="24000"/>
          </a:schemeClr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208155</xdr:colOff>
      <xdr:row>44</xdr:row>
      <xdr:rowOff>57149</xdr:rowOff>
    </xdr:from>
    <xdr:to>
      <xdr:col>26</xdr:col>
      <xdr:colOff>170238</xdr:colOff>
      <xdr:row>48</xdr:row>
      <xdr:rowOff>38100</xdr:rowOff>
    </xdr:to>
    <xdr:sp macro="" textlink="">
      <xdr:nvSpPr>
        <xdr:cNvPr id="24" name="右矢印 23"/>
        <xdr:cNvSpPr/>
      </xdr:nvSpPr>
      <xdr:spPr>
        <a:xfrm>
          <a:off x="5551680" y="7953374"/>
          <a:ext cx="381183" cy="704851"/>
        </a:xfrm>
        <a:prstGeom prst="rightArrow">
          <a:avLst>
            <a:gd name="adj1" fmla="val 71289"/>
            <a:gd name="adj2" fmla="val 5041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復元</a:t>
          </a:r>
        </a:p>
      </xdr:txBody>
    </xdr:sp>
    <xdr:clientData/>
  </xdr:twoCellAnchor>
  <xdr:twoCellAnchor>
    <xdr:from>
      <xdr:col>7</xdr:col>
      <xdr:colOff>95250</xdr:colOff>
      <xdr:row>44</xdr:row>
      <xdr:rowOff>38099</xdr:rowOff>
    </xdr:from>
    <xdr:to>
      <xdr:col>9</xdr:col>
      <xdr:colOff>60107</xdr:colOff>
      <xdr:row>48</xdr:row>
      <xdr:rowOff>66674</xdr:rowOff>
    </xdr:to>
    <xdr:sp macro="" textlink="">
      <xdr:nvSpPr>
        <xdr:cNvPr id="25" name="左矢印 24"/>
        <xdr:cNvSpPr/>
      </xdr:nvSpPr>
      <xdr:spPr>
        <a:xfrm>
          <a:off x="1876425" y="7934324"/>
          <a:ext cx="383957" cy="752475"/>
        </a:xfrm>
        <a:prstGeom prst="leftArrow">
          <a:avLst>
            <a:gd name="adj1" fmla="val 68461"/>
            <a:gd name="adj2" fmla="val 5000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復</a:t>
          </a:r>
          <a:endParaRPr kumimoji="1" lang="en-US" altLang="ja-JP" sz="8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元</a:t>
          </a:r>
        </a:p>
      </xdr:txBody>
    </xdr:sp>
    <xdr:clientData/>
  </xdr:twoCellAnchor>
  <xdr:twoCellAnchor>
    <xdr:from>
      <xdr:col>25</xdr:col>
      <xdr:colOff>161925</xdr:colOff>
      <xdr:row>14</xdr:row>
      <xdr:rowOff>28574</xdr:rowOff>
    </xdr:from>
    <xdr:to>
      <xdr:col>30</xdr:col>
      <xdr:colOff>9525</xdr:colOff>
      <xdr:row>15</xdr:row>
      <xdr:rowOff>89973</xdr:rowOff>
    </xdr:to>
    <xdr:sp macro="" textlink="">
      <xdr:nvSpPr>
        <xdr:cNvPr id="26" name="テキスト ボックス 1"/>
        <xdr:cNvSpPr txBox="1"/>
      </xdr:nvSpPr>
      <xdr:spPr>
        <a:xfrm>
          <a:off x="5715000" y="2495549"/>
          <a:ext cx="8953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900">
              <a:latin typeface="+mn-ea"/>
              <a:ea typeface="+mn-ea"/>
            </a:rPr>
            <a:t>（単位：億円）</a:t>
          </a:r>
        </a:p>
      </xdr:txBody>
    </xdr:sp>
    <xdr:clientData/>
  </xdr:twoCellAnchor>
  <xdr:twoCellAnchor>
    <xdr:from>
      <xdr:col>2</xdr:col>
      <xdr:colOff>152401</xdr:colOff>
      <xdr:row>34</xdr:row>
      <xdr:rowOff>153757</xdr:rowOff>
    </xdr:from>
    <xdr:to>
      <xdr:col>8</xdr:col>
      <xdr:colOff>9526</xdr:colOff>
      <xdr:row>36</xdr:row>
      <xdr:rowOff>32002</xdr:rowOff>
    </xdr:to>
    <xdr:sp macro="" textlink="">
      <xdr:nvSpPr>
        <xdr:cNvPr id="27" name="正方形/長方形 26"/>
        <xdr:cNvSpPr/>
      </xdr:nvSpPr>
      <xdr:spPr>
        <a:xfrm>
          <a:off x="381001" y="6240232"/>
          <a:ext cx="1619250" cy="240195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（　　　）は前年度末の数値</a:t>
          </a:r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7</xdr:row>
      <xdr:rowOff>133350</xdr:rowOff>
    </xdr:from>
    <xdr:to>
      <xdr:col>31</xdr:col>
      <xdr:colOff>142875</xdr:colOff>
      <xdr:row>37</xdr:row>
      <xdr:rowOff>114300</xdr:rowOff>
    </xdr:to>
    <xdr:sp macro="" textlink="">
      <xdr:nvSpPr>
        <xdr:cNvPr id="28" name="正方形/長方形 27"/>
        <xdr:cNvSpPr/>
      </xdr:nvSpPr>
      <xdr:spPr>
        <a:xfrm>
          <a:off x="95250" y="1333500"/>
          <a:ext cx="6858000" cy="5410200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41993</xdr:colOff>
      <xdr:row>6</xdr:row>
      <xdr:rowOff>120373</xdr:rowOff>
    </xdr:from>
    <xdr:to>
      <xdr:col>8</xdr:col>
      <xdr:colOff>97593</xdr:colOff>
      <xdr:row>8</xdr:row>
      <xdr:rowOff>147163</xdr:rowOff>
    </xdr:to>
    <xdr:sp macro="" textlink="">
      <xdr:nvSpPr>
        <xdr:cNvPr id="29" name="テキスト ボックス 1"/>
        <xdr:cNvSpPr txBox="1"/>
      </xdr:nvSpPr>
      <xdr:spPr>
        <a:xfrm>
          <a:off x="270593" y="1139548"/>
          <a:ext cx="1817725" cy="388740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 baseline="0">
              <a:latin typeface="+mj-ea"/>
              <a:ea typeface="+mj-ea"/>
            </a:rPr>
            <a:t>平成２８年度末残高</a:t>
          </a:r>
          <a:endParaRPr kumimoji="1" lang="ja-JP" altLang="en-US" sz="1100" b="1"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133350</xdr:colOff>
      <xdr:row>30</xdr:row>
      <xdr:rowOff>161925</xdr:rowOff>
    </xdr:from>
    <xdr:to>
      <xdr:col>19</xdr:col>
      <xdr:colOff>104775</xdr:colOff>
      <xdr:row>33</xdr:row>
      <xdr:rowOff>19049</xdr:rowOff>
    </xdr:to>
    <xdr:sp macro="" textlink="">
      <xdr:nvSpPr>
        <xdr:cNvPr id="30" name="正方形/長方形 29"/>
        <xdr:cNvSpPr/>
      </xdr:nvSpPr>
      <xdr:spPr>
        <a:xfrm>
          <a:off x="3381375" y="5524500"/>
          <a:ext cx="1019175" cy="40004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ja-JP" altLang="ja-JP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残高</a:t>
          </a:r>
          <a:r>
            <a:rPr lang="ja-JP" altLang="en-US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３，６９９</a:t>
          </a:r>
          <a:endParaRPr lang="en-US" altLang="ja-JP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ja-JP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３，８６１</a:t>
          </a:r>
          <a:r>
            <a:rPr lang="ja-JP" altLang="ja-JP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0.12817</cdr:x>
      <cdr:y>0.12195</cdr:y>
    </cdr:from>
    <cdr:to>
      <cdr:x>0.86649</cdr:x>
      <cdr:y>0.12195</cdr:y>
    </cdr:to>
    <cdr:cxnSp macro="">
      <cdr:nvCxnSpPr>
        <cdr:cNvPr id="3" name="直線矢印コネクタ 2"/>
        <cdr:cNvCxnSpPr/>
      </cdr:nvCxnSpPr>
      <cdr:spPr>
        <a:xfrm xmlns:a="http://schemas.openxmlformats.org/drawingml/2006/main">
          <a:off x="914390" y="476241"/>
          <a:ext cx="5267335" cy="9"/>
        </a:xfrm>
        <a:prstGeom xmlns:a="http://schemas.openxmlformats.org/drawingml/2006/main" prst="straightConnector1">
          <a:avLst/>
        </a:prstGeom>
        <a:ln xmlns:a="http://schemas.openxmlformats.org/drawingml/2006/main" w="31750" cmpd="sng">
          <a:solidFill>
            <a:schemeClr val="accent6">
              <a:lumMod val="50000"/>
            </a:schemeClr>
          </a:solidFill>
          <a:prstDash val="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0.10679</cdr:x>
      <cdr:y>0.41477</cdr:y>
    </cdr:from>
    <cdr:to>
      <cdr:x>0.39817</cdr:x>
      <cdr:y>0.54154</cdr:y>
    </cdr:to>
    <cdr:sp macro="" textlink="">
      <cdr:nvSpPr>
        <cdr:cNvPr id="4" name="左右矢印 3"/>
        <cdr:cNvSpPr/>
      </cdr:nvSpPr>
      <cdr:spPr>
        <a:xfrm xmlns:a="http://schemas.openxmlformats.org/drawingml/2006/main">
          <a:off x="178784" y="1881523"/>
          <a:ext cx="487828" cy="575067"/>
        </a:xfrm>
        <a:prstGeom xmlns:a="http://schemas.openxmlformats.org/drawingml/2006/main" prst="leftRightArrow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anchor="ctr" anchorCtr="1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lang="ja-JP" altLang="en-US" sz="800" b="0">
              <a:latin typeface="+mn-ea"/>
              <a:ea typeface="+mn-ea"/>
            </a:rPr>
            <a:t>繰上</a:t>
          </a:r>
          <a:endParaRPr lang="en-US" altLang="ja-JP" sz="800" b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800" b="0">
              <a:latin typeface="+mn-ea"/>
              <a:ea typeface="+mn-ea"/>
            </a:rPr>
            <a:t>償還等</a:t>
          </a:r>
          <a:endParaRPr lang="en-US" altLang="ja-JP" sz="800" b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800" b="0">
              <a:latin typeface="+mn-ea"/>
              <a:ea typeface="+mn-ea"/>
            </a:rPr>
            <a:t>５４３</a:t>
          </a:r>
          <a:endParaRPr lang="en-US" altLang="ja-JP" sz="800" b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800" b="0">
              <a:latin typeface="+mn-ea"/>
              <a:ea typeface="+mn-ea"/>
            </a:rPr>
            <a:t>（６００）</a:t>
          </a:r>
          <a:endParaRPr lang="en-US" altLang="ja-JP" sz="800" b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0.07598</cdr:x>
      <cdr:y>0.66027</cdr:y>
    </cdr:from>
    <cdr:to>
      <cdr:x>0.41401</cdr:x>
      <cdr:y>0.86772</cdr:y>
    </cdr:to>
    <cdr:sp macro="" textlink="">
      <cdr:nvSpPr>
        <cdr:cNvPr id="5" name="左右矢印 4"/>
        <cdr:cNvSpPr/>
      </cdr:nvSpPr>
      <cdr:spPr>
        <a:xfrm xmlns:a="http://schemas.openxmlformats.org/drawingml/2006/main">
          <a:off x="127206" y="2995184"/>
          <a:ext cx="565928" cy="941043"/>
        </a:xfrm>
        <a:prstGeom xmlns:a="http://schemas.openxmlformats.org/drawingml/2006/main" prst="leftRightArrow">
          <a:avLst>
            <a:gd name="adj1" fmla="val 48777"/>
            <a:gd name="adj2" fmla="val 26966"/>
          </a:avLst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anchor="ctr" anchorCtr="1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 b="1">
              <a:latin typeface="HGｺﾞｼｯｸM" pitchFamily="49" charset="-128"/>
              <a:ea typeface="HGｺﾞｼｯｸM" pitchFamily="49" charset="-128"/>
            </a:rPr>
            <a:t> </a:t>
          </a:r>
          <a:r>
            <a:rPr lang="ja-JP" altLang="en-US" sz="800" b="0">
              <a:latin typeface="+mn-ea"/>
              <a:ea typeface="+mn-ea"/>
            </a:rPr>
            <a:t>残高５４３</a:t>
          </a:r>
          <a:endParaRPr lang="en-US" altLang="ja-JP" sz="800" b="0">
            <a:latin typeface="+mn-ea"/>
            <a:ea typeface="+mn-ea"/>
          </a:endParaRPr>
        </a:p>
        <a:p xmlns:a="http://schemas.openxmlformats.org/drawingml/2006/main">
          <a:r>
            <a:rPr lang="ja-JP" altLang="en-US" sz="800" b="0">
              <a:latin typeface="+mn-ea"/>
              <a:ea typeface="+mn-ea"/>
            </a:rPr>
            <a:t>   （６００）</a:t>
          </a:r>
          <a:endParaRPr lang="en-US" altLang="ja-JP" sz="800" b="0">
            <a:latin typeface="+mn-ea"/>
            <a:ea typeface="+mn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98975</xdr:colOff>
      <xdr:row>44</xdr:row>
      <xdr:rowOff>170718</xdr:rowOff>
    </xdr:from>
    <xdr:to>
      <xdr:col>41</xdr:col>
      <xdr:colOff>55634</xdr:colOff>
      <xdr:row>50</xdr:row>
      <xdr:rowOff>361249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98975" y="8543193"/>
          <a:ext cx="6567009" cy="100015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ウ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基準財政需要額算入見込額とは、健全化判断比率（将来負担比率）を算定するため、国が示した算定様式を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　　基に試算した額。（見込値）　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※2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エ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算入対象外とは、減収補塡債の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25%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分（平成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14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年度以前は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20%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）及び、平成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9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年度不動産取得税、平成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19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　　所得割に係る減収補塡債。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 editAs="absolute">
    <xdr:from>
      <xdr:col>0</xdr:col>
      <xdr:colOff>73570</xdr:colOff>
      <xdr:row>17</xdr:row>
      <xdr:rowOff>97736</xdr:rowOff>
    </xdr:from>
    <xdr:to>
      <xdr:col>43</xdr:col>
      <xdr:colOff>9525</xdr:colOff>
      <xdr:row>38</xdr:row>
      <xdr:rowOff>107674</xdr:rowOff>
    </xdr:to>
    <xdr:graphicFrame macro="">
      <xdr:nvGraphicFramePr>
        <xdr:cNvPr id="3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107671</xdr:colOff>
      <xdr:row>38</xdr:row>
      <xdr:rowOff>229020</xdr:rowOff>
    </xdr:from>
    <xdr:to>
      <xdr:col>39</xdr:col>
      <xdr:colOff>157370</xdr:colOff>
      <xdr:row>42</xdr:row>
      <xdr:rowOff>140806</xdr:rowOff>
    </xdr:to>
    <xdr:grpSp>
      <xdr:nvGrpSpPr>
        <xdr:cNvPr id="4" name="グループ化 3"/>
        <xdr:cNvGrpSpPr/>
      </xdr:nvGrpSpPr>
      <xdr:grpSpPr>
        <a:xfrm>
          <a:off x="554932" y="7294085"/>
          <a:ext cx="6013177" cy="905699"/>
          <a:chOff x="8057917" y="4128668"/>
          <a:chExt cx="3802026" cy="1055346"/>
        </a:xfrm>
      </xdr:grpSpPr>
      <xdr:sp macro="" textlink="">
        <xdr:nvSpPr>
          <xdr:cNvPr id="5" name="正方形/長方形 4"/>
          <xdr:cNvSpPr/>
        </xdr:nvSpPr>
        <xdr:spPr bwMode="auto">
          <a:xfrm>
            <a:off x="8057917" y="4128668"/>
            <a:ext cx="3802026" cy="1055346"/>
          </a:xfrm>
          <a:prstGeom prst="rect">
            <a:avLst/>
          </a:prstGeom>
          <a:solidFill>
            <a:schemeClr val="bg1"/>
          </a:solidFill>
          <a:ln w="254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>
            <a:noAutofit/>
          </a:bodyPr>
          <a:lstStyle/>
          <a:p>
            <a:pPr algn="l"/>
            <a:r>
              <a:rPr kumimoji="1" lang="ja-JP" altLang="en-US" sz="1000"/>
              <a:t>基準財政需要額既算入額と減債基金残高との差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　（ア）　－　（イ）　－　（ウ）　－　（エ）　＝　　　　　　　　　３，４５２億円　（３，６３４億円）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　過去の減債基金借入による積立不足額　　　　　　　　 　　７４４億円　（　　８４７億円）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　府と国の償還ペースの違いによる差　　　　　　　　　　</a:t>
            </a:r>
            <a:r>
              <a:rPr kumimoji="1" lang="ja-JP" altLang="en-US" sz="1000" baseline="0"/>
              <a:t>  </a:t>
            </a:r>
            <a:r>
              <a:rPr kumimoji="1" lang="ja-JP" altLang="en-US" sz="1000"/>
              <a:t>２，７０８億円　（２，７８７億円）</a:t>
            </a:r>
          </a:p>
        </xdr:txBody>
      </xdr:sp>
      <xdr:sp macro="" textlink="">
        <xdr:nvSpPr>
          <xdr:cNvPr id="6" name="大かっこ 5"/>
          <xdr:cNvSpPr/>
        </xdr:nvSpPr>
        <xdr:spPr>
          <a:xfrm>
            <a:off x="8085691" y="4327957"/>
            <a:ext cx="3276742" cy="634079"/>
          </a:xfrm>
          <a:prstGeom prst="bracketPair">
            <a:avLst>
              <a:gd name="adj" fmla="val 9567"/>
            </a:avLst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53423</xdr:colOff>
      <xdr:row>15</xdr:row>
      <xdr:rowOff>24847</xdr:rowOff>
    </xdr:from>
    <xdr:to>
      <xdr:col>41</xdr:col>
      <xdr:colOff>149088</xdr:colOff>
      <xdr:row>44</xdr:row>
      <xdr:rowOff>33128</xdr:rowOff>
    </xdr:to>
    <xdr:sp macro="" textlink="">
      <xdr:nvSpPr>
        <xdr:cNvPr id="7" name="正方形/長方形 6"/>
        <xdr:cNvSpPr/>
      </xdr:nvSpPr>
      <xdr:spPr>
        <a:xfrm>
          <a:off x="53423" y="2787097"/>
          <a:ext cx="6706015" cy="5618506"/>
        </a:xfrm>
        <a:prstGeom prst="rect">
          <a:avLst/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136907</xdr:colOff>
      <xdr:row>14</xdr:row>
      <xdr:rowOff>4386</xdr:rowOff>
    </xdr:from>
    <xdr:to>
      <xdr:col>9</xdr:col>
      <xdr:colOff>148113</xdr:colOff>
      <xdr:row>16</xdr:row>
      <xdr:rowOff>57978</xdr:rowOff>
    </xdr:to>
    <xdr:sp macro="" textlink="">
      <xdr:nvSpPr>
        <xdr:cNvPr id="8" name="正方形/長方形 7"/>
        <xdr:cNvSpPr/>
      </xdr:nvSpPr>
      <xdr:spPr bwMode="auto">
        <a:xfrm>
          <a:off x="136907" y="2642811"/>
          <a:ext cx="1439956" cy="301242"/>
        </a:xfrm>
        <a:prstGeom prst="rect">
          <a:avLst/>
        </a:prstGeom>
        <a:solidFill>
          <a:schemeClr val="bg1"/>
        </a:solidFill>
        <a:ln w="317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/>
            <a:t>平成２８年度末</a:t>
          </a:r>
        </a:p>
      </xdr:txBody>
    </xdr:sp>
    <xdr:clientData/>
  </xdr:twoCellAnchor>
  <xdr:twoCellAnchor>
    <xdr:from>
      <xdr:col>37</xdr:col>
      <xdr:colOff>18222</xdr:colOff>
      <xdr:row>34</xdr:row>
      <xdr:rowOff>81588</xdr:rowOff>
    </xdr:from>
    <xdr:to>
      <xdr:col>39</xdr:col>
      <xdr:colOff>113059</xdr:colOff>
      <xdr:row>35</xdr:row>
      <xdr:rowOff>139566</xdr:rowOff>
    </xdr:to>
    <xdr:sp macro="" textlink="">
      <xdr:nvSpPr>
        <xdr:cNvPr id="9" name="正方形/長方形 8"/>
        <xdr:cNvSpPr/>
      </xdr:nvSpPr>
      <xdr:spPr>
        <a:xfrm>
          <a:off x="5980872" y="6310938"/>
          <a:ext cx="418687" cy="238953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/>
            <a:t>※2</a:t>
          </a:r>
          <a:endParaRPr kumimoji="1" lang="ja-JP" altLang="en-US" sz="1100"/>
        </a:p>
      </xdr:txBody>
    </xdr:sp>
    <xdr:clientData/>
  </xdr:twoCellAnchor>
  <xdr:twoCellAnchor>
    <xdr:from>
      <xdr:col>2</xdr:col>
      <xdr:colOff>24847</xdr:colOff>
      <xdr:row>42</xdr:row>
      <xdr:rowOff>82826</xdr:rowOff>
    </xdr:from>
    <xdr:to>
      <xdr:col>25</xdr:col>
      <xdr:colOff>57977</xdr:colOff>
      <xdr:row>43</xdr:row>
      <xdr:rowOff>149087</xdr:rowOff>
    </xdr:to>
    <xdr:sp macro="" textlink="">
      <xdr:nvSpPr>
        <xdr:cNvPr id="10" name="正方形/長方形 9"/>
        <xdr:cNvSpPr/>
      </xdr:nvSpPr>
      <xdr:spPr>
        <a:xfrm>
          <a:off x="329647" y="8112401"/>
          <a:ext cx="3747880" cy="237711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（　　　）は前年度末の数値</a:t>
          </a:r>
          <a:endParaRPr kumimoji="1" lang="ja-JP" altLang="en-US" sz="1100"/>
        </a:p>
      </xdr:txBody>
    </xdr:sp>
    <xdr:clientData/>
  </xdr:twoCellAnchor>
  <xdr:twoCellAnchor>
    <xdr:from>
      <xdr:col>16</xdr:col>
      <xdr:colOff>115954</xdr:colOff>
      <xdr:row>35</xdr:row>
      <xdr:rowOff>24848</xdr:rowOff>
    </xdr:from>
    <xdr:to>
      <xdr:col>19</xdr:col>
      <xdr:colOff>124238</xdr:colOff>
      <xdr:row>36</xdr:row>
      <xdr:rowOff>91109</xdr:rowOff>
    </xdr:to>
    <xdr:sp macro="" textlink="">
      <xdr:nvSpPr>
        <xdr:cNvPr id="11" name="正方形/長方形 10"/>
        <xdr:cNvSpPr/>
      </xdr:nvSpPr>
      <xdr:spPr>
        <a:xfrm>
          <a:off x="2678179" y="6435173"/>
          <a:ext cx="494059" cy="237711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　</a:t>
          </a:r>
          <a:r>
            <a:rPr kumimoji="1" lang="en-US" altLang="ja-JP" sz="800">
              <a:solidFill>
                <a:schemeClr val="tx1"/>
              </a:solidFill>
            </a:rPr>
            <a:t>※1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0.0597</cdr:x>
      <cdr:y>0.20572</cdr:y>
    </cdr:from>
    <cdr:to>
      <cdr:x>0.17157</cdr:x>
      <cdr:y>0.20596</cdr:y>
    </cdr:to>
    <cdr:cxnSp macro="">
      <cdr:nvCxnSpPr>
        <cdr:cNvPr id="13" name="直線コネクタ 12"/>
        <cdr:cNvCxnSpPr/>
      </cdr:nvCxnSpPr>
      <cdr:spPr bwMode="auto">
        <a:xfrm xmlns:a="http://schemas.openxmlformats.org/drawingml/2006/main" flipH="1" flipV="1">
          <a:off x="423387" y="821634"/>
          <a:ext cx="793402" cy="95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0.17041</cdr:x>
      <cdr:y>0.16459</cdr:y>
    </cdr:from>
    <cdr:to>
      <cdr:x>0.38785</cdr:x>
      <cdr:y>0.26239</cdr:y>
    </cdr:to>
    <cdr:sp macro="" textlink="">
      <cdr:nvSpPr>
        <cdr:cNvPr id="14" name="テキスト ボックス 6"/>
        <cdr:cNvSpPr txBox="1"/>
      </cdr:nvSpPr>
      <cdr:spPr bwMode="auto">
        <a:xfrm xmlns:a="http://schemas.openxmlformats.org/drawingml/2006/main">
          <a:off x="1208574" y="657352"/>
          <a:ext cx="1542113" cy="3906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>
              <a:latin typeface="+mn-ea"/>
              <a:ea typeface="+mn-ea"/>
            </a:rPr>
            <a:t>減債基金残高　１，９８８</a:t>
          </a:r>
          <a:r>
            <a:rPr kumimoji="1" lang="ja-JP" altLang="en-US" sz="800" baseline="0">
              <a:latin typeface="+mn-ea"/>
              <a:ea typeface="+mn-ea"/>
            </a:rPr>
            <a:t> </a:t>
          </a:r>
          <a:r>
            <a:rPr kumimoji="1" lang="en-US" altLang="ja-JP" sz="800">
              <a:latin typeface="+mn-ea"/>
              <a:ea typeface="+mn-ea"/>
            </a:rPr>
            <a:t>(</a:t>
          </a:r>
          <a:r>
            <a:rPr kumimoji="1" lang="ja-JP" altLang="en-US" sz="800">
              <a:latin typeface="+mn-ea"/>
              <a:ea typeface="+mn-ea"/>
            </a:rPr>
            <a:t>イ</a:t>
          </a:r>
          <a:r>
            <a:rPr kumimoji="1" lang="en-US" altLang="ja-JP" sz="800">
              <a:latin typeface="+mn-ea"/>
              <a:ea typeface="+mn-ea"/>
            </a:rPr>
            <a:t>)</a:t>
          </a:r>
        </a:p>
        <a:p xmlns:a="http://schemas.openxmlformats.org/drawingml/2006/main">
          <a:r>
            <a:rPr kumimoji="1" lang="ja-JP" altLang="en-US" sz="800">
              <a:latin typeface="+mn-ea"/>
              <a:ea typeface="+mn-ea"/>
            </a:rPr>
            <a:t>　　　　　　　　　（１，５０１）</a:t>
          </a:r>
        </a:p>
      </cdr:txBody>
    </cdr:sp>
  </cdr:relSizeAnchor>
  <cdr:relSizeAnchor xmlns:cdr="http://schemas.openxmlformats.org/drawingml/2006/chartDrawing">
    <cdr:from>
      <cdr:x>0.07227</cdr:x>
      <cdr:y>0.27682</cdr:y>
    </cdr:from>
    <cdr:to>
      <cdr:x>0.18232</cdr:x>
      <cdr:y>0.41828</cdr:y>
    </cdr:to>
    <cdr:sp macro="" textlink="">
      <cdr:nvSpPr>
        <cdr:cNvPr id="16" name="テキスト ボックス 7"/>
        <cdr:cNvSpPr txBox="1"/>
      </cdr:nvSpPr>
      <cdr:spPr bwMode="auto">
        <a:xfrm xmlns:a="http://schemas.openxmlformats.org/drawingml/2006/main">
          <a:off x="512548" y="1105567"/>
          <a:ext cx="780488" cy="56497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000"/>
            </a:lnSpc>
          </a:pPr>
          <a:r>
            <a:rPr kumimoji="1" lang="ja-JP" altLang="en-US" sz="800">
              <a:latin typeface="+mn-ea"/>
              <a:ea typeface="+mn-ea"/>
            </a:rPr>
            <a:t>積立不足額</a:t>
          </a:r>
          <a:endParaRPr kumimoji="1" lang="en-US" altLang="ja-JP" sz="80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000"/>
            </a:lnSpc>
          </a:pPr>
          <a:r>
            <a:rPr kumimoji="1" lang="ja-JP" altLang="en-US" sz="800">
              <a:latin typeface="+mn-ea"/>
              <a:ea typeface="+mn-ea"/>
            </a:rPr>
            <a:t>７４４</a:t>
          </a:r>
          <a:endParaRPr kumimoji="1" lang="en-US" altLang="ja-JP" sz="80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000"/>
            </a:lnSpc>
          </a:pPr>
          <a:r>
            <a:rPr kumimoji="1" lang="ja-JP" altLang="en-US" sz="800">
              <a:latin typeface="+mn-ea"/>
              <a:ea typeface="+mn-ea"/>
            </a:rPr>
            <a:t>（８４７）</a:t>
          </a:r>
          <a:endParaRPr kumimoji="1" lang="ja-JP" altLang="en-US" sz="1000"/>
        </a:p>
      </cdr:txBody>
    </cdr:sp>
  </cdr:relSizeAnchor>
  <cdr:relSizeAnchor xmlns:cdr="http://schemas.openxmlformats.org/drawingml/2006/chartDrawing">
    <cdr:from>
      <cdr:x>0.01368</cdr:x>
      <cdr:y>0.44768</cdr:y>
    </cdr:from>
    <cdr:to>
      <cdr:x>0.01368</cdr:x>
      <cdr:y>0.61682</cdr:y>
    </cdr:to>
    <cdr:cxnSp macro="">
      <cdr:nvCxnSpPr>
        <cdr:cNvPr id="21" name="直線コネクタ 20"/>
        <cdr:cNvCxnSpPr/>
      </cdr:nvCxnSpPr>
      <cdr:spPr>
        <a:xfrm xmlns:a="http://schemas.openxmlformats.org/drawingml/2006/main">
          <a:off x="97024" y="1839895"/>
          <a:ext cx="0" cy="695137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0.27971</cdr:x>
      <cdr:y>0.53491</cdr:y>
    </cdr:from>
    <cdr:to>
      <cdr:x>0.52682</cdr:x>
      <cdr:y>0.60719</cdr:y>
    </cdr:to>
    <cdr:sp macro="" textlink="">
      <cdr:nvSpPr>
        <cdr:cNvPr id="30" name="テキスト ボックス 6"/>
        <cdr:cNvSpPr txBox="1"/>
      </cdr:nvSpPr>
      <cdr:spPr bwMode="auto">
        <a:xfrm xmlns:a="http://schemas.openxmlformats.org/drawingml/2006/main">
          <a:off x="1983739" y="2136369"/>
          <a:ext cx="1752536" cy="288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900">
              <a:latin typeface="+mn-ea"/>
              <a:ea typeface="+mn-ea"/>
            </a:rPr>
            <a:t>差額　２，７０８ （２，７８７）</a:t>
          </a:r>
        </a:p>
      </cdr:txBody>
    </cdr:sp>
  </cdr:relSizeAnchor>
  <cdr:relSizeAnchor xmlns:cdr="http://schemas.openxmlformats.org/drawingml/2006/chartDrawing">
    <cdr:from>
      <cdr:x>0.01417</cdr:x>
      <cdr:y>0.12657</cdr:y>
    </cdr:from>
    <cdr:to>
      <cdr:x>0.14612</cdr:x>
      <cdr:y>0.14143</cdr:y>
    </cdr:to>
    <cdr:sp macro="" textlink="">
      <cdr:nvSpPr>
        <cdr:cNvPr id="32" name="左中かっこ 31"/>
        <cdr:cNvSpPr/>
      </cdr:nvSpPr>
      <cdr:spPr>
        <a:xfrm xmlns:a="http://schemas.openxmlformats.org/drawingml/2006/main" rot="5400000">
          <a:off x="538714" y="67287"/>
          <a:ext cx="59366" cy="935805"/>
        </a:xfrm>
        <a:prstGeom xmlns:a="http://schemas.openxmlformats.org/drawingml/2006/main" prst="leftBrace">
          <a:avLst>
            <a:gd name="adj1" fmla="val 15476"/>
            <a:gd name="adj2" fmla="val 50000"/>
          </a:avLst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t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0.14855</cdr:x>
      <cdr:y>0.56035</cdr:y>
    </cdr:from>
    <cdr:to>
      <cdr:x>0.27458</cdr:x>
      <cdr:y>0.56286</cdr:y>
    </cdr:to>
    <cdr:cxnSp macro="">
      <cdr:nvCxnSpPr>
        <cdr:cNvPr id="27" name="直線矢印コネクタ 26"/>
        <cdr:cNvCxnSpPr/>
      </cdr:nvCxnSpPr>
      <cdr:spPr>
        <a:xfrm xmlns:a="http://schemas.openxmlformats.org/drawingml/2006/main" flipV="1">
          <a:off x="1053531" y="2237960"/>
          <a:ext cx="893856" cy="10032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accent6">
              <a:lumMod val="50000"/>
            </a:schemeClr>
          </a:solidFill>
          <a:prstDash val="sys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0.27914</cdr:x>
      <cdr:y>0.46293</cdr:y>
    </cdr:from>
    <cdr:to>
      <cdr:x>0.51981</cdr:x>
      <cdr:y>0.5402</cdr:y>
    </cdr:to>
    <cdr:sp macro="" textlink="">
      <cdr:nvSpPr>
        <cdr:cNvPr id="18" name="テキスト ボックス 6"/>
        <cdr:cNvSpPr txBox="1"/>
      </cdr:nvSpPr>
      <cdr:spPr bwMode="auto">
        <a:xfrm xmlns:a="http://schemas.openxmlformats.org/drawingml/2006/main">
          <a:off x="1979746" y="1902548"/>
          <a:ext cx="1706987" cy="317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>
              <a:latin typeface="+mn-ea"/>
              <a:ea typeface="+mn-ea"/>
            </a:rPr>
            <a:t>差額　３，４５２ （３，６３４）</a:t>
          </a:r>
        </a:p>
      </cdr:txBody>
    </cdr:sp>
  </cdr:relSizeAnchor>
  <cdr:relSizeAnchor xmlns:cdr="http://schemas.openxmlformats.org/drawingml/2006/chartDrawing">
    <cdr:from>
      <cdr:x>0.31425</cdr:x>
      <cdr:y>0.69184</cdr:y>
    </cdr:from>
    <cdr:to>
      <cdr:x>0.55251</cdr:x>
      <cdr:y>0.82635</cdr:y>
    </cdr:to>
    <cdr:sp macro="" textlink="">
      <cdr:nvSpPr>
        <cdr:cNvPr id="19" name="正方形/長方形 18"/>
        <cdr:cNvSpPr/>
      </cdr:nvSpPr>
      <cdr:spPr bwMode="auto">
        <a:xfrm xmlns:a="http://schemas.openxmlformats.org/drawingml/2006/main">
          <a:off x="2228786" y="2763105"/>
          <a:ext cx="1689835" cy="537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基準財政需要額</a:t>
          </a:r>
          <a:endParaRPr kumimoji="1" lang="en-US" altLang="ja-JP" sz="8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算入見込額</a:t>
          </a:r>
          <a:endParaRPr kumimoji="1" lang="en-US" altLang="ja-JP" sz="8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　 　　 ２４，８７０　（ウ）　</a:t>
          </a:r>
          <a:endParaRPr kumimoji="1" lang="en-US" altLang="ja-JP" sz="7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（２４，５１８）</a:t>
          </a:r>
        </a:p>
      </cdr:txBody>
    </cdr:sp>
  </cdr:relSizeAnchor>
  <cdr:relSizeAnchor xmlns:cdr="http://schemas.openxmlformats.org/drawingml/2006/chartDrawing">
    <cdr:from>
      <cdr:x>0.01298</cdr:x>
      <cdr:y>0.05039</cdr:y>
    </cdr:from>
    <cdr:to>
      <cdr:x>0.93559</cdr:x>
      <cdr:y>0.05226</cdr:y>
    </cdr:to>
    <cdr:cxnSp macro="">
      <cdr:nvCxnSpPr>
        <cdr:cNvPr id="20" name="直線矢印コネクタ 19"/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>
          <a:off x="92056" y="201252"/>
          <a:ext cx="6543287" cy="746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25400" algn="ctr">
          <a:solidFill>
            <a:srgbClr val="984807"/>
          </a:solidFill>
          <a:prstDash val="dash"/>
          <a:round/>
          <a:headEnd type="arrow" w="med" len="med"/>
          <a:tailEnd type="arrow" w="med" len="med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0.36482</cdr:x>
      <cdr:y>0.01056</cdr:y>
    </cdr:from>
    <cdr:to>
      <cdr:x>0.61739</cdr:x>
      <cdr:y>0.09351</cdr:y>
    </cdr:to>
    <cdr:sp macro="" textlink="">
      <cdr:nvSpPr>
        <cdr:cNvPr id="23" name="角丸四角形 22"/>
        <cdr:cNvSpPr/>
      </cdr:nvSpPr>
      <cdr:spPr bwMode="auto">
        <a:xfrm xmlns:a="http://schemas.openxmlformats.org/drawingml/2006/main">
          <a:off x="2587376" y="42169"/>
          <a:ext cx="1791259" cy="331292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rot="0" spcFirstLastPara="0" vertOverflow="clip" horzOverflow="clip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臨財債等の</a:t>
          </a:r>
          <a:r>
            <a:rPr kumimoji="1" lang="ja-JP" altLang="ja-JP" sz="800">
              <a:effectLst/>
              <a:latin typeface="+mn-lt"/>
              <a:ea typeface="+mn-ea"/>
              <a:cs typeface="+mn-cs"/>
            </a:rPr>
            <a:t>残高　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３１，９２５</a:t>
          </a:r>
          <a:r>
            <a:rPr kumimoji="1" lang="en-US" altLang="ja-JP" sz="80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800"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800">
              <a:effectLst/>
              <a:latin typeface="+mn-lt"/>
              <a:ea typeface="+mn-ea"/>
              <a:cs typeface="+mn-cs"/>
            </a:rPr>
            <a:t>ア</a:t>
          </a:r>
          <a:r>
            <a:rPr kumimoji="1" lang="en-US" altLang="ja-JP" sz="800">
              <a:effectLst/>
              <a:latin typeface="+mn-lt"/>
              <a:ea typeface="+mn-ea"/>
              <a:cs typeface="+mn-cs"/>
            </a:rPr>
            <a:t>)</a:t>
          </a:r>
        </a:p>
        <a:p xmlns:a="http://schemas.openxmlformats.org/drawingml/2006/main">
          <a:pPr algn="ctr"/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800" baseline="0">
              <a:effectLst/>
              <a:latin typeface="+mn-lt"/>
              <a:ea typeface="+mn-ea"/>
              <a:cs typeface="+mn-cs"/>
            </a:rPr>
            <a:t>   　　　　  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（３１，３２３）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0.02762</cdr:x>
      <cdr:y>0.06061</cdr:y>
    </cdr:from>
    <cdr:to>
      <cdr:x>0.29871</cdr:x>
      <cdr:y>0.14198</cdr:y>
    </cdr:to>
    <cdr:sp macro="" textlink="">
      <cdr:nvSpPr>
        <cdr:cNvPr id="24" name="テキスト ボックス 6"/>
        <cdr:cNvSpPr txBox="1"/>
      </cdr:nvSpPr>
      <cdr:spPr bwMode="auto">
        <a:xfrm xmlns:a="http://schemas.openxmlformats.org/drawingml/2006/main">
          <a:off x="195890" y="242054"/>
          <a:ext cx="1922605" cy="324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8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府ルール</a:t>
          </a:r>
          <a:r>
            <a:rPr kumimoji="1" lang="ja-JP" altLang="en-US" sz="800">
              <a:latin typeface="+mn-ea"/>
              <a:ea typeface="+mn-ea"/>
            </a:rPr>
            <a:t>に基づく積立必要額</a:t>
          </a:r>
          <a:endParaRPr kumimoji="1" lang="en-US" altLang="ja-JP" sz="800">
            <a:latin typeface="+mn-ea"/>
            <a:ea typeface="+mn-ea"/>
          </a:endParaRPr>
        </a:p>
        <a:p xmlns:a="http://schemas.openxmlformats.org/drawingml/2006/main">
          <a:pPr>
            <a:lnSpc>
              <a:spcPts val="800"/>
            </a:lnSpc>
          </a:pPr>
          <a:r>
            <a:rPr kumimoji="1" lang="en-US" altLang="ja-JP" sz="800" baseline="0">
              <a:latin typeface="+mn-ea"/>
              <a:ea typeface="+mn-ea"/>
            </a:rPr>
            <a:t>        </a:t>
          </a:r>
          <a:r>
            <a:rPr kumimoji="1" lang="ja-JP" altLang="en-US" sz="800" baseline="0">
              <a:latin typeface="+mn-ea"/>
              <a:ea typeface="+mn-ea"/>
            </a:rPr>
            <a:t>　　　　　　　　　 　２，７３２</a:t>
          </a:r>
          <a:endParaRPr kumimoji="1" lang="en-US" altLang="ja-JP" sz="800" baseline="0">
            <a:latin typeface="+mn-ea"/>
            <a:ea typeface="+mn-ea"/>
          </a:endParaRPr>
        </a:p>
        <a:p xmlns:a="http://schemas.openxmlformats.org/drawingml/2006/main">
          <a:pPr>
            <a:lnSpc>
              <a:spcPts val="800"/>
            </a:lnSpc>
          </a:pPr>
          <a:r>
            <a:rPr kumimoji="1" lang="ja-JP" altLang="en-US" sz="800" baseline="0">
              <a:latin typeface="+mn-ea"/>
              <a:ea typeface="+mn-ea"/>
            </a:rPr>
            <a:t>　　　　　　　　　　　　   （２，３４８）</a:t>
          </a:r>
          <a:endParaRPr kumimoji="1" lang="en-US" altLang="ja-JP" sz="8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0.10965</cdr:x>
      <cdr:y>0.45014</cdr:y>
    </cdr:from>
    <cdr:to>
      <cdr:x>0.11031</cdr:x>
      <cdr:y>0.62111</cdr:y>
    </cdr:to>
    <cdr:cxnSp macro="">
      <cdr:nvCxnSpPr>
        <cdr:cNvPr id="26" name="直線コネクタ 25"/>
        <cdr:cNvCxnSpPr/>
      </cdr:nvCxnSpPr>
      <cdr:spPr>
        <a:xfrm xmlns:a="http://schemas.openxmlformats.org/drawingml/2006/main" flipH="1">
          <a:off x="777632" y="1797817"/>
          <a:ext cx="4681" cy="682832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0.14434</cdr:x>
      <cdr:y>0.44473</cdr:y>
    </cdr:from>
    <cdr:to>
      <cdr:x>0.145</cdr:x>
      <cdr:y>0.61751</cdr:y>
    </cdr:to>
    <cdr:cxnSp macro="">
      <cdr:nvCxnSpPr>
        <cdr:cNvPr id="29" name="直線コネクタ 28"/>
        <cdr:cNvCxnSpPr/>
      </cdr:nvCxnSpPr>
      <cdr:spPr>
        <a:xfrm xmlns:a="http://schemas.openxmlformats.org/drawingml/2006/main" flipH="1">
          <a:off x="1023648" y="1776179"/>
          <a:ext cx="4681" cy="690062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0.2778</cdr:x>
      <cdr:y>0.4512</cdr:y>
    </cdr:from>
    <cdr:to>
      <cdr:x>0.2778</cdr:x>
      <cdr:y>0.62944</cdr:y>
    </cdr:to>
    <cdr:cxnSp macro="">
      <cdr:nvCxnSpPr>
        <cdr:cNvPr id="31" name="直線コネクタ 30"/>
        <cdr:cNvCxnSpPr/>
      </cdr:nvCxnSpPr>
      <cdr:spPr>
        <a:xfrm xmlns:a="http://schemas.openxmlformats.org/drawingml/2006/main">
          <a:off x="1970209" y="1802017"/>
          <a:ext cx="0" cy="711868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0.85466</cdr:x>
      <cdr:y>0.44871</cdr:y>
    </cdr:from>
    <cdr:to>
      <cdr:x>0.85466</cdr:x>
      <cdr:y>0.62403</cdr:y>
    </cdr:to>
    <cdr:cxnSp macro="">
      <cdr:nvCxnSpPr>
        <cdr:cNvPr id="35" name="直線コネクタ 34"/>
        <cdr:cNvCxnSpPr/>
      </cdr:nvCxnSpPr>
      <cdr:spPr>
        <a:xfrm xmlns:a="http://schemas.openxmlformats.org/drawingml/2006/main">
          <a:off x="6061375" y="1792091"/>
          <a:ext cx="0" cy="700206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0.93175</cdr:x>
      <cdr:y>0.43996</cdr:y>
    </cdr:from>
    <cdr:to>
      <cdr:x>0.93207</cdr:x>
      <cdr:y>0.6245</cdr:y>
    </cdr:to>
    <cdr:cxnSp macro="">
      <cdr:nvCxnSpPr>
        <cdr:cNvPr id="36" name="直線コネクタ 35"/>
        <cdr:cNvCxnSpPr/>
      </cdr:nvCxnSpPr>
      <cdr:spPr>
        <a:xfrm xmlns:a="http://schemas.openxmlformats.org/drawingml/2006/main">
          <a:off x="6608082" y="1757144"/>
          <a:ext cx="2269" cy="737030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0.62022</cdr:x>
      <cdr:y>0.07246</cdr:y>
    </cdr:from>
    <cdr:to>
      <cdr:x>0.70437</cdr:x>
      <cdr:y>0.97723</cdr:y>
    </cdr:to>
    <cdr:grpSp>
      <cdr:nvGrpSpPr>
        <cdr:cNvPr id="2" name="グループ化 1"/>
        <cdr:cNvGrpSpPr/>
      </cdr:nvGrpSpPr>
      <cdr:grpSpPr>
        <a:xfrm xmlns:a="http://schemas.openxmlformats.org/drawingml/2006/main">
          <a:off x="4398680" y="289396"/>
          <a:ext cx="596803" cy="3613537"/>
          <a:chOff x="3619067" y="191727"/>
          <a:chExt cx="569274" cy="2639116"/>
        </a:xfrm>
      </cdr:grpSpPr>
      <cdr:grpSp>
        <cdr:nvGrpSpPr>
          <cdr:cNvPr id="49" name="グループ化 48"/>
          <cdr:cNvGrpSpPr/>
        </cdr:nvGrpSpPr>
        <cdr:grpSpPr>
          <a:xfrm xmlns:a="http://schemas.openxmlformats.org/drawingml/2006/main">
            <a:off x="3619067" y="191727"/>
            <a:ext cx="553241" cy="1296209"/>
            <a:chOff x="0" y="-41378"/>
            <a:chExt cx="657231" cy="1415834"/>
          </a:xfrm>
        </cdr:grpSpPr>
        <cdr:sp macro="" textlink="">
          <cdr:nvSpPr>
            <cdr:cNvPr id="58" name="小波 57"/>
            <cdr:cNvSpPr/>
          </cdr:nvSpPr>
          <cdr:spPr bwMode="auto">
            <a:xfrm xmlns:a="http://schemas.openxmlformats.org/drawingml/2006/main" rot="5400000">
              <a:off x="-285750" y="588213"/>
              <a:ext cx="1200147" cy="200890"/>
            </a:xfrm>
            <a:prstGeom xmlns:a="http://schemas.openxmlformats.org/drawingml/2006/main" prst="doubleWave">
              <a:avLst>
                <a:gd name="adj1" fmla="val 12500"/>
                <a:gd name="adj2" fmla="val 0"/>
              </a:avLst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59" name="小波 58"/>
            <cdr:cNvSpPr/>
          </cdr:nvSpPr>
          <cdr:spPr bwMode="auto">
            <a:xfrm xmlns:a="http://schemas.openxmlformats.org/drawingml/2006/main">
              <a:off x="0" y="1233487"/>
              <a:ext cx="590550" cy="140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60" name="小波 59"/>
            <cdr:cNvSpPr/>
          </cdr:nvSpPr>
          <cdr:spPr bwMode="auto">
            <a:xfrm xmlns:a="http://schemas.openxmlformats.org/drawingml/2006/main">
              <a:off x="66681" y="-41378"/>
              <a:ext cx="590550" cy="162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</cdr:grpSp>
      <cdr:grpSp>
        <cdr:nvGrpSpPr>
          <cdr:cNvPr id="50" name="グループ化 49"/>
          <cdr:cNvGrpSpPr/>
        </cdr:nvGrpSpPr>
        <cdr:grpSpPr>
          <a:xfrm xmlns:a="http://schemas.openxmlformats.org/drawingml/2006/main">
            <a:off x="3619067" y="1572524"/>
            <a:ext cx="569274" cy="1258319"/>
            <a:chOff x="0" y="0"/>
            <a:chExt cx="676275" cy="1374456"/>
          </a:xfrm>
        </cdr:grpSpPr>
        <cdr:sp macro="" textlink="">
          <cdr:nvSpPr>
            <cdr:cNvPr id="62" name="小波 61"/>
            <cdr:cNvSpPr/>
          </cdr:nvSpPr>
          <cdr:spPr bwMode="auto">
            <a:xfrm xmlns:a="http://schemas.openxmlformats.org/drawingml/2006/main" rot="5400000">
              <a:off x="-285750" y="588213"/>
              <a:ext cx="1200147" cy="200890"/>
            </a:xfrm>
            <a:prstGeom xmlns:a="http://schemas.openxmlformats.org/drawingml/2006/main" prst="doubleWave">
              <a:avLst>
                <a:gd name="adj1" fmla="val 12500"/>
                <a:gd name="adj2" fmla="val 0"/>
              </a:avLst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63" name="小波 62"/>
            <cdr:cNvSpPr/>
          </cdr:nvSpPr>
          <cdr:spPr bwMode="auto">
            <a:xfrm xmlns:a="http://schemas.openxmlformats.org/drawingml/2006/main">
              <a:off x="0" y="1233487"/>
              <a:ext cx="590550" cy="140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64" name="小波 63"/>
            <cdr:cNvSpPr/>
          </cdr:nvSpPr>
          <cdr:spPr bwMode="auto">
            <a:xfrm xmlns:a="http://schemas.openxmlformats.org/drawingml/2006/main">
              <a:off x="85725" y="0"/>
              <a:ext cx="590550" cy="140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</cdr:grpSp>
    </cdr:grpSp>
  </cdr:relSizeAnchor>
  <cdr:relSizeAnchor xmlns:cdr="http://schemas.openxmlformats.org/drawingml/2006/chartDrawing">
    <cdr:from>
      <cdr:x>0.01182</cdr:x>
      <cdr:y>0.95693</cdr:y>
    </cdr:from>
    <cdr:to>
      <cdr:x>0.85618</cdr:x>
      <cdr:y>0.95852</cdr:y>
    </cdr:to>
    <cdr:cxnSp macro="">
      <cdr:nvCxnSpPr>
        <cdr:cNvPr id="11" name="直線矢印コネクタ 10"/>
        <cdr:cNvCxnSpPr/>
      </cdr:nvCxnSpPr>
      <cdr:spPr bwMode="auto">
        <a:xfrm xmlns:a="http://schemas.openxmlformats.org/drawingml/2006/main">
          <a:off x="83829" y="3821857"/>
          <a:ext cx="5988297" cy="6364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99" mc:Ignorable="a14" a14:legacySpreadsheetColorIndex="43"/>
        </a:solidFill>
        <a:ln xmlns:a="http://schemas.openxmlformats.org/drawingml/2006/main" w="25400" cap="flat" cmpd="sng" algn="ctr">
          <a:solidFill>
            <a:schemeClr val="accent6">
              <a:lumMod val="50000"/>
            </a:schemeClr>
          </a:solidFill>
          <a:prstDash val="dash"/>
          <a:round/>
          <a:headEnd type="arrow"/>
          <a:tailEnd type="arrow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0.30377</cdr:x>
      <cdr:y>0.9214</cdr:y>
    </cdr:from>
    <cdr:to>
      <cdr:x>0.54448</cdr:x>
      <cdr:y>0.99793</cdr:y>
    </cdr:to>
    <cdr:sp macro="" textlink="">
      <cdr:nvSpPr>
        <cdr:cNvPr id="12" name="角丸四角形 11"/>
        <cdr:cNvSpPr/>
      </cdr:nvSpPr>
      <cdr:spPr bwMode="auto">
        <a:xfrm xmlns:a="http://schemas.openxmlformats.org/drawingml/2006/main">
          <a:off x="2154346" y="3679955"/>
          <a:ext cx="1707147" cy="305635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ja-JP" sz="800">
              <a:effectLst/>
              <a:latin typeface="+mn-lt"/>
              <a:ea typeface="+mn-ea"/>
              <a:cs typeface="+mn-cs"/>
            </a:rPr>
            <a:t>算入対象額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　３０，３１０</a:t>
          </a:r>
          <a:endParaRPr kumimoji="1" lang="en-US" altLang="ja-JP" sz="80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　　　　　　　　</a:t>
          </a:r>
          <a:r>
            <a:rPr kumimoji="1" lang="ja-JP" altLang="en-US" sz="80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（２９，６５４）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0.11459</cdr:x>
      <cdr:y>0.49191</cdr:y>
    </cdr:from>
    <cdr:to>
      <cdr:x>0.27458</cdr:x>
      <cdr:y>0.49191</cdr:y>
    </cdr:to>
    <cdr:cxnSp macro="">
      <cdr:nvCxnSpPr>
        <cdr:cNvPr id="43" name="直線矢印コネクタ 42"/>
        <cdr:cNvCxnSpPr/>
      </cdr:nvCxnSpPr>
      <cdr:spPr>
        <a:xfrm xmlns:a="http://schemas.openxmlformats.org/drawingml/2006/main">
          <a:off x="812669" y="1964634"/>
          <a:ext cx="1134718" cy="1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accent6">
              <a:lumMod val="50000"/>
            </a:schemeClr>
          </a:solidFill>
          <a:prstDash val="sys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6"/>
  <sheetViews>
    <sheetView view="pageBreakPreview" topLeftCell="A52" zoomScaleNormal="100" zoomScaleSheetLayoutView="100" workbookViewId="0">
      <selection activeCell="AE13" sqref="AE13"/>
    </sheetView>
  </sheetViews>
  <sheetFormatPr defaultRowHeight="14.25" customHeight="1" x14ac:dyDescent="0.15"/>
  <cols>
    <col min="1" max="2" width="1.5" style="4" customWidth="1"/>
    <col min="3" max="3" width="2.375" style="4" customWidth="1"/>
    <col min="4" max="4" width="11.125" style="4" customWidth="1"/>
    <col min="5" max="5" width="1.375" style="4" customWidth="1"/>
    <col min="6" max="29" width="2.75" style="4" customWidth="1"/>
    <col min="30" max="30" width="3.375" style="4" customWidth="1"/>
    <col min="31" max="31" width="4" style="4" customWidth="1"/>
    <col min="32" max="32" width="4.875" style="4" customWidth="1"/>
    <col min="33" max="222" width="9" style="4"/>
    <col min="223" max="224" width="1.5" style="4" customWidth="1"/>
    <col min="225" max="225" width="2.375" style="4" customWidth="1"/>
    <col min="226" max="226" width="11.125" style="4" customWidth="1"/>
    <col min="227" max="227" width="1.375" style="4" customWidth="1"/>
    <col min="228" max="253" width="2.75" style="4" customWidth="1"/>
    <col min="254" max="254" width="9" style="4"/>
    <col min="255" max="266" width="2.875" style="4" customWidth="1"/>
    <col min="267" max="267" width="14.375" style="4" bestFit="1" customWidth="1"/>
    <col min="268" max="276" width="2.875" style="4" customWidth="1"/>
    <col min="277" max="478" width="9" style="4"/>
    <col min="479" max="480" width="1.5" style="4" customWidth="1"/>
    <col min="481" max="481" width="2.375" style="4" customWidth="1"/>
    <col min="482" max="482" width="11.125" style="4" customWidth="1"/>
    <col min="483" max="483" width="1.375" style="4" customWidth="1"/>
    <col min="484" max="509" width="2.75" style="4" customWidth="1"/>
    <col min="510" max="510" width="9" style="4"/>
    <col min="511" max="522" width="2.875" style="4" customWidth="1"/>
    <col min="523" max="523" width="14.375" style="4" bestFit="1" customWidth="1"/>
    <col min="524" max="532" width="2.875" style="4" customWidth="1"/>
    <col min="533" max="734" width="9" style="4"/>
    <col min="735" max="736" width="1.5" style="4" customWidth="1"/>
    <col min="737" max="737" width="2.375" style="4" customWidth="1"/>
    <col min="738" max="738" width="11.125" style="4" customWidth="1"/>
    <col min="739" max="739" width="1.375" style="4" customWidth="1"/>
    <col min="740" max="765" width="2.75" style="4" customWidth="1"/>
    <col min="766" max="766" width="9" style="4"/>
    <col min="767" max="778" width="2.875" style="4" customWidth="1"/>
    <col min="779" max="779" width="14.375" style="4" bestFit="1" customWidth="1"/>
    <col min="780" max="788" width="2.875" style="4" customWidth="1"/>
    <col min="789" max="990" width="9" style="4"/>
    <col min="991" max="992" width="1.5" style="4" customWidth="1"/>
    <col min="993" max="993" width="2.375" style="4" customWidth="1"/>
    <col min="994" max="994" width="11.125" style="4" customWidth="1"/>
    <col min="995" max="995" width="1.375" style="4" customWidth="1"/>
    <col min="996" max="1021" width="2.75" style="4" customWidth="1"/>
    <col min="1022" max="1022" width="9" style="4"/>
    <col min="1023" max="1034" width="2.875" style="4" customWidth="1"/>
    <col min="1035" max="1035" width="14.375" style="4" bestFit="1" customWidth="1"/>
    <col min="1036" max="1044" width="2.875" style="4" customWidth="1"/>
    <col min="1045" max="1246" width="9" style="4"/>
    <col min="1247" max="1248" width="1.5" style="4" customWidth="1"/>
    <col min="1249" max="1249" width="2.375" style="4" customWidth="1"/>
    <col min="1250" max="1250" width="11.125" style="4" customWidth="1"/>
    <col min="1251" max="1251" width="1.375" style="4" customWidth="1"/>
    <col min="1252" max="1277" width="2.75" style="4" customWidth="1"/>
    <col min="1278" max="1278" width="9" style="4"/>
    <col min="1279" max="1290" width="2.875" style="4" customWidth="1"/>
    <col min="1291" max="1291" width="14.375" style="4" bestFit="1" customWidth="1"/>
    <col min="1292" max="1300" width="2.875" style="4" customWidth="1"/>
    <col min="1301" max="1502" width="9" style="4"/>
    <col min="1503" max="1504" width="1.5" style="4" customWidth="1"/>
    <col min="1505" max="1505" width="2.375" style="4" customWidth="1"/>
    <col min="1506" max="1506" width="11.125" style="4" customWidth="1"/>
    <col min="1507" max="1507" width="1.375" style="4" customWidth="1"/>
    <col min="1508" max="1533" width="2.75" style="4" customWidth="1"/>
    <col min="1534" max="1534" width="9" style="4"/>
    <col min="1535" max="1546" width="2.875" style="4" customWidth="1"/>
    <col min="1547" max="1547" width="14.375" style="4" bestFit="1" customWidth="1"/>
    <col min="1548" max="1556" width="2.875" style="4" customWidth="1"/>
    <col min="1557" max="1758" width="9" style="4"/>
    <col min="1759" max="1760" width="1.5" style="4" customWidth="1"/>
    <col min="1761" max="1761" width="2.375" style="4" customWidth="1"/>
    <col min="1762" max="1762" width="11.125" style="4" customWidth="1"/>
    <col min="1763" max="1763" width="1.375" style="4" customWidth="1"/>
    <col min="1764" max="1789" width="2.75" style="4" customWidth="1"/>
    <col min="1790" max="1790" width="9" style="4"/>
    <col min="1791" max="1802" width="2.875" style="4" customWidth="1"/>
    <col min="1803" max="1803" width="14.375" style="4" bestFit="1" customWidth="1"/>
    <col min="1804" max="1812" width="2.875" style="4" customWidth="1"/>
    <col min="1813" max="2014" width="9" style="4"/>
    <col min="2015" max="2016" width="1.5" style="4" customWidth="1"/>
    <col min="2017" max="2017" width="2.375" style="4" customWidth="1"/>
    <col min="2018" max="2018" width="11.125" style="4" customWidth="1"/>
    <col min="2019" max="2019" width="1.375" style="4" customWidth="1"/>
    <col min="2020" max="2045" width="2.75" style="4" customWidth="1"/>
    <col min="2046" max="2046" width="9" style="4"/>
    <col min="2047" max="2058" width="2.875" style="4" customWidth="1"/>
    <col min="2059" max="2059" width="14.375" style="4" bestFit="1" customWidth="1"/>
    <col min="2060" max="2068" width="2.875" style="4" customWidth="1"/>
    <col min="2069" max="2270" width="9" style="4"/>
    <col min="2271" max="2272" width="1.5" style="4" customWidth="1"/>
    <col min="2273" max="2273" width="2.375" style="4" customWidth="1"/>
    <col min="2274" max="2274" width="11.125" style="4" customWidth="1"/>
    <col min="2275" max="2275" width="1.375" style="4" customWidth="1"/>
    <col min="2276" max="2301" width="2.75" style="4" customWidth="1"/>
    <col min="2302" max="2302" width="9" style="4"/>
    <col min="2303" max="2314" width="2.875" style="4" customWidth="1"/>
    <col min="2315" max="2315" width="14.375" style="4" bestFit="1" customWidth="1"/>
    <col min="2316" max="2324" width="2.875" style="4" customWidth="1"/>
    <col min="2325" max="2526" width="9" style="4"/>
    <col min="2527" max="2528" width="1.5" style="4" customWidth="1"/>
    <col min="2529" max="2529" width="2.375" style="4" customWidth="1"/>
    <col min="2530" max="2530" width="11.125" style="4" customWidth="1"/>
    <col min="2531" max="2531" width="1.375" style="4" customWidth="1"/>
    <col min="2532" max="2557" width="2.75" style="4" customWidth="1"/>
    <col min="2558" max="2558" width="9" style="4"/>
    <col min="2559" max="2570" width="2.875" style="4" customWidth="1"/>
    <col min="2571" max="2571" width="14.375" style="4" bestFit="1" customWidth="1"/>
    <col min="2572" max="2580" width="2.875" style="4" customWidth="1"/>
    <col min="2581" max="2782" width="9" style="4"/>
    <col min="2783" max="2784" width="1.5" style="4" customWidth="1"/>
    <col min="2785" max="2785" width="2.375" style="4" customWidth="1"/>
    <col min="2786" max="2786" width="11.125" style="4" customWidth="1"/>
    <col min="2787" max="2787" width="1.375" style="4" customWidth="1"/>
    <col min="2788" max="2813" width="2.75" style="4" customWidth="1"/>
    <col min="2814" max="2814" width="9" style="4"/>
    <col min="2815" max="2826" width="2.875" style="4" customWidth="1"/>
    <col min="2827" max="2827" width="14.375" style="4" bestFit="1" customWidth="1"/>
    <col min="2828" max="2836" width="2.875" style="4" customWidth="1"/>
    <col min="2837" max="3038" width="9" style="4"/>
    <col min="3039" max="3040" width="1.5" style="4" customWidth="1"/>
    <col min="3041" max="3041" width="2.375" style="4" customWidth="1"/>
    <col min="3042" max="3042" width="11.125" style="4" customWidth="1"/>
    <col min="3043" max="3043" width="1.375" style="4" customWidth="1"/>
    <col min="3044" max="3069" width="2.75" style="4" customWidth="1"/>
    <col min="3070" max="3070" width="9" style="4"/>
    <col min="3071" max="3082" width="2.875" style="4" customWidth="1"/>
    <col min="3083" max="3083" width="14.375" style="4" bestFit="1" customWidth="1"/>
    <col min="3084" max="3092" width="2.875" style="4" customWidth="1"/>
    <col min="3093" max="3294" width="9" style="4"/>
    <col min="3295" max="3296" width="1.5" style="4" customWidth="1"/>
    <col min="3297" max="3297" width="2.375" style="4" customWidth="1"/>
    <col min="3298" max="3298" width="11.125" style="4" customWidth="1"/>
    <col min="3299" max="3299" width="1.375" style="4" customWidth="1"/>
    <col min="3300" max="3325" width="2.75" style="4" customWidth="1"/>
    <col min="3326" max="3326" width="9" style="4"/>
    <col min="3327" max="3338" width="2.875" style="4" customWidth="1"/>
    <col min="3339" max="3339" width="14.375" style="4" bestFit="1" customWidth="1"/>
    <col min="3340" max="3348" width="2.875" style="4" customWidth="1"/>
    <col min="3349" max="3550" width="9" style="4"/>
    <col min="3551" max="3552" width="1.5" style="4" customWidth="1"/>
    <col min="3553" max="3553" width="2.375" style="4" customWidth="1"/>
    <col min="3554" max="3554" width="11.125" style="4" customWidth="1"/>
    <col min="3555" max="3555" width="1.375" style="4" customWidth="1"/>
    <col min="3556" max="3581" width="2.75" style="4" customWidth="1"/>
    <col min="3582" max="3582" width="9" style="4"/>
    <col min="3583" max="3594" width="2.875" style="4" customWidth="1"/>
    <col min="3595" max="3595" width="14.375" style="4" bestFit="1" customWidth="1"/>
    <col min="3596" max="3604" width="2.875" style="4" customWidth="1"/>
    <col min="3605" max="3806" width="9" style="4"/>
    <col min="3807" max="3808" width="1.5" style="4" customWidth="1"/>
    <col min="3809" max="3809" width="2.375" style="4" customWidth="1"/>
    <col min="3810" max="3810" width="11.125" style="4" customWidth="1"/>
    <col min="3811" max="3811" width="1.375" style="4" customWidth="1"/>
    <col min="3812" max="3837" width="2.75" style="4" customWidth="1"/>
    <col min="3838" max="3838" width="9" style="4"/>
    <col min="3839" max="3850" width="2.875" style="4" customWidth="1"/>
    <col min="3851" max="3851" width="14.375" style="4" bestFit="1" customWidth="1"/>
    <col min="3852" max="3860" width="2.875" style="4" customWidth="1"/>
    <col min="3861" max="4062" width="9" style="4"/>
    <col min="4063" max="4064" width="1.5" style="4" customWidth="1"/>
    <col min="4065" max="4065" width="2.375" style="4" customWidth="1"/>
    <col min="4066" max="4066" width="11.125" style="4" customWidth="1"/>
    <col min="4067" max="4067" width="1.375" style="4" customWidth="1"/>
    <col min="4068" max="4093" width="2.75" style="4" customWidth="1"/>
    <col min="4094" max="4094" width="9" style="4"/>
    <col min="4095" max="4106" width="2.875" style="4" customWidth="1"/>
    <col min="4107" max="4107" width="14.375" style="4" bestFit="1" customWidth="1"/>
    <col min="4108" max="4116" width="2.875" style="4" customWidth="1"/>
    <col min="4117" max="4318" width="9" style="4"/>
    <col min="4319" max="4320" width="1.5" style="4" customWidth="1"/>
    <col min="4321" max="4321" width="2.375" style="4" customWidth="1"/>
    <col min="4322" max="4322" width="11.125" style="4" customWidth="1"/>
    <col min="4323" max="4323" width="1.375" style="4" customWidth="1"/>
    <col min="4324" max="4349" width="2.75" style="4" customWidth="1"/>
    <col min="4350" max="4350" width="9" style="4"/>
    <col min="4351" max="4362" width="2.875" style="4" customWidth="1"/>
    <col min="4363" max="4363" width="14.375" style="4" bestFit="1" customWidth="1"/>
    <col min="4364" max="4372" width="2.875" style="4" customWidth="1"/>
    <col min="4373" max="4574" width="9" style="4"/>
    <col min="4575" max="4576" width="1.5" style="4" customWidth="1"/>
    <col min="4577" max="4577" width="2.375" style="4" customWidth="1"/>
    <col min="4578" max="4578" width="11.125" style="4" customWidth="1"/>
    <col min="4579" max="4579" width="1.375" style="4" customWidth="1"/>
    <col min="4580" max="4605" width="2.75" style="4" customWidth="1"/>
    <col min="4606" max="4606" width="9" style="4"/>
    <col min="4607" max="4618" width="2.875" style="4" customWidth="1"/>
    <col min="4619" max="4619" width="14.375" style="4" bestFit="1" customWidth="1"/>
    <col min="4620" max="4628" width="2.875" style="4" customWidth="1"/>
    <col min="4629" max="4830" width="9" style="4"/>
    <col min="4831" max="4832" width="1.5" style="4" customWidth="1"/>
    <col min="4833" max="4833" width="2.375" style="4" customWidth="1"/>
    <col min="4834" max="4834" width="11.125" style="4" customWidth="1"/>
    <col min="4835" max="4835" width="1.375" style="4" customWidth="1"/>
    <col min="4836" max="4861" width="2.75" style="4" customWidth="1"/>
    <col min="4862" max="4862" width="9" style="4"/>
    <col min="4863" max="4874" width="2.875" style="4" customWidth="1"/>
    <col min="4875" max="4875" width="14.375" style="4" bestFit="1" customWidth="1"/>
    <col min="4876" max="4884" width="2.875" style="4" customWidth="1"/>
    <col min="4885" max="5086" width="9" style="4"/>
    <col min="5087" max="5088" width="1.5" style="4" customWidth="1"/>
    <col min="5089" max="5089" width="2.375" style="4" customWidth="1"/>
    <col min="5090" max="5090" width="11.125" style="4" customWidth="1"/>
    <col min="5091" max="5091" width="1.375" style="4" customWidth="1"/>
    <col min="5092" max="5117" width="2.75" style="4" customWidth="1"/>
    <col min="5118" max="5118" width="9" style="4"/>
    <col min="5119" max="5130" width="2.875" style="4" customWidth="1"/>
    <col min="5131" max="5131" width="14.375" style="4" bestFit="1" customWidth="1"/>
    <col min="5132" max="5140" width="2.875" style="4" customWidth="1"/>
    <col min="5141" max="5342" width="9" style="4"/>
    <col min="5343" max="5344" width="1.5" style="4" customWidth="1"/>
    <col min="5345" max="5345" width="2.375" style="4" customWidth="1"/>
    <col min="5346" max="5346" width="11.125" style="4" customWidth="1"/>
    <col min="5347" max="5347" width="1.375" style="4" customWidth="1"/>
    <col min="5348" max="5373" width="2.75" style="4" customWidth="1"/>
    <col min="5374" max="5374" width="9" style="4"/>
    <col min="5375" max="5386" width="2.875" style="4" customWidth="1"/>
    <col min="5387" max="5387" width="14.375" style="4" bestFit="1" customWidth="1"/>
    <col min="5388" max="5396" width="2.875" style="4" customWidth="1"/>
    <col min="5397" max="5598" width="9" style="4"/>
    <col min="5599" max="5600" width="1.5" style="4" customWidth="1"/>
    <col min="5601" max="5601" width="2.375" style="4" customWidth="1"/>
    <col min="5602" max="5602" width="11.125" style="4" customWidth="1"/>
    <col min="5603" max="5603" width="1.375" style="4" customWidth="1"/>
    <col min="5604" max="5629" width="2.75" style="4" customWidth="1"/>
    <col min="5630" max="5630" width="9" style="4"/>
    <col min="5631" max="5642" width="2.875" style="4" customWidth="1"/>
    <col min="5643" max="5643" width="14.375" style="4" bestFit="1" customWidth="1"/>
    <col min="5644" max="5652" width="2.875" style="4" customWidth="1"/>
    <col min="5653" max="5854" width="9" style="4"/>
    <col min="5855" max="5856" width="1.5" style="4" customWidth="1"/>
    <col min="5857" max="5857" width="2.375" style="4" customWidth="1"/>
    <col min="5858" max="5858" width="11.125" style="4" customWidth="1"/>
    <col min="5859" max="5859" width="1.375" style="4" customWidth="1"/>
    <col min="5860" max="5885" width="2.75" style="4" customWidth="1"/>
    <col min="5886" max="5886" width="9" style="4"/>
    <col min="5887" max="5898" width="2.875" style="4" customWidth="1"/>
    <col min="5899" max="5899" width="14.375" style="4" bestFit="1" customWidth="1"/>
    <col min="5900" max="5908" width="2.875" style="4" customWidth="1"/>
    <col min="5909" max="6110" width="9" style="4"/>
    <col min="6111" max="6112" width="1.5" style="4" customWidth="1"/>
    <col min="6113" max="6113" width="2.375" style="4" customWidth="1"/>
    <col min="6114" max="6114" width="11.125" style="4" customWidth="1"/>
    <col min="6115" max="6115" width="1.375" style="4" customWidth="1"/>
    <col min="6116" max="6141" width="2.75" style="4" customWidth="1"/>
    <col min="6142" max="6142" width="9" style="4"/>
    <col min="6143" max="6154" width="2.875" style="4" customWidth="1"/>
    <col min="6155" max="6155" width="14.375" style="4" bestFit="1" customWidth="1"/>
    <col min="6156" max="6164" width="2.875" style="4" customWidth="1"/>
    <col min="6165" max="6366" width="9" style="4"/>
    <col min="6367" max="6368" width="1.5" style="4" customWidth="1"/>
    <col min="6369" max="6369" width="2.375" style="4" customWidth="1"/>
    <col min="6370" max="6370" width="11.125" style="4" customWidth="1"/>
    <col min="6371" max="6371" width="1.375" style="4" customWidth="1"/>
    <col min="6372" max="6397" width="2.75" style="4" customWidth="1"/>
    <col min="6398" max="6398" width="9" style="4"/>
    <col min="6399" max="6410" width="2.875" style="4" customWidth="1"/>
    <col min="6411" max="6411" width="14.375" style="4" bestFit="1" customWidth="1"/>
    <col min="6412" max="6420" width="2.875" style="4" customWidth="1"/>
    <col min="6421" max="6622" width="9" style="4"/>
    <col min="6623" max="6624" width="1.5" style="4" customWidth="1"/>
    <col min="6625" max="6625" width="2.375" style="4" customWidth="1"/>
    <col min="6626" max="6626" width="11.125" style="4" customWidth="1"/>
    <col min="6627" max="6627" width="1.375" style="4" customWidth="1"/>
    <col min="6628" max="6653" width="2.75" style="4" customWidth="1"/>
    <col min="6654" max="6654" width="9" style="4"/>
    <col min="6655" max="6666" width="2.875" style="4" customWidth="1"/>
    <col min="6667" max="6667" width="14.375" style="4" bestFit="1" customWidth="1"/>
    <col min="6668" max="6676" width="2.875" style="4" customWidth="1"/>
    <col min="6677" max="6878" width="9" style="4"/>
    <col min="6879" max="6880" width="1.5" style="4" customWidth="1"/>
    <col min="6881" max="6881" width="2.375" style="4" customWidth="1"/>
    <col min="6882" max="6882" width="11.125" style="4" customWidth="1"/>
    <col min="6883" max="6883" width="1.375" style="4" customWidth="1"/>
    <col min="6884" max="6909" width="2.75" style="4" customWidth="1"/>
    <col min="6910" max="6910" width="9" style="4"/>
    <col min="6911" max="6922" width="2.875" style="4" customWidth="1"/>
    <col min="6923" max="6923" width="14.375" style="4" bestFit="1" customWidth="1"/>
    <col min="6924" max="6932" width="2.875" style="4" customWidth="1"/>
    <col min="6933" max="7134" width="9" style="4"/>
    <col min="7135" max="7136" width="1.5" style="4" customWidth="1"/>
    <col min="7137" max="7137" width="2.375" style="4" customWidth="1"/>
    <col min="7138" max="7138" width="11.125" style="4" customWidth="1"/>
    <col min="7139" max="7139" width="1.375" style="4" customWidth="1"/>
    <col min="7140" max="7165" width="2.75" style="4" customWidth="1"/>
    <col min="7166" max="7166" width="9" style="4"/>
    <col min="7167" max="7178" width="2.875" style="4" customWidth="1"/>
    <col min="7179" max="7179" width="14.375" style="4" bestFit="1" customWidth="1"/>
    <col min="7180" max="7188" width="2.875" style="4" customWidth="1"/>
    <col min="7189" max="7390" width="9" style="4"/>
    <col min="7391" max="7392" width="1.5" style="4" customWidth="1"/>
    <col min="7393" max="7393" width="2.375" style="4" customWidth="1"/>
    <col min="7394" max="7394" width="11.125" style="4" customWidth="1"/>
    <col min="7395" max="7395" width="1.375" style="4" customWidth="1"/>
    <col min="7396" max="7421" width="2.75" style="4" customWidth="1"/>
    <col min="7422" max="7422" width="9" style="4"/>
    <col min="7423" max="7434" width="2.875" style="4" customWidth="1"/>
    <col min="7435" max="7435" width="14.375" style="4" bestFit="1" customWidth="1"/>
    <col min="7436" max="7444" width="2.875" style="4" customWidth="1"/>
    <col min="7445" max="7646" width="9" style="4"/>
    <col min="7647" max="7648" width="1.5" style="4" customWidth="1"/>
    <col min="7649" max="7649" width="2.375" style="4" customWidth="1"/>
    <col min="7650" max="7650" width="11.125" style="4" customWidth="1"/>
    <col min="7651" max="7651" width="1.375" style="4" customWidth="1"/>
    <col min="7652" max="7677" width="2.75" style="4" customWidth="1"/>
    <col min="7678" max="7678" width="9" style="4"/>
    <col min="7679" max="7690" width="2.875" style="4" customWidth="1"/>
    <col min="7691" max="7691" width="14.375" style="4" bestFit="1" customWidth="1"/>
    <col min="7692" max="7700" width="2.875" style="4" customWidth="1"/>
    <col min="7701" max="7902" width="9" style="4"/>
    <col min="7903" max="7904" width="1.5" style="4" customWidth="1"/>
    <col min="7905" max="7905" width="2.375" style="4" customWidth="1"/>
    <col min="7906" max="7906" width="11.125" style="4" customWidth="1"/>
    <col min="7907" max="7907" width="1.375" style="4" customWidth="1"/>
    <col min="7908" max="7933" width="2.75" style="4" customWidth="1"/>
    <col min="7934" max="7934" width="9" style="4"/>
    <col min="7935" max="7946" width="2.875" style="4" customWidth="1"/>
    <col min="7947" max="7947" width="14.375" style="4" bestFit="1" customWidth="1"/>
    <col min="7948" max="7956" width="2.875" style="4" customWidth="1"/>
    <col min="7957" max="8158" width="9" style="4"/>
    <col min="8159" max="8160" width="1.5" style="4" customWidth="1"/>
    <col min="8161" max="8161" width="2.375" style="4" customWidth="1"/>
    <col min="8162" max="8162" width="11.125" style="4" customWidth="1"/>
    <col min="8163" max="8163" width="1.375" style="4" customWidth="1"/>
    <col min="8164" max="8189" width="2.75" style="4" customWidth="1"/>
    <col min="8190" max="8190" width="9" style="4"/>
    <col min="8191" max="8202" width="2.875" style="4" customWidth="1"/>
    <col min="8203" max="8203" width="14.375" style="4" bestFit="1" customWidth="1"/>
    <col min="8204" max="8212" width="2.875" style="4" customWidth="1"/>
    <col min="8213" max="8414" width="9" style="4"/>
    <col min="8415" max="8416" width="1.5" style="4" customWidth="1"/>
    <col min="8417" max="8417" width="2.375" style="4" customWidth="1"/>
    <col min="8418" max="8418" width="11.125" style="4" customWidth="1"/>
    <col min="8419" max="8419" width="1.375" style="4" customWidth="1"/>
    <col min="8420" max="8445" width="2.75" style="4" customWidth="1"/>
    <col min="8446" max="8446" width="9" style="4"/>
    <col min="8447" max="8458" width="2.875" style="4" customWidth="1"/>
    <col min="8459" max="8459" width="14.375" style="4" bestFit="1" customWidth="1"/>
    <col min="8460" max="8468" width="2.875" style="4" customWidth="1"/>
    <col min="8469" max="8670" width="9" style="4"/>
    <col min="8671" max="8672" width="1.5" style="4" customWidth="1"/>
    <col min="8673" max="8673" width="2.375" style="4" customWidth="1"/>
    <col min="8674" max="8674" width="11.125" style="4" customWidth="1"/>
    <col min="8675" max="8675" width="1.375" style="4" customWidth="1"/>
    <col min="8676" max="8701" width="2.75" style="4" customWidth="1"/>
    <col min="8702" max="8702" width="9" style="4"/>
    <col min="8703" max="8714" width="2.875" style="4" customWidth="1"/>
    <col min="8715" max="8715" width="14.375" style="4" bestFit="1" customWidth="1"/>
    <col min="8716" max="8724" width="2.875" style="4" customWidth="1"/>
    <col min="8725" max="8926" width="9" style="4"/>
    <col min="8927" max="8928" width="1.5" style="4" customWidth="1"/>
    <col min="8929" max="8929" width="2.375" style="4" customWidth="1"/>
    <col min="8930" max="8930" width="11.125" style="4" customWidth="1"/>
    <col min="8931" max="8931" width="1.375" style="4" customWidth="1"/>
    <col min="8932" max="8957" width="2.75" style="4" customWidth="1"/>
    <col min="8958" max="8958" width="9" style="4"/>
    <col min="8959" max="8970" width="2.875" style="4" customWidth="1"/>
    <col min="8971" max="8971" width="14.375" style="4" bestFit="1" customWidth="1"/>
    <col min="8972" max="8980" width="2.875" style="4" customWidth="1"/>
    <col min="8981" max="9182" width="9" style="4"/>
    <col min="9183" max="9184" width="1.5" style="4" customWidth="1"/>
    <col min="9185" max="9185" width="2.375" style="4" customWidth="1"/>
    <col min="9186" max="9186" width="11.125" style="4" customWidth="1"/>
    <col min="9187" max="9187" width="1.375" style="4" customWidth="1"/>
    <col min="9188" max="9213" width="2.75" style="4" customWidth="1"/>
    <col min="9214" max="9214" width="9" style="4"/>
    <col min="9215" max="9226" width="2.875" style="4" customWidth="1"/>
    <col min="9227" max="9227" width="14.375" style="4" bestFit="1" customWidth="1"/>
    <col min="9228" max="9236" width="2.875" style="4" customWidth="1"/>
    <col min="9237" max="9438" width="9" style="4"/>
    <col min="9439" max="9440" width="1.5" style="4" customWidth="1"/>
    <col min="9441" max="9441" width="2.375" style="4" customWidth="1"/>
    <col min="9442" max="9442" width="11.125" style="4" customWidth="1"/>
    <col min="9443" max="9443" width="1.375" style="4" customWidth="1"/>
    <col min="9444" max="9469" width="2.75" style="4" customWidth="1"/>
    <col min="9470" max="9470" width="9" style="4"/>
    <col min="9471" max="9482" width="2.875" style="4" customWidth="1"/>
    <col min="9483" max="9483" width="14.375" style="4" bestFit="1" customWidth="1"/>
    <col min="9484" max="9492" width="2.875" style="4" customWidth="1"/>
    <col min="9493" max="9694" width="9" style="4"/>
    <col min="9695" max="9696" width="1.5" style="4" customWidth="1"/>
    <col min="9697" max="9697" width="2.375" style="4" customWidth="1"/>
    <col min="9698" max="9698" width="11.125" style="4" customWidth="1"/>
    <col min="9699" max="9699" width="1.375" style="4" customWidth="1"/>
    <col min="9700" max="9725" width="2.75" style="4" customWidth="1"/>
    <col min="9726" max="9726" width="9" style="4"/>
    <col min="9727" max="9738" width="2.875" style="4" customWidth="1"/>
    <col min="9739" max="9739" width="14.375" style="4" bestFit="1" customWidth="1"/>
    <col min="9740" max="9748" width="2.875" style="4" customWidth="1"/>
    <col min="9749" max="9950" width="9" style="4"/>
    <col min="9951" max="9952" width="1.5" style="4" customWidth="1"/>
    <col min="9953" max="9953" width="2.375" style="4" customWidth="1"/>
    <col min="9954" max="9954" width="11.125" style="4" customWidth="1"/>
    <col min="9955" max="9955" width="1.375" style="4" customWidth="1"/>
    <col min="9956" max="9981" width="2.75" style="4" customWidth="1"/>
    <col min="9982" max="9982" width="9" style="4"/>
    <col min="9983" max="9994" width="2.875" style="4" customWidth="1"/>
    <col min="9995" max="9995" width="14.375" style="4" bestFit="1" customWidth="1"/>
    <col min="9996" max="10004" width="2.875" style="4" customWidth="1"/>
    <col min="10005" max="10206" width="9" style="4"/>
    <col min="10207" max="10208" width="1.5" style="4" customWidth="1"/>
    <col min="10209" max="10209" width="2.375" style="4" customWidth="1"/>
    <col min="10210" max="10210" width="11.125" style="4" customWidth="1"/>
    <col min="10211" max="10211" width="1.375" style="4" customWidth="1"/>
    <col min="10212" max="10237" width="2.75" style="4" customWidth="1"/>
    <col min="10238" max="10238" width="9" style="4"/>
    <col min="10239" max="10250" width="2.875" style="4" customWidth="1"/>
    <col min="10251" max="10251" width="14.375" style="4" bestFit="1" customWidth="1"/>
    <col min="10252" max="10260" width="2.875" style="4" customWidth="1"/>
    <col min="10261" max="10462" width="9" style="4"/>
    <col min="10463" max="10464" width="1.5" style="4" customWidth="1"/>
    <col min="10465" max="10465" width="2.375" style="4" customWidth="1"/>
    <col min="10466" max="10466" width="11.125" style="4" customWidth="1"/>
    <col min="10467" max="10467" width="1.375" style="4" customWidth="1"/>
    <col min="10468" max="10493" width="2.75" style="4" customWidth="1"/>
    <col min="10494" max="10494" width="9" style="4"/>
    <col min="10495" max="10506" width="2.875" style="4" customWidth="1"/>
    <col min="10507" max="10507" width="14.375" style="4" bestFit="1" customWidth="1"/>
    <col min="10508" max="10516" width="2.875" style="4" customWidth="1"/>
    <col min="10517" max="10718" width="9" style="4"/>
    <col min="10719" max="10720" width="1.5" style="4" customWidth="1"/>
    <col min="10721" max="10721" width="2.375" style="4" customWidth="1"/>
    <col min="10722" max="10722" width="11.125" style="4" customWidth="1"/>
    <col min="10723" max="10723" width="1.375" style="4" customWidth="1"/>
    <col min="10724" max="10749" width="2.75" style="4" customWidth="1"/>
    <col min="10750" max="10750" width="9" style="4"/>
    <col min="10751" max="10762" width="2.875" style="4" customWidth="1"/>
    <col min="10763" max="10763" width="14.375" style="4" bestFit="1" customWidth="1"/>
    <col min="10764" max="10772" width="2.875" style="4" customWidth="1"/>
    <col min="10773" max="10974" width="9" style="4"/>
    <col min="10975" max="10976" width="1.5" style="4" customWidth="1"/>
    <col min="10977" max="10977" width="2.375" style="4" customWidth="1"/>
    <col min="10978" max="10978" width="11.125" style="4" customWidth="1"/>
    <col min="10979" max="10979" width="1.375" style="4" customWidth="1"/>
    <col min="10980" max="11005" width="2.75" style="4" customWidth="1"/>
    <col min="11006" max="11006" width="9" style="4"/>
    <col min="11007" max="11018" width="2.875" style="4" customWidth="1"/>
    <col min="11019" max="11019" width="14.375" style="4" bestFit="1" customWidth="1"/>
    <col min="11020" max="11028" width="2.875" style="4" customWidth="1"/>
    <col min="11029" max="11230" width="9" style="4"/>
    <col min="11231" max="11232" width="1.5" style="4" customWidth="1"/>
    <col min="11233" max="11233" width="2.375" style="4" customWidth="1"/>
    <col min="11234" max="11234" width="11.125" style="4" customWidth="1"/>
    <col min="11235" max="11235" width="1.375" style="4" customWidth="1"/>
    <col min="11236" max="11261" width="2.75" style="4" customWidth="1"/>
    <col min="11262" max="11262" width="9" style="4"/>
    <col min="11263" max="11274" width="2.875" style="4" customWidth="1"/>
    <col min="11275" max="11275" width="14.375" style="4" bestFit="1" customWidth="1"/>
    <col min="11276" max="11284" width="2.875" style="4" customWidth="1"/>
    <col min="11285" max="11486" width="9" style="4"/>
    <col min="11487" max="11488" width="1.5" style="4" customWidth="1"/>
    <col min="11489" max="11489" width="2.375" style="4" customWidth="1"/>
    <col min="11490" max="11490" width="11.125" style="4" customWidth="1"/>
    <col min="11491" max="11491" width="1.375" style="4" customWidth="1"/>
    <col min="11492" max="11517" width="2.75" style="4" customWidth="1"/>
    <col min="11518" max="11518" width="9" style="4"/>
    <col min="11519" max="11530" width="2.875" style="4" customWidth="1"/>
    <col min="11531" max="11531" width="14.375" style="4" bestFit="1" customWidth="1"/>
    <col min="11532" max="11540" width="2.875" style="4" customWidth="1"/>
    <col min="11541" max="11742" width="9" style="4"/>
    <col min="11743" max="11744" width="1.5" style="4" customWidth="1"/>
    <col min="11745" max="11745" width="2.375" style="4" customWidth="1"/>
    <col min="11746" max="11746" width="11.125" style="4" customWidth="1"/>
    <col min="11747" max="11747" width="1.375" style="4" customWidth="1"/>
    <col min="11748" max="11773" width="2.75" style="4" customWidth="1"/>
    <col min="11774" max="11774" width="9" style="4"/>
    <col min="11775" max="11786" width="2.875" style="4" customWidth="1"/>
    <col min="11787" max="11787" width="14.375" style="4" bestFit="1" customWidth="1"/>
    <col min="11788" max="11796" width="2.875" style="4" customWidth="1"/>
    <col min="11797" max="11998" width="9" style="4"/>
    <col min="11999" max="12000" width="1.5" style="4" customWidth="1"/>
    <col min="12001" max="12001" width="2.375" style="4" customWidth="1"/>
    <col min="12002" max="12002" width="11.125" style="4" customWidth="1"/>
    <col min="12003" max="12003" width="1.375" style="4" customWidth="1"/>
    <col min="12004" max="12029" width="2.75" style="4" customWidth="1"/>
    <col min="12030" max="12030" width="9" style="4"/>
    <col min="12031" max="12042" width="2.875" style="4" customWidth="1"/>
    <col min="12043" max="12043" width="14.375" style="4" bestFit="1" customWidth="1"/>
    <col min="12044" max="12052" width="2.875" style="4" customWidth="1"/>
    <col min="12053" max="12254" width="9" style="4"/>
    <col min="12255" max="12256" width="1.5" style="4" customWidth="1"/>
    <col min="12257" max="12257" width="2.375" style="4" customWidth="1"/>
    <col min="12258" max="12258" width="11.125" style="4" customWidth="1"/>
    <col min="12259" max="12259" width="1.375" style="4" customWidth="1"/>
    <col min="12260" max="12285" width="2.75" style="4" customWidth="1"/>
    <col min="12286" max="12286" width="9" style="4"/>
    <col min="12287" max="12298" width="2.875" style="4" customWidth="1"/>
    <col min="12299" max="12299" width="14.375" style="4" bestFit="1" customWidth="1"/>
    <col min="12300" max="12308" width="2.875" style="4" customWidth="1"/>
    <col min="12309" max="12510" width="9" style="4"/>
    <col min="12511" max="12512" width="1.5" style="4" customWidth="1"/>
    <col min="12513" max="12513" width="2.375" style="4" customWidth="1"/>
    <col min="12514" max="12514" width="11.125" style="4" customWidth="1"/>
    <col min="12515" max="12515" width="1.375" style="4" customWidth="1"/>
    <col min="12516" max="12541" width="2.75" style="4" customWidth="1"/>
    <col min="12542" max="12542" width="9" style="4"/>
    <col min="12543" max="12554" width="2.875" style="4" customWidth="1"/>
    <col min="12555" max="12555" width="14.375" style="4" bestFit="1" customWidth="1"/>
    <col min="12556" max="12564" width="2.875" style="4" customWidth="1"/>
    <col min="12565" max="12766" width="9" style="4"/>
    <col min="12767" max="12768" width="1.5" style="4" customWidth="1"/>
    <col min="12769" max="12769" width="2.375" style="4" customWidth="1"/>
    <col min="12770" max="12770" width="11.125" style="4" customWidth="1"/>
    <col min="12771" max="12771" width="1.375" style="4" customWidth="1"/>
    <col min="12772" max="12797" width="2.75" style="4" customWidth="1"/>
    <col min="12798" max="12798" width="9" style="4"/>
    <col min="12799" max="12810" width="2.875" style="4" customWidth="1"/>
    <col min="12811" max="12811" width="14.375" style="4" bestFit="1" customWidth="1"/>
    <col min="12812" max="12820" width="2.875" style="4" customWidth="1"/>
    <col min="12821" max="13022" width="9" style="4"/>
    <col min="13023" max="13024" width="1.5" style="4" customWidth="1"/>
    <col min="13025" max="13025" width="2.375" style="4" customWidth="1"/>
    <col min="13026" max="13026" width="11.125" style="4" customWidth="1"/>
    <col min="13027" max="13027" width="1.375" style="4" customWidth="1"/>
    <col min="13028" max="13053" width="2.75" style="4" customWidth="1"/>
    <col min="13054" max="13054" width="9" style="4"/>
    <col min="13055" max="13066" width="2.875" style="4" customWidth="1"/>
    <col min="13067" max="13067" width="14.375" style="4" bestFit="1" customWidth="1"/>
    <col min="13068" max="13076" width="2.875" style="4" customWidth="1"/>
    <col min="13077" max="13278" width="9" style="4"/>
    <col min="13279" max="13280" width="1.5" style="4" customWidth="1"/>
    <col min="13281" max="13281" width="2.375" style="4" customWidth="1"/>
    <col min="13282" max="13282" width="11.125" style="4" customWidth="1"/>
    <col min="13283" max="13283" width="1.375" style="4" customWidth="1"/>
    <col min="13284" max="13309" width="2.75" style="4" customWidth="1"/>
    <col min="13310" max="13310" width="9" style="4"/>
    <col min="13311" max="13322" width="2.875" style="4" customWidth="1"/>
    <col min="13323" max="13323" width="14.375" style="4" bestFit="1" customWidth="1"/>
    <col min="13324" max="13332" width="2.875" style="4" customWidth="1"/>
    <col min="13333" max="13534" width="9" style="4"/>
    <col min="13535" max="13536" width="1.5" style="4" customWidth="1"/>
    <col min="13537" max="13537" width="2.375" style="4" customWidth="1"/>
    <col min="13538" max="13538" width="11.125" style="4" customWidth="1"/>
    <col min="13539" max="13539" width="1.375" style="4" customWidth="1"/>
    <col min="13540" max="13565" width="2.75" style="4" customWidth="1"/>
    <col min="13566" max="13566" width="9" style="4"/>
    <col min="13567" max="13578" width="2.875" style="4" customWidth="1"/>
    <col min="13579" max="13579" width="14.375" style="4" bestFit="1" customWidth="1"/>
    <col min="13580" max="13588" width="2.875" style="4" customWidth="1"/>
    <col min="13589" max="13790" width="9" style="4"/>
    <col min="13791" max="13792" width="1.5" style="4" customWidth="1"/>
    <col min="13793" max="13793" width="2.375" style="4" customWidth="1"/>
    <col min="13794" max="13794" width="11.125" style="4" customWidth="1"/>
    <col min="13795" max="13795" width="1.375" style="4" customWidth="1"/>
    <col min="13796" max="13821" width="2.75" style="4" customWidth="1"/>
    <col min="13822" max="13822" width="9" style="4"/>
    <col min="13823" max="13834" width="2.875" style="4" customWidth="1"/>
    <col min="13835" max="13835" width="14.375" style="4" bestFit="1" customWidth="1"/>
    <col min="13836" max="13844" width="2.875" style="4" customWidth="1"/>
    <col min="13845" max="14046" width="9" style="4"/>
    <col min="14047" max="14048" width="1.5" style="4" customWidth="1"/>
    <col min="14049" max="14049" width="2.375" style="4" customWidth="1"/>
    <col min="14050" max="14050" width="11.125" style="4" customWidth="1"/>
    <col min="14051" max="14051" width="1.375" style="4" customWidth="1"/>
    <col min="14052" max="14077" width="2.75" style="4" customWidth="1"/>
    <col min="14078" max="14078" width="9" style="4"/>
    <col min="14079" max="14090" width="2.875" style="4" customWidth="1"/>
    <col min="14091" max="14091" width="14.375" style="4" bestFit="1" customWidth="1"/>
    <col min="14092" max="14100" width="2.875" style="4" customWidth="1"/>
    <col min="14101" max="14302" width="9" style="4"/>
    <col min="14303" max="14304" width="1.5" style="4" customWidth="1"/>
    <col min="14305" max="14305" width="2.375" style="4" customWidth="1"/>
    <col min="14306" max="14306" width="11.125" style="4" customWidth="1"/>
    <col min="14307" max="14307" width="1.375" style="4" customWidth="1"/>
    <col min="14308" max="14333" width="2.75" style="4" customWidth="1"/>
    <col min="14334" max="14334" width="9" style="4"/>
    <col min="14335" max="14346" width="2.875" style="4" customWidth="1"/>
    <col min="14347" max="14347" width="14.375" style="4" bestFit="1" customWidth="1"/>
    <col min="14348" max="14356" width="2.875" style="4" customWidth="1"/>
    <col min="14357" max="14558" width="9" style="4"/>
    <col min="14559" max="14560" width="1.5" style="4" customWidth="1"/>
    <col min="14561" max="14561" width="2.375" style="4" customWidth="1"/>
    <col min="14562" max="14562" width="11.125" style="4" customWidth="1"/>
    <col min="14563" max="14563" width="1.375" style="4" customWidth="1"/>
    <col min="14564" max="14589" width="2.75" style="4" customWidth="1"/>
    <col min="14590" max="14590" width="9" style="4"/>
    <col min="14591" max="14602" width="2.875" style="4" customWidth="1"/>
    <col min="14603" max="14603" width="14.375" style="4" bestFit="1" customWidth="1"/>
    <col min="14604" max="14612" width="2.875" style="4" customWidth="1"/>
    <col min="14613" max="14814" width="9" style="4"/>
    <col min="14815" max="14816" width="1.5" style="4" customWidth="1"/>
    <col min="14817" max="14817" width="2.375" style="4" customWidth="1"/>
    <col min="14818" max="14818" width="11.125" style="4" customWidth="1"/>
    <col min="14819" max="14819" width="1.375" style="4" customWidth="1"/>
    <col min="14820" max="14845" width="2.75" style="4" customWidth="1"/>
    <col min="14846" max="14846" width="9" style="4"/>
    <col min="14847" max="14858" width="2.875" style="4" customWidth="1"/>
    <col min="14859" max="14859" width="14.375" style="4" bestFit="1" customWidth="1"/>
    <col min="14860" max="14868" width="2.875" style="4" customWidth="1"/>
    <col min="14869" max="15070" width="9" style="4"/>
    <col min="15071" max="15072" width="1.5" style="4" customWidth="1"/>
    <col min="15073" max="15073" width="2.375" style="4" customWidth="1"/>
    <col min="15074" max="15074" width="11.125" style="4" customWidth="1"/>
    <col min="15075" max="15075" width="1.375" style="4" customWidth="1"/>
    <col min="15076" max="15101" width="2.75" style="4" customWidth="1"/>
    <col min="15102" max="15102" width="9" style="4"/>
    <col min="15103" max="15114" width="2.875" style="4" customWidth="1"/>
    <col min="15115" max="15115" width="14.375" style="4" bestFit="1" customWidth="1"/>
    <col min="15116" max="15124" width="2.875" style="4" customWidth="1"/>
    <col min="15125" max="15326" width="9" style="4"/>
    <col min="15327" max="15328" width="1.5" style="4" customWidth="1"/>
    <col min="15329" max="15329" width="2.375" style="4" customWidth="1"/>
    <col min="15330" max="15330" width="11.125" style="4" customWidth="1"/>
    <col min="15331" max="15331" width="1.375" style="4" customWidth="1"/>
    <col min="15332" max="15357" width="2.75" style="4" customWidth="1"/>
    <col min="15358" max="15358" width="9" style="4"/>
    <col min="15359" max="15370" width="2.875" style="4" customWidth="1"/>
    <col min="15371" max="15371" width="14.375" style="4" bestFit="1" customWidth="1"/>
    <col min="15372" max="15380" width="2.875" style="4" customWidth="1"/>
    <col min="15381" max="15582" width="9" style="4"/>
    <col min="15583" max="15584" width="1.5" style="4" customWidth="1"/>
    <col min="15585" max="15585" width="2.375" style="4" customWidth="1"/>
    <col min="15586" max="15586" width="11.125" style="4" customWidth="1"/>
    <col min="15587" max="15587" width="1.375" style="4" customWidth="1"/>
    <col min="15588" max="15613" width="2.75" style="4" customWidth="1"/>
    <col min="15614" max="15614" width="9" style="4"/>
    <col min="15615" max="15626" width="2.875" style="4" customWidth="1"/>
    <col min="15627" max="15627" width="14.375" style="4" bestFit="1" customWidth="1"/>
    <col min="15628" max="15636" width="2.875" style="4" customWidth="1"/>
    <col min="15637" max="15838" width="9" style="4"/>
    <col min="15839" max="15840" width="1.5" style="4" customWidth="1"/>
    <col min="15841" max="15841" width="2.375" style="4" customWidth="1"/>
    <col min="15842" max="15842" width="11.125" style="4" customWidth="1"/>
    <col min="15843" max="15843" width="1.375" style="4" customWidth="1"/>
    <col min="15844" max="15869" width="2.75" style="4" customWidth="1"/>
    <col min="15870" max="15870" width="9" style="4"/>
    <col min="15871" max="15882" width="2.875" style="4" customWidth="1"/>
    <col min="15883" max="15883" width="14.375" style="4" bestFit="1" customWidth="1"/>
    <col min="15884" max="15892" width="2.875" style="4" customWidth="1"/>
    <col min="15893" max="16094" width="9" style="4"/>
    <col min="16095" max="16096" width="1.5" style="4" customWidth="1"/>
    <col min="16097" max="16097" width="2.375" style="4" customWidth="1"/>
    <col min="16098" max="16098" width="11.125" style="4" customWidth="1"/>
    <col min="16099" max="16099" width="1.375" style="4" customWidth="1"/>
    <col min="16100" max="16125" width="2.75" style="4" customWidth="1"/>
    <col min="16126" max="16126" width="9" style="4"/>
    <col min="16127" max="16138" width="2.875" style="4" customWidth="1"/>
    <col min="16139" max="16139" width="14.375" style="4" bestFit="1" customWidth="1"/>
    <col min="16140" max="16148" width="2.875" style="4" customWidth="1"/>
    <col min="16149" max="16384" width="9" style="4"/>
  </cols>
  <sheetData>
    <row r="1" spans="1:32" ht="14.25" customHeight="1" x14ac:dyDescent="0.15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</row>
    <row r="11" spans="1:32" ht="5.25" customHeight="1" x14ac:dyDescent="0.15"/>
    <row r="12" spans="1:32" ht="3.75" customHeight="1" x14ac:dyDescent="0.15">
      <c r="B12" s="85"/>
    </row>
    <row r="13" spans="1:32" ht="18" customHeight="1" x14ac:dyDescent="0.15">
      <c r="A13" s="32" t="s">
        <v>172</v>
      </c>
      <c r="B13" s="33"/>
      <c r="C13" s="33"/>
      <c r="D13" s="33"/>
      <c r="E13" s="33"/>
      <c r="F13" s="33"/>
      <c r="G13" s="33"/>
      <c r="H13" s="33"/>
      <c r="I13" s="33"/>
      <c r="J13" s="34"/>
    </row>
    <row r="14" spans="1:32" ht="6.75" customHeight="1" x14ac:dyDescent="0.15"/>
    <row r="15" spans="1:32" s="35" customFormat="1" ht="14.25" customHeight="1" x14ac:dyDescent="0.15">
      <c r="B15" s="36" t="s">
        <v>64</v>
      </c>
      <c r="C15" s="35" t="s">
        <v>157</v>
      </c>
    </row>
    <row r="16" spans="1:32" s="35" customFormat="1" ht="14.25" customHeight="1" x14ac:dyDescent="0.15">
      <c r="AE16" s="36"/>
      <c r="AF16" s="36" t="s">
        <v>14</v>
      </c>
    </row>
    <row r="17" spans="1:32" s="35" customFormat="1" ht="14.25" customHeight="1" x14ac:dyDescent="0.15">
      <c r="C17" s="205" t="s">
        <v>15</v>
      </c>
      <c r="D17" s="205"/>
      <c r="E17" s="205"/>
      <c r="F17" s="207" t="s">
        <v>76</v>
      </c>
      <c r="G17" s="208"/>
      <c r="H17" s="208"/>
      <c r="I17" s="208"/>
      <c r="J17" s="209" t="s">
        <v>77</v>
      </c>
      <c r="K17" s="209"/>
      <c r="L17" s="209"/>
      <c r="M17" s="209"/>
      <c r="N17" s="209"/>
      <c r="O17" s="209"/>
      <c r="P17" s="209"/>
      <c r="Q17" s="209"/>
      <c r="R17" s="164" t="s">
        <v>78</v>
      </c>
      <c r="S17" s="164"/>
      <c r="T17" s="164"/>
      <c r="U17" s="164"/>
      <c r="V17" s="210" t="s">
        <v>79</v>
      </c>
      <c r="W17" s="210"/>
      <c r="X17" s="210"/>
      <c r="Y17" s="211"/>
      <c r="Z17" s="164" t="s">
        <v>164</v>
      </c>
      <c r="AA17" s="164"/>
      <c r="AB17" s="164"/>
      <c r="AC17" s="164" t="s">
        <v>165</v>
      </c>
      <c r="AD17" s="165"/>
      <c r="AE17" s="221" t="s">
        <v>16</v>
      </c>
      <c r="AF17" s="222"/>
    </row>
    <row r="18" spans="1:32" s="35" customFormat="1" ht="14.25" customHeight="1" x14ac:dyDescent="0.15">
      <c r="C18" s="206"/>
      <c r="D18" s="206"/>
      <c r="E18" s="206"/>
      <c r="F18" s="212" t="s">
        <v>17</v>
      </c>
      <c r="G18" s="213"/>
      <c r="H18" s="213"/>
      <c r="I18" s="213"/>
      <c r="J18" s="214" t="s">
        <v>18</v>
      </c>
      <c r="K18" s="214"/>
      <c r="L18" s="214"/>
      <c r="M18" s="214"/>
      <c r="N18" s="214" t="s">
        <v>19</v>
      </c>
      <c r="O18" s="214"/>
      <c r="P18" s="214"/>
      <c r="Q18" s="214"/>
      <c r="R18" s="213" t="s">
        <v>65</v>
      </c>
      <c r="S18" s="213"/>
      <c r="T18" s="213"/>
      <c r="U18" s="213"/>
      <c r="V18" s="215" t="s">
        <v>66</v>
      </c>
      <c r="W18" s="216"/>
      <c r="X18" s="216"/>
      <c r="Y18" s="216"/>
      <c r="Z18" s="162" t="s">
        <v>170</v>
      </c>
      <c r="AA18" s="162"/>
      <c r="AB18" s="162"/>
      <c r="AC18" s="162" t="s">
        <v>171</v>
      </c>
      <c r="AD18" s="163"/>
      <c r="AE18" s="223" t="s">
        <v>80</v>
      </c>
      <c r="AF18" s="224"/>
    </row>
    <row r="19" spans="1:32" s="35" customFormat="1" ht="14.25" customHeight="1" x14ac:dyDescent="0.15">
      <c r="C19" s="225" t="s">
        <v>20</v>
      </c>
      <c r="D19" s="225"/>
      <c r="E19" s="225"/>
      <c r="F19" s="226">
        <v>5379681</v>
      </c>
      <c r="G19" s="227"/>
      <c r="H19" s="227"/>
      <c r="I19" s="228"/>
      <c r="J19" s="229">
        <v>293917</v>
      </c>
      <c r="K19" s="227"/>
      <c r="L19" s="227"/>
      <c r="M19" s="228"/>
      <c r="N19" s="229">
        <v>446409</v>
      </c>
      <c r="O19" s="227"/>
      <c r="P19" s="227"/>
      <c r="Q19" s="228"/>
      <c r="R19" s="229">
        <v>750942</v>
      </c>
      <c r="S19" s="227"/>
      <c r="T19" s="227"/>
      <c r="U19" s="228"/>
      <c r="V19" s="230">
        <v>5369063</v>
      </c>
      <c r="W19" s="231"/>
      <c r="X19" s="231"/>
      <c r="Y19" s="232"/>
      <c r="Z19" s="245" t="s">
        <v>160</v>
      </c>
      <c r="AA19" s="246"/>
      <c r="AB19" s="246"/>
      <c r="AC19" s="173" t="s">
        <v>166</v>
      </c>
      <c r="AD19" s="174"/>
      <c r="AE19" s="241">
        <v>46986</v>
      </c>
      <c r="AF19" s="242"/>
    </row>
    <row r="20" spans="1:32" s="35" customFormat="1" ht="14.25" customHeight="1" x14ac:dyDescent="0.15">
      <c r="C20" s="233" t="s">
        <v>21</v>
      </c>
      <c r="D20" s="233"/>
      <c r="E20" s="233"/>
      <c r="F20" s="234">
        <v>906433</v>
      </c>
      <c r="G20" s="235"/>
      <c r="H20" s="235"/>
      <c r="I20" s="236"/>
      <c r="J20" s="237">
        <v>24399</v>
      </c>
      <c r="K20" s="235"/>
      <c r="L20" s="235"/>
      <c r="M20" s="236"/>
      <c r="N20" s="237">
        <v>78752</v>
      </c>
      <c r="O20" s="235"/>
      <c r="P20" s="235"/>
      <c r="Q20" s="236"/>
      <c r="R20" s="237">
        <v>145705</v>
      </c>
      <c r="S20" s="235"/>
      <c r="T20" s="235"/>
      <c r="U20" s="236"/>
      <c r="V20" s="238">
        <v>863678</v>
      </c>
      <c r="W20" s="239"/>
      <c r="X20" s="239"/>
      <c r="Y20" s="240"/>
      <c r="Z20" s="160" t="s">
        <v>162</v>
      </c>
      <c r="AA20" s="161"/>
      <c r="AB20" s="161"/>
      <c r="AC20" s="166" t="s">
        <v>167</v>
      </c>
      <c r="AD20" s="167"/>
      <c r="AE20" s="243">
        <v>9539</v>
      </c>
      <c r="AF20" s="244"/>
    </row>
    <row r="21" spans="1:32" s="35" customFormat="1" ht="14.25" customHeight="1" x14ac:dyDescent="0.15">
      <c r="C21" s="253" t="s">
        <v>22</v>
      </c>
      <c r="D21" s="254"/>
      <c r="E21" s="254"/>
      <c r="F21" s="255">
        <v>6286114</v>
      </c>
      <c r="G21" s="256"/>
      <c r="H21" s="256"/>
      <c r="I21" s="257"/>
      <c r="J21" s="258">
        <v>318316</v>
      </c>
      <c r="K21" s="256"/>
      <c r="L21" s="256"/>
      <c r="M21" s="257"/>
      <c r="N21" s="258">
        <v>525161</v>
      </c>
      <c r="O21" s="256"/>
      <c r="P21" s="256"/>
      <c r="Q21" s="257"/>
      <c r="R21" s="258">
        <v>896647</v>
      </c>
      <c r="S21" s="256"/>
      <c r="T21" s="256"/>
      <c r="U21" s="257"/>
      <c r="V21" s="258">
        <v>6232741</v>
      </c>
      <c r="W21" s="256"/>
      <c r="X21" s="256"/>
      <c r="Y21" s="257"/>
      <c r="Z21" s="156" t="s">
        <v>163</v>
      </c>
      <c r="AA21" s="157"/>
      <c r="AB21" s="157"/>
      <c r="AC21" s="171" t="s">
        <v>168</v>
      </c>
      <c r="AD21" s="172"/>
      <c r="AE21" s="217">
        <v>56526</v>
      </c>
      <c r="AF21" s="218"/>
    </row>
    <row r="22" spans="1:32" s="37" customFormat="1" ht="14.25" customHeight="1" x14ac:dyDescent="0.15">
      <c r="C22" s="38"/>
      <c r="D22" s="247" t="s">
        <v>67</v>
      </c>
      <c r="E22" s="248"/>
      <c r="F22" s="249">
        <v>3132295</v>
      </c>
      <c r="G22" s="250"/>
      <c r="H22" s="250"/>
      <c r="I22" s="251"/>
      <c r="J22" s="252">
        <v>171339</v>
      </c>
      <c r="K22" s="250"/>
      <c r="L22" s="250"/>
      <c r="M22" s="251"/>
      <c r="N22" s="252">
        <v>272727</v>
      </c>
      <c r="O22" s="250"/>
      <c r="P22" s="250"/>
      <c r="Q22" s="251"/>
      <c r="R22" s="252">
        <v>383894</v>
      </c>
      <c r="S22" s="250"/>
      <c r="T22" s="250"/>
      <c r="U22" s="251"/>
      <c r="V22" s="230">
        <v>3192467</v>
      </c>
      <c r="W22" s="231"/>
      <c r="X22" s="231"/>
      <c r="Y22" s="232"/>
      <c r="Z22" s="158" t="s">
        <v>175</v>
      </c>
      <c r="AA22" s="159"/>
      <c r="AB22" s="159"/>
      <c r="AC22" s="173" t="s">
        <v>176</v>
      </c>
      <c r="AD22" s="174"/>
      <c r="AE22" s="219">
        <v>24987</v>
      </c>
      <c r="AF22" s="220"/>
    </row>
    <row r="23" spans="1:32" s="35" customFormat="1" ht="14.25" customHeight="1" x14ac:dyDescent="0.15">
      <c r="C23" s="39"/>
      <c r="D23" s="287" t="s">
        <v>23</v>
      </c>
      <c r="E23" s="288"/>
      <c r="F23" s="289">
        <v>3153819</v>
      </c>
      <c r="G23" s="290"/>
      <c r="H23" s="290"/>
      <c r="I23" s="291"/>
      <c r="J23" s="292">
        <v>146977</v>
      </c>
      <c r="K23" s="290"/>
      <c r="L23" s="290"/>
      <c r="M23" s="291"/>
      <c r="N23" s="292">
        <v>252434</v>
      </c>
      <c r="O23" s="290"/>
      <c r="P23" s="290"/>
      <c r="Q23" s="291"/>
      <c r="R23" s="292">
        <v>512753</v>
      </c>
      <c r="S23" s="290"/>
      <c r="T23" s="290"/>
      <c r="U23" s="291"/>
      <c r="V23" s="238">
        <v>3040275</v>
      </c>
      <c r="W23" s="239"/>
      <c r="X23" s="239"/>
      <c r="Y23" s="240"/>
      <c r="Z23" s="160" t="s">
        <v>161</v>
      </c>
      <c r="AA23" s="161"/>
      <c r="AB23" s="161"/>
      <c r="AC23" s="166" t="s">
        <v>169</v>
      </c>
      <c r="AD23" s="167"/>
      <c r="AE23" s="259">
        <v>31539</v>
      </c>
      <c r="AF23" s="260"/>
    </row>
    <row r="28" spans="1:32" ht="15" customHeight="1" x14ac:dyDescent="0.15"/>
    <row r="29" spans="1:32" ht="16.5" customHeight="1" x14ac:dyDescent="0.15"/>
    <row r="30" spans="1:32" ht="18" customHeight="1" x14ac:dyDescent="0.15">
      <c r="A30" s="32" t="s">
        <v>173</v>
      </c>
      <c r="B30" s="33"/>
      <c r="C30" s="33"/>
      <c r="D30" s="34"/>
      <c r="E30" s="1"/>
      <c r="F30" s="1"/>
    </row>
    <row r="31" spans="1:32" ht="6.75" customHeight="1" x14ac:dyDescent="0.15">
      <c r="E31" s="1"/>
      <c r="F31" s="1"/>
    </row>
    <row r="32" spans="1:32" s="41" customFormat="1" ht="14.25" customHeight="1" x14ac:dyDescent="0.15">
      <c r="B32" s="42" t="s">
        <v>60</v>
      </c>
      <c r="C32" s="41" t="s">
        <v>81</v>
      </c>
    </row>
    <row r="33" spans="1:31" s="41" customFormat="1" ht="14.25" customHeight="1" x14ac:dyDescent="0.15">
      <c r="X33" s="42" t="s">
        <v>14</v>
      </c>
      <c r="Y33" s="137"/>
      <c r="Z33" s="137"/>
      <c r="AA33" s="137"/>
      <c r="AB33" s="137"/>
      <c r="AC33" s="138"/>
    </row>
    <row r="34" spans="1:31" s="41" customFormat="1" ht="14.25" customHeight="1" x14ac:dyDescent="0.15">
      <c r="C34" s="272" t="s">
        <v>24</v>
      </c>
      <c r="D34" s="273"/>
      <c r="E34" s="273"/>
      <c r="F34" s="272" t="s">
        <v>25</v>
      </c>
      <c r="G34" s="273"/>
      <c r="H34" s="273"/>
      <c r="I34" s="276"/>
      <c r="J34" s="284" t="s">
        <v>26</v>
      </c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6"/>
      <c r="Y34" s="139"/>
      <c r="Z34" s="139"/>
      <c r="AA34" s="139"/>
      <c r="AB34" s="139"/>
      <c r="AC34" s="139"/>
      <c r="AD34" s="43"/>
      <c r="AE34" s="43"/>
    </row>
    <row r="35" spans="1:31" s="41" customFormat="1" ht="14.25" customHeight="1" x14ac:dyDescent="0.15">
      <c r="C35" s="274"/>
      <c r="D35" s="275"/>
      <c r="E35" s="275"/>
      <c r="F35" s="274"/>
      <c r="G35" s="275"/>
      <c r="H35" s="275"/>
      <c r="I35" s="277"/>
      <c r="J35" s="278" t="s">
        <v>61</v>
      </c>
      <c r="K35" s="279"/>
      <c r="L35" s="279"/>
      <c r="M35" s="279"/>
      <c r="N35" s="279"/>
      <c r="O35" s="280" t="s">
        <v>62</v>
      </c>
      <c r="P35" s="280"/>
      <c r="Q35" s="280"/>
      <c r="R35" s="280"/>
      <c r="S35" s="280"/>
      <c r="T35" s="281" t="s">
        <v>90</v>
      </c>
      <c r="U35" s="279"/>
      <c r="V35" s="279"/>
      <c r="W35" s="279"/>
      <c r="X35" s="282"/>
      <c r="Y35" s="283"/>
      <c r="Z35" s="283"/>
      <c r="AA35" s="283"/>
      <c r="AB35" s="283"/>
      <c r="AC35" s="283"/>
      <c r="AD35" s="43"/>
      <c r="AE35" s="43"/>
    </row>
    <row r="36" spans="1:31" s="41" customFormat="1" ht="14.25" customHeight="1" x14ac:dyDescent="0.15">
      <c r="C36" s="261" t="s">
        <v>27</v>
      </c>
      <c r="D36" s="262"/>
      <c r="E36" s="44"/>
      <c r="F36" s="263">
        <f>SUM(F37:I39)</f>
        <v>41199</v>
      </c>
      <c r="G36" s="264"/>
      <c r="H36" s="264"/>
      <c r="I36" s="265"/>
      <c r="J36" s="266">
        <f>SUM(J37:N39)</f>
        <v>41199</v>
      </c>
      <c r="K36" s="267"/>
      <c r="L36" s="267"/>
      <c r="M36" s="267"/>
      <c r="N36" s="267"/>
      <c r="O36" s="268">
        <f>SUM(O37:S39)</f>
        <v>0</v>
      </c>
      <c r="P36" s="268"/>
      <c r="Q36" s="268"/>
      <c r="R36" s="268"/>
      <c r="S36" s="268"/>
      <c r="T36" s="269">
        <f>SUM(T37:X39)</f>
        <v>0</v>
      </c>
      <c r="U36" s="267"/>
      <c r="V36" s="267"/>
      <c r="W36" s="267"/>
      <c r="X36" s="270"/>
      <c r="Y36" s="271"/>
      <c r="Z36" s="271"/>
      <c r="AA36" s="271"/>
      <c r="AB36" s="271"/>
      <c r="AC36" s="271"/>
      <c r="AD36" s="45"/>
      <c r="AE36" s="45"/>
    </row>
    <row r="37" spans="1:31" s="41" customFormat="1" ht="14.25" customHeight="1" x14ac:dyDescent="0.15">
      <c r="C37" s="46"/>
      <c r="D37" s="303" t="s">
        <v>28</v>
      </c>
      <c r="E37" s="304"/>
      <c r="F37" s="295">
        <f>SUM(J37:AC37)</f>
        <v>13270</v>
      </c>
      <c r="G37" s="296"/>
      <c r="H37" s="296"/>
      <c r="I37" s="297"/>
      <c r="J37" s="298">
        <v>13270</v>
      </c>
      <c r="K37" s="299"/>
      <c r="L37" s="299"/>
      <c r="M37" s="299"/>
      <c r="N37" s="299"/>
      <c r="O37" s="300">
        <v>0</v>
      </c>
      <c r="P37" s="300"/>
      <c r="Q37" s="300"/>
      <c r="R37" s="300"/>
      <c r="S37" s="300"/>
      <c r="T37" s="301">
        <v>0</v>
      </c>
      <c r="U37" s="299"/>
      <c r="V37" s="299"/>
      <c r="W37" s="299"/>
      <c r="X37" s="302"/>
      <c r="Y37" s="271"/>
      <c r="Z37" s="271"/>
      <c r="AA37" s="271"/>
      <c r="AB37" s="271"/>
      <c r="AC37" s="271"/>
      <c r="AD37" s="45"/>
      <c r="AE37" s="45"/>
    </row>
    <row r="38" spans="1:31" s="41" customFormat="1" ht="14.25" customHeight="1" x14ac:dyDescent="0.15">
      <c r="C38" s="46"/>
      <c r="D38" s="293" t="s">
        <v>29</v>
      </c>
      <c r="E38" s="294"/>
      <c r="F38" s="295">
        <f>SUM(J38:AC38)</f>
        <v>26829</v>
      </c>
      <c r="G38" s="296"/>
      <c r="H38" s="296"/>
      <c r="I38" s="297"/>
      <c r="J38" s="298">
        <v>26829</v>
      </c>
      <c r="K38" s="299"/>
      <c r="L38" s="299"/>
      <c r="M38" s="299"/>
      <c r="N38" s="299"/>
      <c r="O38" s="300">
        <v>0</v>
      </c>
      <c r="P38" s="300"/>
      <c r="Q38" s="300"/>
      <c r="R38" s="300"/>
      <c r="S38" s="300"/>
      <c r="T38" s="301">
        <v>0</v>
      </c>
      <c r="U38" s="299"/>
      <c r="V38" s="299"/>
      <c r="W38" s="299"/>
      <c r="X38" s="302"/>
      <c r="Y38" s="271"/>
      <c r="Z38" s="271"/>
      <c r="AA38" s="271"/>
      <c r="AB38" s="271"/>
      <c r="AC38" s="271"/>
      <c r="AD38" s="45"/>
      <c r="AE38" s="45"/>
    </row>
    <row r="39" spans="1:31" s="41" customFormat="1" ht="14.25" customHeight="1" x14ac:dyDescent="0.15">
      <c r="C39" s="46"/>
      <c r="D39" s="310" t="s">
        <v>30</v>
      </c>
      <c r="E39" s="311"/>
      <c r="F39" s="312">
        <f>SUM(J39:AC39)</f>
        <v>1100</v>
      </c>
      <c r="G39" s="313"/>
      <c r="H39" s="313"/>
      <c r="I39" s="314"/>
      <c r="J39" s="315">
        <v>1100</v>
      </c>
      <c r="K39" s="316"/>
      <c r="L39" s="316"/>
      <c r="M39" s="316"/>
      <c r="N39" s="316"/>
      <c r="O39" s="317">
        <v>0</v>
      </c>
      <c r="P39" s="317"/>
      <c r="Q39" s="317"/>
      <c r="R39" s="317"/>
      <c r="S39" s="317"/>
      <c r="T39" s="318">
        <v>0</v>
      </c>
      <c r="U39" s="316"/>
      <c r="V39" s="316"/>
      <c r="W39" s="316"/>
      <c r="X39" s="319"/>
      <c r="Y39" s="271"/>
      <c r="Z39" s="271"/>
      <c r="AA39" s="271"/>
      <c r="AB39" s="271"/>
      <c r="AC39" s="271"/>
      <c r="AD39" s="45"/>
      <c r="AE39" s="45"/>
    </row>
    <row r="40" spans="1:31" s="41" customFormat="1" ht="14.25" customHeight="1" x14ac:dyDescent="0.15">
      <c r="C40" s="305" t="s">
        <v>31</v>
      </c>
      <c r="D40" s="306"/>
      <c r="E40" s="47"/>
      <c r="F40" s="307">
        <f>SUM(F41:I42)</f>
        <v>802278</v>
      </c>
      <c r="G40" s="308"/>
      <c r="H40" s="308"/>
      <c r="I40" s="309"/>
      <c r="J40" s="266">
        <f>SUM(J41:N42)</f>
        <v>722278</v>
      </c>
      <c r="K40" s="267"/>
      <c r="L40" s="267"/>
      <c r="M40" s="267"/>
      <c r="N40" s="267">
        <f>SUM(N41:Q42)</f>
        <v>80000</v>
      </c>
      <c r="O40" s="268">
        <f>SUM(O41:S42)</f>
        <v>80000</v>
      </c>
      <c r="P40" s="268"/>
      <c r="Q40" s="268"/>
      <c r="R40" s="268"/>
      <c r="S40" s="268">
        <f>SUM(S41:V42)</f>
        <v>0</v>
      </c>
      <c r="T40" s="267">
        <f>SUM(T41:X42)</f>
        <v>0</v>
      </c>
      <c r="U40" s="267"/>
      <c r="V40" s="267"/>
      <c r="W40" s="267"/>
      <c r="X40" s="270">
        <f>SUM(X41:AA42)</f>
        <v>0</v>
      </c>
      <c r="Y40" s="271"/>
      <c r="Z40" s="271"/>
      <c r="AA40" s="271"/>
      <c r="AB40" s="271"/>
      <c r="AC40" s="271"/>
      <c r="AD40" s="45"/>
      <c r="AE40" s="45"/>
    </row>
    <row r="41" spans="1:31" s="41" customFormat="1" ht="14.25" customHeight="1" x14ac:dyDescent="0.15">
      <c r="C41" s="46"/>
      <c r="D41" s="303" t="s">
        <v>32</v>
      </c>
      <c r="E41" s="304"/>
      <c r="F41" s="295">
        <f>SUM(J41:AC41)</f>
        <v>642826</v>
      </c>
      <c r="G41" s="296"/>
      <c r="H41" s="296"/>
      <c r="I41" s="297"/>
      <c r="J41" s="298">
        <v>562826</v>
      </c>
      <c r="K41" s="299"/>
      <c r="L41" s="299"/>
      <c r="M41" s="299"/>
      <c r="N41" s="299"/>
      <c r="O41" s="300">
        <v>80000</v>
      </c>
      <c r="P41" s="300"/>
      <c r="Q41" s="300"/>
      <c r="R41" s="300"/>
      <c r="S41" s="300"/>
      <c r="T41" s="299">
        <v>0</v>
      </c>
      <c r="U41" s="299"/>
      <c r="V41" s="299"/>
      <c r="W41" s="299"/>
      <c r="X41" s="302"/>
      <c r="Y41" s="271"/>
      <c r="Z41" s="271"/>
      <c r="AA41" s="271"/>
      <c r="AB41" s="271"/>
      <c r="AC41" s="271"/>
      <c r="AD41" s="45"/>
      <c r="AE41" s="45"/>
    </row>
    <row r="42" spans="1:31" s="41" customFormat="1" ht="14.25" customHeight="1" x14ac:dyDescent="0.15">
      <c r="C42" s="48"/>
      <c r="D42" s="320" t="s">
        <v>33</v>
      </c>
      <c r="E42" s="321"/>
      <c r="F42" s="289">
        <f>SUM(J42:AC42)</f>
        <v>159452</v>
      </c>
      <c r="G42" s="290"/>
      <c r="H42" s="290"/>
      <c r="I42" s="322"/>
      <c r="J42" s="298">
        <v>159452</v>
      </c>
      <c r="K42" s="299"/>
      <c r="L42" s="299"/>
      <c r="M42" s="299"/>
      <c r="N42" s="299"/>
      <c r="O42" s="317">
        <v>0</v>
      </c>
      <c r="P42" s="317"/>
      <c r="Q42" s="317"/>
      <c r="R42" s="317"/>
      <c r="S42" s="317"/>
      <c r="T42" s="299">
        <v>0</v>
      </c>
      <c r="U42" s="299"/>
      <c r="V42" s="299"/>
      <c r="W42" s="299"/>
      <c r="X42" s="302"/>
      <c r="Y42" s="271"/>
      <c r="Z42" s="271"/>
      <c r="AA42" s="271"/>
      <c r="AB42" s="271"/>
      <c r="AC42" s="271"/>
      <c r="AD42" s="45"/>
      <c r="AE42" s="45"/>
    </row>
    <row r="43" spans="1:31" s="41" customFormat="1" ht="14.25" customHeight="1" x14ac:dyDescent="0.15">
      <c r="C43" s="274" t="s">
        <v>34</v>
      </c>
      <c r="D43" s="275"/>
      <c r="E43" s="275"/>
      <c r="F43" s="323">
        <f>F36+F40</f>
        <v>843477</v>
      </c>
      <c r="G43" s="324"/>
      <c r="H43" s="324"/>
      <c r="I43" s="325"/>
      <c r="J43" s="326">
        <f>J36+J40</f>
        <v>763477</v>
      </c>
      <c r="K43" s="327"/>
      <c r="L43" s="327"/>
      <c r="M43" s="327"/>
      <c r="N43" s="327">
        <f>N36+N40</f>
        <v>80000</v>
      </c>
      <c r="O43" s="328">
        <f>O36+O40</f>
        <v>80000</v>
      </c>
      <c r="P43" s="328"/>
      <c r="Q43" s="328"/>
      <c r="R43" s="328"/>
      <c r="S43" s="328">
        <f>S36+S40</f>
        <v>0</v>
      </c>
      <c r="T43" s="327">
        <f>T36+T40</f>
        <v>0</v>
      </c>
      <c r="U43" s="327"/>
      <c r="V43" s="327"/>
      <c r="W43" s="327"/>
      <c r="X43" s="329">
        <f>X36+X40</f>
        <v>0</v>
      </c>
      <c r="Y43" s="271"/>
      <c r="Z43" s="271"/>
      <c r="AA43" s="271"/>
      <c r="AB43" s="271"/>
      <c r="AC43" s="271"/>
      <c r="AD43" s="45"/>
      <c r="AE43" s="45"/>
    </row>
    <row r="44" spans="1:31" ht="7.5" customHeight="1" x14ac:dyDescent="0.15"/>
    <row r="45" spans="1:31" ht="6" customHeight="1" x14ac:dyDescent="0.15"/>
    <row r="46" spans="1:31" ht="18" customHeight="1" x14ac:dyDescent="0.15">
      <c r="A46" s="32" t="s">
        <v>174</v>
      </c>
      <c r="B46" s="33"/>
      <c r="C46" s="33"/>
      <c r="D46" s="33"/>
      <c r="E46" s="33"/>
      <c r="F46" s="34"/>
      <c r="G46" s="53"/>
      <c r="H46" s="53"/>
      <c r="I46" s="53"/>
      <c r="J46" s="53"/>
      <c r="K46" s="53"/>
      <c r="L46" s="1"/>
      <c r="M46" s="1"/>
    </row>
    <row r="47" spans="1:31" ht="7.5" customHeight="1" x14ac:dyDescent="0.15">
      <c r="L47" s="1"/>
      <c r="M47" s="1"/>
    </row>
    <row r="48" spans="1:31" ht="14.25" customHeight="1" x14ac:dyDescent="0.15">
      <c r="B48" s="40" t="s">
        <v>60</v>
      </c>
      <c r="C48" s="4" t="s">
        <v>82</v>
      </c>
      <c r="L48" s="1"/>
      <c r="M48" s="1"/>
    </row>
    <row r="49" spans="2:31" ht="14.25" customHeight="1" x14ac:dyDescent="0.15">
      <c r="B49" s="40"/>
      <c r="C49" s="4" t="s">
        <v>159</v>
      </c>
      <c r="L49" s="1"/>
      <c r="M49" s="1"/>
    </row>
    <row r="50" spans="2:31" ht="13.5" customHeight="1" x14ac:dyDescent="0.15">
      <c r="Z50" s="40"/>
      <c r="AD50" s="40" t="s">
        <v>14</v>
      </c>
      <c r="AE50" s="49"/>
    </row>
    <row r="51" spans="2:31" ht="14.25" customHeight="1" x14ac:dyDescent="0.15">
      <c r="C51" s="184" t="s">
        <v>35</v>
      </c>
      <c r="D51" s="185"/>
      <c r="E51" s="186"/>
      <c r="F51" s="190" t="s">
        <v>83</v>
      </c>
      <c r="G51" s="191"/>
      <c r="H51" s="191"/>
      <c r="I51" s="192"/>
      <c r="J51" s="196" t="s">
        <v>84</v>
      </c>
      <c r="K51" s="191"/>
      <c r="L51" s="191"/>
      <c r="M51" s="191"/>
      <c r="N51" s="81"/>
      <c r="O51" s="81"/>
      <c r="P51" s="81"/>
      <c r="Q51" s="81"/>
      <c r="R51" s="81"/>
      <c r="S51" s="81"/>
      <c r="T51" s="81"/>
      <c r="U51" s="81"/>
      <c r="V51" s="82"/>
      <c r="W51" s="196" t="s">
        <v>85</v>
      </c>
      <c r="X51" s="191"/>
      <c r="Y51" s="191"/>
      <c r="Z51" s="192"/>
      <c r="AA51" s="178" t="s">
        <v>86</v>
      </c>
      <c r="AB51" s="179"/>
      <c r="AC51" s="179"/>
      <c r="AD51" s="180"/>
      <c r="AE51" s="50"/>
    </row>
    <row r="52" spans="2:31" ht="14.25" customHeight="1" x14ac:dyDescent="0.15">
      <c r="C52" s="187"/>
      <c r="D52" s="188"/>
      <c r="E52" s="189"/>
      <c r="F52" s="193"/>
      <c r="G52" s="194"/>
      <c r="H52" s="194"/>
      <c r="I52" s="195"/>
      <c r="J52" s="197"/>
      <c r="K52" s="194"/>
      <c r="L52" s="194"/>
      <c r="M52" s="194"/>
      <c r="N52" s="198" t="s">
        <v>36</v>
      </c>
      <c r="O52" s="199"/>
      <c r="P52" s="200"/>
      <c r="Q52" s="198" t="s">
        <v>37</v>
      </c>
      <c r="R52" s="199"/>
      <c r="S52" s="200"/>
      <c r="T52" s="198" t="s">
        <v>38</v>
      </c>
      <c r="U52" s="199"/>
      <c r="V52" s="200"/>
      <c r="W52" s="197"/>
      <c r="X52" s="194"/>
      <c r="Y52" s="194"/>
      <c r="Z52" s="195"/>
      <c r="AA52" s="181"/>
      <c r="AB52" s="182"/>
      <c r="AC52" s="182"/>
      <c r="AD52" s="183"/>
      <c r="AE52" s="50"/>
    </row>
    <row r="53" spans="2:31" ht="14.25" customHeight="1" x14ac:dyDescent="0.15">
      <c r="C53" s="334" t="s">
        <v>39</v>
      </c>
      <c r="D53" s="335"/>
      <c r="E53" s="336"/>
      <c r="F53" s="337">
        <v>446131</v>
      </c>
      <c r="G53" s="202"/>
      <c r="H53" s="202"/>
      <c r="I53" s="203"/>
      <c r="J53" s="201">
        <v>232007</v>
      </c>
      <c r="K53" s="202"/>
      <c r="L53" s="202"/>
      <c r="M53" s="203"/>
      <c r="N53" s="201">
        <v>201694</v>
      </c>
      <c r="O53" s="202"/>
      <c r="P53" s="203"/>
      <c r="Q53" s="201">
        <v>27600</v>
      </c>
      <c r="R53" s="202"/>
      <c r="S53" s="203"/>
      <c r="T53" s="201">
        <v>2713</v>
      </c>
      <c r="U53" s="202"/>
      <c r="V53" s="203"/>
      <c r="W53" s="201">
        <v>253859</v>
      </c>
      <c r="X53" s="202"/>
      <c r="Y53" s="202"/>
      <c r="Z53" s="203"/>
      <c r="AA53" s="175">
        <v>424279</v>
      </c>
      <c r="AB53" s="176"/>
      <c r="AC53" s="176"/>
      <c r="AD53" s="177"/>
      <c r="AE53" s="51"/>
    </row>
    <row r="54" spans="2:31" ht="14.25" customHeight="1" x14ac:dyDescent="0.15">
      <c r="C54" s="52"/>
      <c r="D54" s="331" t="s">
        <v>40</v>
      </c>
      <c r="E54" s="332"/>
      <c r="F54" s="333">
        <v>150108</v>
      </c>
      <c r="G54" s="169"/>
      <c r="H54" s="169"/>
      <c r="I54" s="170"/>
      <c r="J54" s="168">
        <v>111071</v>
      </c>
      <c r="K54" s="169"/>
      <c r="L54" s="169"/>
      <c r="M54" s="170"/>
      <c r="N54" s="168">
        <v>100730</v>
      </c>
      <c r="O54" s="169"/>
      <c r="P54" s="170"/>
      <c r="Q54" s="168">
        <v>9416</v>
      </c>
      <c r="R54" s="169"/>
      <c r="S54" s="170"/>
      <c r="T54" s="168">
        <v>925</v>
      </c>
      <c r="U54" s="169"/>
      <c r="V54" s="170"/>
      <c r="W54" s="168">
        <v>62353</v>
      </c>
      <c r="X54" s="169"/>
      <c r="Y54" s="169"/>
      <c r="Z54" s="170"/>
      <c r="AA54" s="338">
        <v>198826</v>
      </c>
      <c r="AB54" s="339"/>
      <c r="AC54" s="339"/>
      <c r="AD54" s="340"/>
      <c r="AE54" s="51"/>
    </row>
    <row r="55" spans="2:31" ht="6.75" customHeight="1" x14ac:dyDescent="0.15">
      <c r="C55" s="1"/>
      <c r="D55" s="153"/>
      <c r="E55" s="153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51"/>
    </row>
    <row r="56" spans="2:31" ht="14.25" customHeight="1" x14ac:dyDescent="0.15">
      <c r="B56" s="40" t="s">
        <v>60</v>
      </c>
      <c r="C56" s="4" t="s">
        <v>158</v>
      </c>
      <c r="E56" s="153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51"/>
    </row>
    <row r="57" spans="2:31" s="1" customFormat="1" ht="14.25" customHeight="1" x14ac:dyDescent="0.15"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40" t="s">
        <v>14</v>
      </c>
      <c r="X57" s="83"/>
      <c r="Y57" s="83"/>
      <c r="Z57" s="83"/>
      <c r="AA57" s="84"/>
      <c r="AB57" s="84"/>
      <c r="AC57" s="84"/>
      <c r="AD57" s="84"/>
      <c r="AE57" s="53"/>
    </row>
    <row r="58" spans="2:31" ht="14.25" customHeight="1" x14ac:dyDescent="0.15">
      <c r="C58" s="184" t="s">
        <v>35</v>
      </c>
      <c r="D58" s="185"/>
      <c r="E58" s="186"/>
      <c r="F58" s="190" t="s">
        <v>87</v>
      </c>
      <c r="G58" s="191"/>
      <c r="H58" s="191"/>
      <c r="I58" s="192"/>
      <c r="J58" s="196" t="s">
        <v>88</v>
      </c>
      <c r="K58" s="191"/>
      <c r="L58" s="191"/>
      <c r="M58" s="191"/>
      <c r="N58" s="81"/>
      <c r="O58" s="81"/>
      <c r="P58" s="81"/>
      <c r="Q58" s="81"/>
      <c r="R58" s="81"/>
      <c r="S58" s="82"/>
      <c r="T58" s="178" t="s">
        <v>89</v>
      </c>
      <c r="U58" s="179"/>
      <c r="V58" s="179"/>
      <c r="W58" s="180"/>
      <c r="X58" s="50"/>
    </row>
    <row r="59" spans="2:31" ht="14.25" customHeight="1" x14ac:dyDescent="0.15">
      <c r="C59" s="187"/>
      <c r="D59" s="188"/>
      <c r="E59" s="189"/>
      <c r="F59" s="193"/>
      <c r="G59" s="194"/>
      <c r="H59" s="194"/>
      <c r="I59" s="195"/>
      <c r="J59" s="197"/>
      <c r="K59" s="194"/>
      <c r="L59" s="194"/>
      <c r="M59" s="194"/>
      <c r="N59" s="198" t="s">
        <v>37</v>
      </c>
      <c r="O59" s="199"/>
      <c r="P59" s="200"/>
      <c r="Q59" s="198" t="s">
        <v>38</v>
      </c>
      <c r="R59" s="199"/>
      <c r="S59" s="200"/>
      <c r="T59" s="181"/>
      <c r="U59" s="182"/>
      <c r="V59" s="182"/>
      <c r="W59" s="183"/>
      <c r="X59" s="50"/>
    </row>
    <row r="60" spans="2:31" ht="14.25" customHeight="1" x14ac:dyDescent="0.15">
      <c r="C60" s="334" t="s">
        <v>3</v>
      </c>
      <c r="D60" s="335"/>
      <c r="E60" s="336"/>
      <c r="F60" s="337">
        <v>248291</v>
      </c>
      <c r="G60" s="202"/>
      <c r="H60" s="202"/>
      <c r="I60" s="203"/>
      <c r="J60" s="201">
        <v>30313</v>
      </c>
      <c r="K60" s="202"/>
      <c r="L60" s="202"/>
      <c r="M60" s="203"/>
      <c r="N60" s="201">
        <v>27600</v>
      </c>
      <c r="O60" s="202"/>
      <c r="P60" s="203"/>
      <c r="Q60" s="201">
        <v>2713</v>
      </c>
      <c r="R60" s="202"/>
      <c r="S60" s="203"/>
      <c r="T60" s="175">
        <v>217979</v>
      </c>
      <c r="U60" s="176"/>
      <c r="V60" s="176"/>
      <c r="W60" s="177"/>
      <c r="X60" s="54"/>
    </row>
    <row r="61" spans="2:31" ht="14.25" customHeight="1" x14ac:dyDescent="0.15">
      <c r="C61" s="55"/>
      <c r="D61" s="331" t="s">
        <v>40</v>
      </c>
      <c r="E61" s="332"/>
      <c r="F61" s="333">
        <v>84706</v>
      </c>
      <c r="G61" s="169"/>
      <c r="H61" s="169"/>
      <c r="I61" s="170"/>
      <c r="J61" s="168">
        <v>10341</v>
      </c>
      <c r="K61" s="169"/>
      <c r="L61" s="169"/>
      <c r="M61" s="170"/>
      <c r="N61" s="168">
        <v>9416</v>
      </c>
      <c r="O61" s="169"/>
      <c r="P61" s="170"/>
      <c r="Q61" s="168">
        <v>925</v>
      </c>
      <c r="R61" s="169"/>
      <c r="S61" s="170"/>
      <c r="T61" s="338">
        <v>74365</v>
      </c>
      <c r="U61" s="339"/>
      <c r="V61" s="339"/>
      <c r="W61" s="340"/>
      <c r="X61" s="54"/>
    </row>
    <row r="70" spans="3:32" ht="16.5" customHeight="1" x14ac:dyDescent="0.15">
      <c r="C70" s="110"/>
      <c r="V70" s="155"/>
      <c r="W70" s="56"/>
      <c r="X70" s="57"/>
      <c r="Y70" s="57" t="s">
        <v>41</v>
      </c>
      <c r="Z70" s="58" t="s">
        <v>42</v>
      </c>
      <c r="AA70" s="59"/>
      <c r="AB70" s="59"/>
      <c r="AC70" s="59"/>
      <c r="AD70" s="59"/>
      <c r="AE70" s="59"/>
      <c r="AF70" s="60"/>
    </row>
    <row r="71" spans="3:32" ht="14.25" customHeight="1" x14ac:dyDescent="0.15">
      <c r="V71" s="155"/>
      <c r="W71" s="52"/>
      <c r="X71" s="61"/>
      <c r="Y71" s="61"/>
      <c r="Z71" s="61" t="s">
        <v>63</v>
      </c>
      <c r="AA71" s="61"/>
      <c r="AB71" s="62"/>
      <c r="AC71" s="62"/>
      <c r="AD71" s="62"/>
      <c r="AE71" s="62"/>
      <c r="AF71" s="63"/>
    </row>
    <row r="72" spans="3:32" ht="14.25" customHeight="1" x14ac:dyDescent="0.15">
      <c r="F72" s="330"/>
      <c r="G72" s="330"/>
      <c r="H72" s="330"/>
      <c r="I72" s="330"/>
    </row>
    <row r="73" spans="3:32" ht="14.25" customHeight="1" x14ac:dyDescent="0.15">
      <c r="D73" s="64"/>
    </row>
    <row r="74" spans="3:32" ht="14.25" customHeight="1" x14ac:dyDescent="0.15">
      <c r="D74" s="64"/>
    </row>
    <row r="75" spans="3:32" ht="14.25" customHeight="1" x14ac:dyDescent="0.15">
      <c r="D75" s="64"/>
    </row>
    <row r="76" spans="3:32" ht="14.25" customHeight="1" x14ac:dyDescent="0.15">
      <c r="D76" s="64"/>
    </row>
  </sheetData>
  <mergeCells count="160">
    <mergeCell ref="F72:I72"/>
    <mergeCell ref="D61:E61"/>
    <mergeCell ref="F61:I61"/>
    <mergeCell ref="J61:M61"/>
    <mergeCell ref="C60:E60"/>
    <mergeCell ref="F60:I60"/>
    <mergeCell ref="J60:M60"/>
    <mergeCell ref="W53:Z53"/>
    <mergeCell ref="AA53:AD53"/>
    <mergeCell ref="D54:E54"/>
    <mergeCell ref="F54:I54"/>
    <mergeCell ref="J54:M54"/>
    <mergeCell ref="N54:P54"/>
    <mergeCell ref="Q54:S54"/>
    <mergeCell ref="T54:V54"/>
    <mergeCell ref="W54:Z54"/>
    <mergeCell ref="AA54:AD54"/>
    <mergeCell ref="C53:E53"/>
    <mergeCell ref="F53:I53"/>
    <mergeCell ref="J53:M53"/>
    <mergeCell ref="N53:P53"/>
    <mergeCell ref="Q53:S53"/>
    <mergeCell ref="T53:V53"/>
    <mergeCell ref="T61:W61"/>
    <mergeCell ref="C51:E52"/>
    <mergeCell ref="F51:I52"/>
    <mergeCell ref="J51:M52"/>
    <mergeCell ref="W51:Z52"/>
    <mergeCell ref="AA51:AD52"/>
    <mergeCell ref="N52:P52"/>
    <mergeCell ref="Q52:S52"/>
    <mergeCell ref="T52:V52"/>
    <mergeCell ref="C43:E43"/>
    <mergeCell ref="F43:I43"/>
    <mergeCell ref="J43:N43"/>
    <mergeCell ref="O43:S43"/>
    <mergeCell ref="T43:X43"/>
    <mergeCell ref="Y43:AC43"/>
    <mergeCell ref="D42:E42"/>
    <mergeCell ref="F42:I42"/>
    <mergeCell ref="J42:N42"/>
    <mergeCell ref="O42:S42"/>
    <mergeCell ref="T42:X42"/>
    <mergeCell ref="Y42:AC42"/>
    <mergeCell ref="D41:E41"/>
    <mergeCell ref="F41:I41"/>
    <mergeCell ref="J41:N41"/>
    <mergeCell ref="O41:S41"/>
    <mergeCell ref="T41:X41"/>
    <mergeCell ref="Y41:AC41"/>
    <mergeCell ref="C40:D40"/>
    <mergeCell ref="F40:I40"/>
    <mergeCell ref="J40:N40"/>
    <mergeCell ref="O40:S40"/>
    <mergeCell ref="T40:X40"/>
    <mergeCell ref="Y40:AC40"/>
    <mergeCell ref="D39:E39"/>
    <mergeCell ref="F39:I39"/>
    <mergeCell ref="J39:N39"/>
    <mergeCell ref="O39:S39"/>
    <mergeCell ref="T39:X39"/>
    <mergeCell ref="Y39:AC39"/>
    <mergeCell ref="D38:E38"/>
    <mergeCell ref="F38:I38"/>
    <mergeCell ref="J38:N38"/>
    <mergeCell ref="O38:S38"/>
    <mergeCell ref="T38:X38"/>
    <mergeCell ref="Y38:AC38"/>
    <mergeCell ref="D37:E37"/>
    <mergeCell ref="F37:I37"/>
    <mergeCell ref="J37:N37"/>
    <mergeCell ref="O37:S37"/>
    <mergeCell ref="T37:X37"/>
    <mergeCell ref="Y37:AC37"/>
    <mergeCell ref="AE23:AF23"/>
    <mergeCell ref="C36:D36"/>
    <mergeCell ref="F36:I36"/>
    <mergeCell ref="J36:N36"/>
    <mergeCell ref="O36:S36"/>
    <mergeCell ref="T36:X36"/>
    <mergeCell ref="Y36:AC36"/>
    <mergeCell ref="C34:E35"/>
    <mergeCell ref="F34:I35"/>
    <mergeCell ref="J35:N35"/>
    <mergeCell ref="O35:S35"/>
    <mergeCell ref="T35:X35"/>
    <mergeCell ref="Y35:AC35"/>
    <mergeCell ref="J34:X34"/>
    <mergeCell ref="D23:E23"/>
    <mergeCell ref="F23:I23"/>
    <mergeCell ref="J23:M23"/>
    <mergeCell ref="N23:Q23"/>
    <mergeCell ref="R23:U23"/>
    <mergeCell ref="V23:Y23"/>
    <mergeCell ref="J22:M22"/>
    <mergeCell ref="N22:Q22"/>
    <mergeCell ref="R22:U22"/>
    <mergeCell ref="V22:Y22"/>
    <mergeCell ref="C21:E21"/>
    <mergeCell ref="F21:I21"/>
    <mergeCell ref="J21:M21"/>
    <mergeCell ref="N21:Q21"/>
    <mergeCell ref="R21:U21"/>
    <mergeCell ref="V21:Y21"/>
    <mergeCell ref="AE21:AF21"/>
    <mergeCell ref="AE22:AF22"/>
    <mergeCell ref="AE17:AF17"/>
    <mergeCell ref="AE18:AF18"/>
    <mergeCell ref="C19:E19"/>
    <mergeCell ref="F19:I19"/>
    <mergeCell ref="J19:M19"/>
    <mergeCell ref="N19:Q19"/>
    <mergeCell ref="R19:U19"/>
    <mergeCell ref="V19:Y19"/>
    <mergeCell ref="C20:E20"/>
    <mergeCell ref="F20:I20"/>
    <mergeCell ref="J20:M20"/>
    <mergeCell ref="N20:Q20"/>
    <mergeCell ref="R20:U20"/>
    <mergeCell ref="V20:Y20"/>
    <mergeCell ref="AC19:AD19"/>
    <mergeCell ref="AC20:AD20"/>
    <mergeCell ref="AE19:AF19"/>
    <mergeCell ref="AE20:AF20"/>
    <mergeCell ref="Z19:AB19"/>
    <mergeCell ref="Z20:AB20"/>
    <mergeCell ref="D22:E22"/>
    <mergeCell ref="F22:I22"/>
    <mergeCell ref="A1:AD1"/>
    <mergeCell ref="C17:E18"/>
    <mergeCell ref="F17:I17"/>
    <mergeCell ref="J17:Q17"/>
    <mergeCell ref="R17:U17"/>
    <mergeCell ref="V17:Y17"/>
    <mergeCell ref="F18:I18"/>
    <mergeCell ref="J18:M18"/>
    <mergeCell ref="N18:Q18"/>
    <mergeCell ref="R18:U18"/>
    <mergeCell ref="V18:Y18"/>
    <mergeCell ref="N61:P61"/>
    <mergeCell ref="T60:W60"/>
    <mergeCell ref="T58:W59"/>
    <mergeCell ref="C58:E59"/>
    <mergeCell ref="F58:I59"/>
    <mergeCell ref="J58:M59"/>
    <mergeCell ref="N59:P59"/>
    <mergeCell ref="Q59:S59"/>
    <mergeCell ref="Q60:S60"/>
    <mergeCell ref="N60:P60"/>
    <mergeCell ref="Z21:AB21"/>
    <mergeCell ref="Z22:AB22"/>
    <mergeCell ref="Z23:AB23"/>
    <mergeCell ref="AC18:AD18"/>
    <mergeCell ref="Z18:AB18"/>
    <mergeCell ref="Z17:AB17"/>
    <mergeCell ref="AC17:AD17"/>
    <mergeCell ref="AC23:AD23"/>
    <mergeCell ref="Q61:S61"/>
    <mergeCell ref="AC21:AD21"/>
    <mergeCell ref="AC22:AD22"/>
  </mergeCells>
  <phoneticPr fontId="2"/>
  <printOptions horizontalCentered="1"/>
  <pageMargins left="0.70866141732283461" right="0.70866141732283461" top="0.74803149606299213" bottom="0.74803149606299213" header="0.31496062992125984" footer="0.31496062992125984"/>
  <pageSetup paperSize="9" scale="85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C65"/>
  <sheetViews>
    <sheetView view="pageBreakPreview" zoomScaleNormal="100" zoomScaleSheetLayoutView="100" workbookViewId="0">
      <selection activeCell="A4" sqref="A4"/>
    </sheetView>
  </sheetViews>
  <sheetFormatPr defaultRowHeight="14.25" customHeight="1" outlineLevelCol="1" x14ac:dyDescent="0.15"/>
  <cols>
    <col min="1" max="2" width="1.5" style="4" customWidth="1"/>
    <col min="3" max="3" width="2.375" style="4" customWidth="1"/>
    <col min="4" max="4" width="11.125" style="4" customWidth="1"/>
    <col min="5" max="5" width="1.375" style="4" customWidth="1"/>
    <col min="6" max="32" width="2.75" style="4" customWidth="1"/>
    <col min="33" max="75" width="13.25" style="111" customWidth="1"/>
    <col min="76" max="76" width="10.25" style="112" customWidth="1" outlineLevel="1"/>
    <col min="77" max="79" width="9" style="112" customWidth="1" outlineLevel="1"/>
    <col min="80" max="80" width="9" style="112"/>
    <col min="81" max="81" width="9" style="111"/>
    <col min="82" max="16384" width="9" style="4"/>
  </cols>
  <sheetData>
    <row r="2" ht="12" customHeight="1" x14ac:dyDescent="0.15"/>
    <row r="3" ht="11.25" customHeight="1" x14ac:dyDescent="0.15"/>
    <row r="54" spans="3:79" ht="45" customHeight="1" x14ac:dyDescent="0.15">
      <c r="V54" s="1"/>
      <c r="W54" s="2"/>
      <c r="X54" s="3"/>
      <c r="Y54" s="113"/>
      <c r="Z54" s="1"/>
      <c r="AA54" s="113"/>
      <c r="AB54" s="113"/>
      <c r="AC54" s="113"/>
      <c r="AD54" s="113"/>
      <c r="AE54" s="1"/>
    </row>
    <row r="55" spans="3:79" ht="27" customHeight="1" x14ac:dyDescent="0.15">
      <c r="C55" s="86"/>
      <c r="V55" s="3"/>
      <c r="W55" s="113"/>
      <c r="X55" s="341"/>
      <c r="Y55" s="341"/>
      <c r="Z55" s="341"/>
      <c r="AA55" s="341"/>
      <c r="AB55" s="341"/>
      <c r="AC55" s="341"/>
      <c r="AD55" s="341"/>
      <c r="AE55" s="1"/>
    </row>
    <row r="58" spans="3:79" ht="14.25" customHeight="1" x14ac:dyDescent="0.15">
      <c r="BX58" s="146" t="s">
        <v>0</v>
      </c>
      <c r="BY58" s="146"/>
      <c r="BZ58" s="147"/>
      <c r="CA58" s="143"/>
    </row>
    <row r="59" spans="3:79" ht="14.25" customHeight="1" x14ac:dyDescent="0.15">
      <c r="BX59" s="148"/>
      <c r="BY59" s="148"/>
      <c r="BZ59" s="149" t="s">
        <v>156</v>
      </c>
      <c r="CA59" s="144"/>
    </row>
    <row r="60" spans="3:79" ht="14.25" customHeight="1" x14ac:dyDescent="0.15">
      <c r="BX60" s="148"/>
      <c r="BY60" s="150" t="s">
        <v>1</v>
      </c>
      <c r="BZ60" s="151">
        <f>500*1.1</f>
        <v>550</v>
      </c>
      <c r="CA60" s="145"/>
    </row>
    <row r="61" spans="3:79" ht="14.25" customHeight="1" x14ac:dyDescent="0.15">
      <c r="BX61" s="152"/>
      <c r="BY61" s="150"/>
      <c r="BZ61" s="149"/>
      <c r="CA61" s="144"/>
    </row>
    <row r="62" spans="3:79" ht="14.25" customHeight="1" x14ac:dyDescent="0.15">
      <c r="BX62" s="150"/>
      <c r="BY62" s="150" t="s">
        <v>2</v>
      </c>
      <c r="BZ62" s="151">
        <f>-1711*1.1</f>
        <v>-1882.1000000000001</v>
      </c>
      <c r="CA62" s="145"/>
    </row>
    <row r="63" spans="3:79" ht="14.25" customHeight="1" x14ac:dyDescent="0.15">
      <c r="BX63" s="152"/>
      <c r="BY63" s="150" t="s">
        <v>3</v>
      </c>
      <c r="BZ63" s="151">
        <f>-1436*1.1</f>
        <v>-1579.6000000000001</v>
      </c>
      <c r="CA63" s="145"/>
    </row>
    <row r="64" spans="3:79" ht="14.25" customHeight="1" x14ac:dyDescent="0.15">
      <c r="C64" s="86"/>
      <c r="BX64" s="152"/>
      <c r="BY64" s="150" t="s">
        <v>4</v>
      </c>
      <c r="BZ64" s="151">
        <f>1988*1.1</f>
        <v>2186.8000000000002</v>
      </c>
      <c r="CA64" s="145"/>
    </row>
    <row r="65" spans="76:79" ht="14.25" customHeight="1" x14ac:dyDescent="0.15">
      <c r="BX65" s="152"/>
      <c r="BY65" s="150" t="s">
        <v>3</v>
      </c>
      <c r="BZ65" s="151">
        <f>744*1.1</f>
        <v>818.40000000000009</v>
      </c>
      <c r="CA65" s="145"/>
    </row>
  </sheetData>
  <mergeCells count="1">
    <mergeCell ref="X55:AD55"/>
  </mergeCells>
  <phoneticPr fontId="2"/>
  <pageMargins left="0.65" right="0.35433070866141736" top="0.83" bottom="0.15748031496062992" header="0.51181102362204722" footer="0.4"/>
  <pageSetup paperSize="9" orientation="portrait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67"/>
  <sheetViews>
    <sheetView view="pageBreakPreview" zoomScale="115" zoomScaleNormal="100" zoomScaleSheetLayoutView="115" workbookViewId="0">
      <selection activeCell="A2" sqref="A2:AP13"/>
    </sheetView>
  </sheetViews>
  <sheetFormatPr defaultRowHeight="13.5" x14ac:dyDescent="0.15"/>
  <cols>
    <col min="1" max="3" width="2" customWidth="1"/>
    <col min="4" max="41" width="2.125" customWidth="1"/>
    <col min="42" max="42" width="3.25" customWidth="1"/>
    <col min="43" max="43" width="2.125" customWidth="1"/>
    <col min="44" max="78" width="11" customWidth="1"/>
    <col min="79" max="79" width="11" style="13" customWidth="1"/>
    <col min="80" max="83" width="9" style="133"/>
    <col min="84" max="84" width="9" style="134"/>
    <col min="85" max="87" width="9" style="13"/>
  </cols>
  <sheetData>
    <row r="1" spans="1:117" s="6" customFormat="1" ht="19.5" customHeight="1" x14ac:dyDescent="0.15">
      <c r="A1" s="87" t="s">
        <v>5</v>
      </c>
      <c r="CA1" s="7"/>
      <c r="CB1" s="127"/>
      <c r="CC1" s="127"/>
      <c r="CD1" s="127"/>
      <c r="CE1" s="127"/>
      <c r="CF1" s="128"/>
      <c r="CG1" s="7"/>
      <c r="CH1" s="7"/>
      <c r="CI1" s="7"/>
    </row>
    <row r="2" spans="1:117" s="6" customFormat="1" ht="17.25" customHeight="1" x14ac:dyDescent="0.15">
      <c r="A2" s="342" t="s">
        <v>91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  <c r="AL2" s="343"/>
      <c r="AM2" s="343"/>
      <c r="AN2" s="343"/>
      <c r="AO2" s="343"/>
      <c r="AP2" s="343"/>
      <c r="CA2" s="7"/>
      <c r="CB2" s="127"/>
      <c r="CC2" s="127"/>
      <c r="CD2" s="127"/>
      <c r="CE2" s="127"/>
      <c r="CF2" s="128"/>
      <c r="CG2" s="7"/>
      <c r="CH2" s="7"/>
      <c r="CI2" s="7"/>
    </row>
    <row r="3" spans="1:117" s="6" customFormat="1" ht="14.25" customHeight="1" x14ac:dyDescent="0.15">
      <c r="A3" s="343"/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CA3" s="7"/>
      <c r="CB3" s="127"/>
      <c r="CC3" s="127"/>
      <c r="CD3" s="127"/>
      <c r="CE3" s="127"/>
      <c r="CF3" s="128"/>
      <c r="CG3" s="7"/>
      <c r="CH3" s="7"/>
      <c r="CI3" s="7"/>
    </row>
    <row r="4" spans="1:117" s="6" customFormat="1" ht="14.25" customHeight="1" x14ac:dyDescent="0.15">
      <c r="A4" s="343"/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3"/>
      <c r="AL4" s="343"/>
      <c r="AM4" s="343"/>
      <c r="AN4" s="343"/>
      <c r="AO4" s="343"/>
      <c r="AP4" s="343"/>
      <c r="CA4" s="7"/>
      <c r="CB4" s="127"/>
      <c r="CC4" s="127"/>
      <c r="CD4" s="127"/>
      <c r="CE4" s="127"/>
      <c r="CF4" s="128"/>
      <c r="CG4" s="7"/>
      <c r="CH4" s="7"/>
      <c r="CI4" s="7"/>
    </row>
    <row r="5" spans="1:117" s="6" customFormat="1" ht="14.25" customHeight="1" x14ac:dyDescent="0.15">
      <c r="A5" s="343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CA5" s="7"/>
      <c r="CB5" s="127"/>
      <c r="CC5" s="127"/>
      <c r="CD5" s="127"/>
      <c r="CE5" s="127"/>
      <c r="CF5" s="128"/>
      <c r="CG5" s="7"/>
      <c r="CH5" s="7"/>
      <c r="CI5" s="7"/>
    </row>
    <row r="6" spans="1:117" s="6" customFormat="1" ht="14.25" customHeight="1" x14ac:dyDescent="0.15">
      <c r="A6" s="343"/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CA6" s="9"/>
      <c r="CB6" s="129"/>
      <c r="CC6" s="129"/>
      <c r="CD6" s="129"/>
      <c r="CE6" s="129"/>
      <c r="CF6" s="130"/>
      <c r="CG6" s="9"/>
      <c r="CH6" s="9"/>
      <c r="CI6" s="9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</row>
    <row r="7" spans="1:117" s="6" customFormat="1" ht="14.25" customHeight="1" x14ac:dyDescent="0.15">
      <c r="A7" s="343"/>
      <c r="B7" s="343"/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343"/>
      <c r="AE7" s="343"/>
      <c r="AF7" s="343"/>
      <c r="AG7" s="343"/>
      <c r="AH7" s="343"/>
      <c r="AI7" s="343"/>
      <c r="AJ7" s="343"/>
      <c r="AK7" s="343"/>
      <c r="AL7" s="343"/>
      <c r="AM7" s="343"/>
      <c r="AN7" s="343"/>
      <c r="AO7" s="343"/>
      <c r="AP7" s="343"/>
      <c r="CA7" s="9"/>
      <c r="CB7" s="129"/>
      <c r="CC7" s="129"/>
      <c r="CD7" s="129"/>
      <c r="CE7" s="129"/>
      <c r="CF7" s="130"/>
      <c r="CG7" s="9"/>
      <c r="CH7" s="9"/>
      <c r="CI7" s="9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</row>
    <row r="8" spans="1:117" s="6" customFormat="1" ht="14.25" customHeight="1" x14ac:dyDescent="0.15">
      <c r="A8" s="343"/>
      <c r="B8" s="343"/>
      <c r="C8" s="343"/>
      <c r="D8" s="343"/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3"/>
      <c r="AG8" s="343"/>
      <c r="AH8" s="343"/>
      <c r="AI8" s="343"/>
      <c r="AJ8" s="343"/>
      <c r="AK8" s="343"/>
      <c r="AL8" s="343"/>
      <c r="AM8" s="343"/>
      <c r="AN8" s="343"/>
      <c r="AO8" s="343"/>
      <c r="AP8" s="343"/>
      <c r="CA8" s="9"/>
      <c r="CB8" s="129"/>
      <c r="CC8" s="129"/>
      <c r="CD8" s="129"/>
      <c r="CE8" s="129"/>
      <c r="CF8" s="130"/>
      <c r="CG8" s="9"/>
      <c r="CH8" s="9"/>
      <c r="CI8" s="9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</row>
    <row r="9" spans="1:117" s="6" customFormat="1" ht="14.25" customHeight="1" x14ac:dyDescent="0.15">
      <c r="A9" s="343"/>
      <c r="B9" s="343"/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343"/>
      <c r="AD9" s="343"/>
      <c r="AE9" s="343"/>
      <c r="AF9" s="343"/>
      <c r="AG9" s="343"/>
      <c r="AH9" s="343"/>
      <c r="AI9" s="343"/>
      <c r="AJ9" s="343"/>
      <c r="AK9" s="343"/>
      <c r="AL9" s="343"/>
      <c r="AM9" s="343"/>
      <c r="AN9" s="343"/>
      <c r="AO9" s="343"/>
      <c r="AP9" s="343"/>
      <c r="CA9" s="9"/>
      <c r="CB9" s="129"/>
      <c r="CC9" s="129"/>
      <c r="CD9" s="129"/>
      <c r="CE9" s="129"/>
      <c r="CF9" s="130"/>
      <c r="CG9" s="9"/>
      <c r="CH9" s="9"/>
      <c r="CI9" s="9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</row>
    <row r="10" spans="1:117" s="6" customFormat="1" ht="14.25" customHeight="1" x14ac:dyDescent="0.15">
      <c r="A10" s="343"/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3"/>
      <c r="AH10" s="343"/>
      <c r="AI10" s="343"/>
      <c r="AJ10" s="343"/>
      <c r="AK10" s="343"/>
      <c r="AL10" s="343"/>
      <c r="AM10" s="343"/>
      <c r="AN10" s="343"/>
      <c r="AO10" s="343"/>
      <c r="AP10" s="343"/>
      <c r="CA10" s="9"/>
      <c r="CB10" s="129"/>
      <c r="CC10" s="129"/>
      <c r="CD10" s="129"/>
      <c r="CE10" s="129"/>
      <c r="CF10" s="130"/>
      <c r="CG10" s="9"/>
      <c r="CH10" s="9"/>
      <c r="CI10" s="9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</row>
    <row r="11" spans="1:117" s="6" customFormat="1" ht="14.25" customHeight="1" x14ac:dyDescent="0.15">
      <c r="A11" s="343"/>
      <c r="B11" s="343"/>
      <c r="C11" s="343"/>
      <c r="D11" s="343"/>
      <c r="E11" s="343"/>
      <c r="F11" s="343"/>
      <c r="G11" s="343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43"/>
      <c r="AB11" s="343"/>
      <c r="AC11" s="343"/>
      <c r="AD11" s="343"/>
      <c r="AE11" s="343"/>
      <c r="AF11" s="343"/>
      <c r="AG11" s="343"/>
      <c r="AH11" s="343"/>
      <c r="AI11" s="343"/>
      <c r="AJ11" s="343"/>
      <c r="AK11" s="343"/>
      <c r="AL11" s="343"/>
      <c r="AM11" s="343"/>
      <c r="AN11" s="343"/>
      <c r="AO11" s="343"/>
      <c r="AP11" s="343"/>
      <c r="CA11" s="9"/>
      <c r="CB11" s="129"/>
      <c r="CC11" s="129"/>
      <c r="CD11" s="129"/>
      <c r="CE11" s="129"/>
      <c r="CF11" s="130"/>
      <c r="CG11" s="9"/>
      <c r="CH11" s="9"/>
      <c r="CI11" s="9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</row>
    <row r="12" spans="1:117" s="6" customFormat="1" ht="14.25" x14ac:dyDescent="0.15">
      <c r="A12" s="343"/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  <c r="AG12" s="343"/>
      <c r="AH12" s="343"/>
      <c r="AI12" s="343"/>
      <c r="AJ12" s="343"/>
      <c r="AK12" s="343"/>
      <c r="AL12" s="343"/>
      <c r="AM12" s="343"/>
      <c r="AN12" s="343"/>
      <c r="AO12" s="343"/>
      <c r="AP12" s="343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9"/>
      <c r="CB12" s="129"/>
      <c r="CC12" s="129"/>
      <c r="CD12" s="129"/>
      <c r="CE12" s="129"/>
      <c r="CF12" s="130"/>
      <c r="CG12" s="9"/>
      <c r="CH12" s="9"/>
      <c r="CI12" s="9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</row>
    <row r="13" spans="1:117" ht="10.5" customHeight="1" x14ac:dyDescent="0.15">
      <c r="A13" s="343"/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3"/>
      <c r="AA13" s="343"/>
      <c r="AB13" s="343"/>
      <c r="AC13" s="343"/>
      <c r="AD13" s="343"/>
      <c r="AE13" s="343"/>
      <c r="AF13" s="343"/>
      <c r="AG13" s="343"/>
      <c r="AH13" s="343"/>
      <c r="AI13" s="343"/>
      <c r="AJ13" s="343"/>
      <c r="AK13" s="343"/>
      <c r="AL13" s="343"/>
      <c r="AM13" s="343"/>
      <c r="AN13" s="343"/>
      <c r="AO13" s="343"/>
      <c r="AP13" s="343"/>
      <c r="CB13" s="131"/>
      <c r="CC13" s="132"/>
      <c r="CD13" s="132"/>
    </row>
    <row r="14" spans="1:117" ht="18" customHeight="1" x14ac:dyDescent="0.15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CB14" s="131"/>
      <c r="CC14" s="132"/>
      <c r="CD14" s="132"/>
    </row>
    <row r="15" spans="1:117" s="6" customFormat="1" ht="9.75" customHeight="1" x14ac:dyDescent="0.15">
      <c r="A15" s="5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2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9"/>
      <c r="CB15" s="129"/>
      <c r="CC15" s="129"/>
      <c r="CD15" s="129"/>
      <c r="CE15" s="129"/>
      <c r="CF15" s="130"/>
      <c r="CG15" s="9"/>
      <c r="CH15" s="9"/>
      <c r="CI15" s="9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</row>
    <row r="16" spans="1:117" s="6" customFormat="1" ht="9.75" customHeight="1" x14ac:dyDescent="0.15">
      <c r="A16" s="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2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9"/>
      <c r="CB16" s="129"/>
      <c r="CC16" s="129"/>
      <c r="CD16" s="129"/>
      <c r="CE16" s="129"/>
      <c r="CF16" s="130"/>
      <c r="CG16" s="9"/>
      <c r="CH16" s="9"/>
      <c r="CI16" s="9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</row>
    <row r="17" spans="1:117" s="6" customFormat="1" ht="14.25" x14ac:dyDescent="0.15">
      <c r="A17" s="5" t="s">
        <v>92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2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2" t="s">
        <v>6</v>
      </c>
      <c r="AM17" s="10"/>
      <c r="AN17" s="10"/>
      <c r="AO17" s="10"/>
      <c r="AP17" s="10"/>
      <c r="AQ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9"/>
      <c r="CB17" s="129"/>
      <c r="CC17" s="135" t="s">
        <v>7</v>
      </c>
      <c r="CD17" s="135" t="s">
        <v>8</v>
      </c>
      <c r="CE17" s="129"/>
      <c r="CF17" s="130"/>
      <c r="CG17" s="9"/>
      <c r="CH17" s="9"/>
      <c r="CI17" s="9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</row>
    <row r="18" spans="1:117" x14ac:dyDescent="0.15">
      <c r="CB18" s="131" t="s">
        <v>9</v>
      </c>
      <c r="CC18" s="132">
        <v>5440</v>
      </c>
      <c r="CD18" s="132">
        <v>1988</v>
      </c>
      <c r="CE18" s="133" t="s">
        <v>10</v>
      </c>
    </row>
    <row r="19" spans="1:117" x14ac:dyDescent="0.15">
      <c r="CB19" s="131" t="s">
        <v>11</v>
      </c>
      <c r="CC19" s="132">
        <f>24870-13000</f>
        <v>11870</v>
      </c>
      <c r="CD19" s="132">
        <v>744</v>
      </c>
      <c r="CE19" s="133" t="s">
        <v>12</v>
      </c>
    </row>
    <row r="20" spans="1:117" ht="21.95" customHeight="1" x14ac:dyDescent="0.15">
      <c r="B20" s="11"/>
      <c r="C20" s="11"/>
      <c r="D20" s="11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CB20" s="131" t="s">
        <v>13</v>
      </c>
      <c r="CC20" s="132">
        <v>1614</v>
      </c>
      <c r="CD20" s="132">
        <f>(31925-CD18-CD19)-13000</f>
        <v>16193</v>
      </c>
    </row>
    <row r="21" spans="1:117" ht="21.95" customHeight="1" x14ac:dyDescent="0.15">
      <c r="B21" s="11"/>
      <c r="C21" s="11"/>
      <c r="D21" s="11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CC21" s="132">
        <f>SUM(CC18:CC20)</f>
        <v>18924</v>
      </c>
      <c r="CD21" s="132">
        <f>SUM(CD18:CD20)</f>
        <v>18925</v>
      </c>
    </row>
    <row r="22" spans="1:117" ht="21.95" customHeight="1" x14ac:dyDescent="0.15">
      <c r="B22" s="11"/>
      <c r="C22" s="11"/>
      <c r="D22" s="11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</row>
    <row r="23" spans="1:117" ht="21.95" customHeight="1" x14ac:dyDescent="0.15">
      <c r="B23" s="11"/>
      <c r="C23" s="11"/>
      <c r="D23" s="11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</row>
    <row r="24" spans="1:117" x14ac:dyDescent="0.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1:117" x14ac:dyDescent="0.15">
      <c r="B25" s="16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</row>
    <row r="26" spans="1:117" x14ac:dyDescent="0.15">
      <c r="B26" s="16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</row>
    <row r="27" spans="1:117" x14ac:dyDescent="0.15">
      <c r="B27" s="16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117" x14ac:dyDescent="0.15">
      <c r="B28" s="1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</row>
    <row r="29" spans="1:117" x14ac:dyDescent="0.15">
      <c r="A29" s="17" t="s">
        <v>92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G29" s="11"/>
      <c r="AH29" s="11"/>
      <c r="AI29" s="11"/>
      <c r="AJ29" s="11"/>
      <c r="AK29" s="11"/>
      <c r="AL29" s="11"/>
      <c r="AM29" s="11"/>
      <c r="AN29" s="11"/>
      <c r="AO29" s="11"/>
      <c r="AP29" s="11"/>
    </row>
    <row r="30" spans="1:117" x14ac:dyDescent="0.1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8"/>
      <c r="AG30" s="11"/>
      <c r="AH30" s="11"/>
      <c r="AI30" s="11"/>
      <c r="AJ30" s="11"/>
      <c r="AK30" s="11"/>
      <c r="AL30" s="11"/>
      <c r="AM30" s="11"/>
      <c r="AN30" s="11"/>
      <c r="AO30" s="11"/>
      <c r="AP30" s="11"/>
    </row>
    <row r="31" spans="1:117" ht="9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8"/>
      <c r="AG31" s="11"/>
      <c r="AH31" s="11"/>
      <c r="AI31" s="11"/>
      <c r="AJ31" s="11"/>
      <c r="AK31" s="11"/>
      <c r="AL31" s="11"/>
      <c r="AM31" s="11"/>
      <c r="AN31" s="11"/>
      <c r="AO31" s="11"/>
      <c r="AP31" s="11"/>
    </row>
    <row r="32" spans="1:117" s="6" customFormat="1" ht="7.5" customHeight="1" x14ac:dyDescent="0.15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2"/>
      <c r="X32" s="20"/>
      <c r="Y32" s="20"/>
      <c r="Z32" s="21"/>
      <c r="AA32" s="20"/>
      <c r="AB32" s="20"/>
      <c r="AC32" s="22"/>
      <c r="AD32" s="20"/>
      <c r="AE32" s="20"/>
      <c r="AF32"/>
      <c r="AG32"/>
      <c r="AH32"/>
      <c r="AI32"/>
      <c r="AJ32"/>
      <c r="AK32"/>
      <c r="AL32"/>
      <c r="AM32"/>
      <c r="AN32"/>
      <c r="AO32"/>
      <c r="AP32"/>
      <c r="AQ32" s="10"/>
      <c r="CA32" s="9"/>
      <c r="CB32" s="129"/>
      <c r="CC32" s="129"/>
      <c r="CD32" s="129"/>
      <c r="CE32" s="129"/>
      <c r="CF32" s="130"/>
      <c r="CG32" s="9"/>
      <c r="CH32" s="9"/>
      <c r="CI32" s="9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</row>
    <row r="33" spans="1:117" s="6" customFormat="1" ht="14.25" x14ac:dyDescent="0.15">
      <c r="A33" s="23" t="s">
        <v>92</v>
      </c>
      <c r="B33" s="23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/>
      <c r="U33" s="24"/>
      <c r="V33" s="24"/>
      <c r="W33" s="24"/>
      <c r="X33" s="24"/>
      <c r="Y33" s="21"/>
      <c r="Z33" s="24"/>
      <c r="AA33" s="21"/>
      <c r="AB33" s="21"/>
      <c r="AC33" s="24"/>
      <c r="AD33" s="24"/>
      <c r="AE33" s="21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9"/>
      <c r="CB33" s="129"/>
      <c r="CC33" s="129"/>
      <c r="CD33" s="129"/>
      <c r="CE33" s="129"/>
      <c r="CF33" s="130"/>
      <c r="CG33" s="9"/>
      <c r="CH33" s="9"/>
      <c r="CI33" s="9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</row>
    <row r="34" spans="1:117" s="6" customFormat="1" ht="9.75" customHeight="1" x14ac:dyDescent="0.15">
      <c r="A34" s="23"/>
      <c r="B34" s="23"/>
      <c r="C34" s="23"/>
      <c r="D34" s="21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1"/>
      <c r="Z34" s="24"/>
      <c r="AA34" s="21"/>
      <c r="AB34" s="21"/>
      <c r="AC34" s="24"/>
      <c r="AD34" s="24"/>
      <c r="AE34" s="24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9"/>
      <c r="CB34" s="129"/>
      <c r="CC34" s="129"/>
      <c r="CD34" s="129"/>
      <c r="CE34" s="129"/>
      <c r="CF34" s="130"/>
      <c r="CG34" s="9"/>
      <c r="CH34" s="9"/>
      <c r="CI34" s="9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</row>
    <row r="35" spans="1:117" s="6" customFormat="1" ht="14.25" x14ac:dyDescent="0.15">
      <c r="A35" s="23"/>
      <c r="B35" s="23"/>
      <c r="C35" s="23"/>
      <c r="D35" s="21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1"/>
      <c r="Z35" s="24"/>
      <c r="AA35" s="21"/>
      <c r="AB35" s="21"/>
      <c r="AC35" s="24"/>
      <c r="AD35" s="24"/>
      <c r="AE35" s="21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9"/>
      <c r="CB35" s="129"/>
      <c r="CC35" s="135" t="s">
        <v>7</v>
      </c>
      <c r="CD35" s="135" t="s">
        <v>8</v>
      </c>
      <c r="CE35" s="129"/>
      <c r="CF35" s="130"/>
      <c r="CG35" s="9"/>
      <c r="CH35" s="9"/>
      <c r="CI35" s="9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</row>
    <row r="36" spans="1:117" x14ac:dyDescent="0.15">
      <c r="A36" s="23"/>
      <c r="B36" s="23"/>
      <c r="C36" s="23"/>
      <c r="D36" s="21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1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CB36" s="131" t="s">
        <v>9</v>
      </c>
      <c r="CC36" s="132">
        <v>5440</v>
      </c>
      <c r="CD36" s="132">
        <v>847</v>
      </c>
      <c r="CE36" s="133" t="s">
        <v>10</v>
      </c>
    </row>
    <row r="37" spans="1:117" ht="21" customHeight="1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2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6"/>
      <c r="AK37" s="6"/>
      <c r="AL37" s="6"/>
      <c r="AM37" s="6"/>
      <c r="AN37" s="10"/>
      <c r="AO37" s="10"/>
      <c r="AP37" s="10"/>
      <c r="CB37" s="131" t="s">
        <v>11</v>
      </c>
      <c r="CC37" s="132">
        <f>22487-14000</f>
        <v>8487</v>
      </c>
      <c r="CD37" s="132">
        <v>1083</v>
      </c>
      <c r="CE37" s="133" t="s">
        <v>12</v>
      </c>
    </row>
    <row r="38" spans="1:117" ht="14.25" customHeight="1" x14ac:dyDescent="0.15">
      <c r="A38" s="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2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L38" s="10"/>
      <c r="AM38" s="10"/>
      <c r="AN38" s="10"/>
      <c r="AO38" s="10"/>
      <c r="AP38" s="10"/>
      <c r="CB38" s="131" t="s">
        <v>13</v>
      </c>
      <c r="CC38" s="132">
        <v>1870</v>
      </c>
      <c r="CD38" s="132">
        <f>(29117-CD36-CD37)-14000</f>
        <v>13187</v>
      </c>
    </row>
    <row r="39" spans="1:117" ht="21.95" customHeight="1" x14ac:dyDescent="0.15">
      <c r="A39" s="5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2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CC39" s="132">
        <f>SUM(CC36:CC38)</f>
        <v>15797</v>
      </c>
      <c r="CD39" s="132">
        <f>SUM(CD36:CD38)</f>
        <v>15117</v>
      </c>
    </row>
    <row r="40" spans="1:117" ht="21.95" customHeight="1" x14ac:dyDescent="0.15">
      <c r="A40" s="5" t="s">
        <v>92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2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</row>
    <row r="41" spans="1:117" ht="21.95" customHeight="1" x14ac:dyDescent="0.15"/>
    <row r="43" spans="1:117" x14ac:dyDescent="0.15">
      <c r="B43" s="11"/>
      <c r="C43" s="11"/>
      <c r="D43" s="11"/>
      <c r="E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</row>
    <row r="44" spans="1:117" x14ac:dyDescent="0.15">
      <c r="B44" s="11"/>
      <c r="C44" s="11"/>
      <c r="D44" s="11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</row>
    <row r="45" spans="1:117" x14ac:dyDescent="0.15">
      <c r="B45" s="11"/>
      <c r="C45" s="11"/>
      <c r="D45" s="11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</row>
    <row r="46" spans="1:117" x14ac:dyDescent="0.15">
      <c r="B46" s="11"/>
      <c r="C46" s="11"/>
      <c r="D46" s="11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117" s="18" customFormat="1" ht="12.75" x14ac:dyDescent="0.15">
      <c r="A47" s="23"/>
      <c r="B47" s="23"/>
      <c r="C47" s="23"/>
      <c r="D47" s="21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1"/>
      <c r="Z47" s="24"/>
      <c r="AA47" s="21"/>
      <c r="AB47" s="21"/>
      <c r="AC47" s="24"/>
      <c r="AD47" s="24"/>
      <c r="AE47" s="24"/>
      <c r="CA47" s="25"/>
      <c r="CB47" s="133"/>
      <c r="CC47" s="133"/>
      <c r="CD47" s="133"/>
      <c r="CE47" s="133"/>
      <c r="CF47" s="136"/>
      <c r="CG47" s="25"/>
      <c r="CH47" s="25"/>
      <c r="CI47" s="25"/>
    </row>
    <row r="48" spans="1:117" s="18" customFormat="1" ht="12.75" x14ac:dyDescent="0.15">
      <c r="A48" s="23"/>
      <c r="B48" s="23"/>
      <c r="C48" s="23"/>
      <c r="D48" s="21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1"/>
      <c r="Z48" s="24"/>
      <c r="AA48" s="21"/>
      <c r="AB48" s="21"/>
      <c r="AC48" s="24"/>
      <c r="AD48" s="24"/>
      <c r="AE48" s="21"/>
      <c r="CA48" s="25"/>
      <c r="CB48" s="133"/>
      <c r="CC48" s="133"/>
      <c r="CD48" s="133"/>
      <c r="CE48" s="133"/>
      <c r="CF48" s="136"/>
      <c r="CG48" s="25"/>
      <c r="CH48" s="25"/>
      <c r="CI48" s="25"/>
    </row>
    <row r="49" spans="1:117" s="18" customFormat="1" ht="6.75" customHeight="1" x14ac:dyDescent="0.1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CA49" s="25"/>
      <c r="CB49" s="133"/>
      <c r="CC49" s="133"/>
      <c r="CD49" s="133"/>
      <c r="CE49" s="133"/>
      <c r="CF49" s="136"/>
      <c r="CG49" s="25"/>
      <c r="CH49" s="25"/>
      <c r="CI49" s="25"/>
    </row>
    <row r="50" spans="1:117" s="18" customFormat="1" ht="4.5" customHeight="1" x14ac:dyDescent="0.15">
      <c r="A50" s="23"/>
      <c r="B50" s="23"/>
      <c r="C50" s="23"/>
      <c r="D50" s="21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1"/>
      <c r="CA50" s="25"/>
      <c r="CB50" s="133"/>
      <c r="CC50" s="133"/>
      <c r="CD50" s="133"/>
      <c r="CE50" s="133"/>
      <c r="CF50" s="136"/>
      <c r="CG50" s="25"/>
      <c r="CH50" s="25"/>
      <c r="CI50" s="25"/>
    </row>
    <row r="51" spans="1:117" ht="31.5" customHeight="1" x14ac:dyDescent="0.15">
      <c r="A51" s="26"/>
      <c r="B51" s="27" t="s">
        <v>93</v>
      </c>
      <c r="C51" s="28"/>
      <c r="D51" s="114"/>
      <c r="E51" s="344"/>
      <c r="F51" s="344"/>
      <c r="G51" s="344"/>
      <c r="H51" s="344"/>
      <c r="I51" s="344"/>
      <c r="J51" s="344"/>
      <c r="K51" s="344"/>
      <c r="L51" s="344"/>
      <c r="M51" s="344"/>
      <c r="N51" s="344"/>
      <c r="O51" s="344"/>
      <c r="P51" s="344"/>
      <c r="Q51" s="344"/>
      <c r="R51" s="344"/>
      <c r="S51" s="344"/>
      <c r="T51" s="344"/>
      <c r="U51" s="344"/>
      <c r="V51" s="344"/>
      <c r="W51" s="344"/>
      <c r="X51" s="344"/>
      <c r="Y51" s="344"/>
      <c r="Z51" s="344"/>
      <c r="AA51" s="344"/>
      <c r="AB51" s="344"/>
      <c r="AC51" s="344"/>
      <c r="AD51" s="344"/>
      <c r="AE51" s="344"/>
      <c r="AF51" s="344"/>
      <c r="AG51" s="344"/>
      <c r="AH51" s="344"/>
      <c r="AI51" s="344"/>
      <c r="AJ51" s="344"/>
      <c r="AK51" s="344"/>
      <c r="AL51" s="344"/>
      <c r="AM51" s="344"/>
      <c r="AN51" s="344"/>
      <c r="AO51" s="344"/>
      <c r="AP51" s="344"/>
    </row>
    <row r="52" spans="1:117" ht="13.5" customHeight="1" x14ac:dyDescent="0.15">
      <c r="A52" s="26"/>
      <c r="B52" s="345"/>
      <c r="C52" s="345"/>
      <c r="D52" s="345"/>
      <c r="E52" s="345"/>
      <c r="F52" s="345"/>
      <c r="G52" s="345"/>
      <c r="H52" s="345"/>
      <c r="I52" s="345"/>
      <c r="J52" s="345"/>
      <c r="K52" s="345"/>
      <c r="L52" s="345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/>
      <c r="AB52" s="345"/>
      <c r="AC52" s="345"/>
      <c r="AD52" s="345"/>
      <c r="AE52" s="345"/>
      <c r="AF52" s="345"/>
      <c r="AG52" s="345"/>
      <c r="AH52" s="345"/>
      <c r="AI52" s="345"/>
      <c r="AJ52" s="345"/>
      <c r="AK52" s="345"/>
      <c r="AL52" s="345"/>
      <c r="AM52" s="345"/>
      <c r="AN52" s="345"/>
      <c r="AO52" s="345"/>
      <c r="AP52" s="114"/>
    </row>
    <row r="53" spans="1:117" x14ac:dyDescent="0.15">
      <c r="A53" s="26"/>
      <c r="B53" s="27"/>
      <c r="C53" s="28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</row>
    <row r="54" spans="1:117" ht="13.5" customHeight="1" x14ac:dyDescent="0.15">
      <c r="A54" s="26"/>
      <c r="B54" s="27"/>
      <c r="C54" s="28"/>
      <c r="D54" s="114"/>
      <c r="E54" s="346"/>
      <c r="F54" s="346"/>
      <c r="G54" s="346"/>
      <c r="H54" s="346"/>
      <c r="I54" s="346"/>
      <c r="J54" s="346"/>
      <c r="K54" s="346"/>
      <c r="L54" s="346"/>
      <c r="M54" s="346"/>
      <c r="N54" s="346"/>
      <c r="O54" s="346"/>
      <c r="P54" s="346"/>
      <c r="Q54" s="346"/>
      <c r="R54" s="346"/>
      <c r="S54" s="346"/>
      <c r="T54" s="346"/>
      <c r="U54" s="346"/>
      <c r="V54" s="346"/>
      <c r="W54" s="346"/>
      <c r="X54" s="346"/>
      <c r="Y54" s="346"/>
      <c r="Z54" s="346"/>
      <c r="AA54" s="346"/>
      <c r="AB54" s="346"/>
      <c r="AC54" s="346"/>
      <c r="AD54" s="346"/>
      <c r="AE54" s="346"/>
      <c r="AF54" s="346"/>
      <c r="AG54" s="346"/>
      <c r="AH54" s="346"/>
      <c r="AI54" s="346"/>
      <c r="AJ54" s="346"/>
      <c r="AK54" s="346"/>
      <c r="AL54" s="346"/>
      <c r="AM54" s="346"/>
      <c r="AN54" s="346"/>
      <c r="AO54" s="346"/>
      <c r="AP54" s="346"/>
    </row>
    <row r="55" spans="1:117" x14ac:dyDescent="0.15">
      <c r="A55" s="26"/>
      <c r="B55" s="27"/>
      <c r="C55" s="28"/>
      <c r="D55" s="28"/>
      <c r="E55" s="346"/>
      <c r="F55" s="346"/>
      <c r="G55" s="346"/>
      <c r="H55" s="346"/>
      <c r="I55" s="346"/>
      <c r="J55" s="346"/>
      <c r="K55" s="346"/>
      <c r="L55" s="346"/>
      <c r="M55" s="346"/>
      <c r="N55" s="346"/>
      <c r="O55" s="346"/>
      <c r="P55" s="346"/>
      <c r="Q55" s="346"/>
      <c r="R55" s="346"/>
      <c r="S55" s="346"/>
      <c r="T55" s="346"/>
      <c r="U55" s="346"/>
      <c r="V55" s="346"/>
      <c r="W55" s="346"/>
      <c r="X55" s="346"/>
      <c r="Y55" s="346"/>
      <c r="Z55" s="346"/>
      <c r="AA55" s="346"/>
      <c r="AB55" s="346"/>
      <c r="AC55" s="346"/>
      <c r="AD55" s="346"/>
      <c r="AE55" s="346"/>
      <c r="AF55" s="346"/>
      <c r="AG55" s="346"/>
      <c r="AH55" s="346"/>
      <c r="AI55" s="346"/>
      <c r="AJ55" s="346"/>
      <c r="AK55" s="346"/>
      <c r="AL55" s="346"/>
      <c r="AM55" s="346"/>
      <c r="AN55" s="346"/>
      <c r="AO55" s="346"/>
      <c r="AP55" s="346"/>
    </row>
    <row r="56" spans="1:117" x14ac:dyDescent="0.15">
      <c r="A56" s="26"/>
      <c r="B56" s="27"/>
      <c r="C56" s="28"/>
      <c r="D56" s="28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</row>
    <row r="57" spans="1:117" x14ac:dyDescent="0.15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</row>
    <row r="58" spans="1:117" x14ac:dyDescent="0.15">
      <c r="A58" s="26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</row>
    <row r="59" spans="1:117" x14ac:dyDescent="0.15">
      <c r="C59" s="86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</row>
    <row r="60" spans="1:117" x14ac:dyDescent="0.15"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30"/>
    </row>
    <row r="61" spans="1:117" s="31" customForma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30"/>
      <c r="CB61" s="133"/>
      <c r="CC61" s="133"/>
      <c r="CD61" s="133"/>
      <c r="CE61" s="133"/>
      <c r="CF61" s="134"/>
      <c r="CG61" s="13"/>
      <c r="CH61" s="13"/>
      <c r="CI61" s="13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</row>
    <row r="62" spans="1:117" s="31" customFormat="1" x14ac:dyDescent="0.15">
      <c r="A62"/>
      <c r="B62"/>
      <c r="C62"/>
      <c r="D62"/>
      <c r="E62" t="s">
        <v>92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30"/>
      <c r="CB62" s="133"/>
      <c r="CC62" s="133"/>
      <c r="CD62" s="133"/>
      <c r="CE62" s="133"/>
      <c r="CF62" s="134"/>
      <c r="CG62" s="13"/>
      <c r="CH62" s="13"/>
      <c r="CI62" s="13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</row>
    <row r="63" spans="1:117" s="31" customForma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30"/>
      <c r="CB63" s="133"/>
      <c r="CC63" s="133"/>
      <c r="CD63" s="133"/>
      <c r="CE63" s="133"/>
      <c r="CF63" s="134"/>
      <c r="CG63" s="13"/>
      <c r="CH63" s="13"/>
      <c r="CI63" s="1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</row>
    <row r="64" spans="1:117" s="31" customForma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30"/>
      <c r="CB64" s="133"/>
      <c r="CC64" s="133"/>
      <c r="CD64" s="133"/>
      <c r="CE64" s="133"/>
      <c r="CF64" s="134"/>
      <c r="CG64" s="13"/>
      <c r="CH64" s="13"/>
      <c r="CI64" s="13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</row>
    <row r="65" spans="1:117" s="31" customForma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30"/>
      <c r="CB65" s="133"/>
      <c r="CC65" s="133"/>
      <c r="CD65" s="133"/>
      <c r="CE65" s="133"/>
      <c r="CF65" s="134"/>
      <c r="CG65" s="13"/>
      <c r="CH65" s="13"/>
      <c r="CI65" s="13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</row>
    <row r="66" spans="1:117" s="31" customForma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30"/>
      <c r="CB66" s="133"/>
      <c r="CC66" s="133"/>
      <c r="CD66" s="133"/>
      <c r="CE66" s="133"/>
      <c r="CF66" s="134"/>
      <c r="CG66" s="13"/>
      <c r="CH66" s="13"/>
      <c r="CI66" s="13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</row>
    <row r="67" spans="1:117" s="31" customForma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30"/>
      <c r="CB67" s="133"/>
      <c r="CC67" s="133"/>
      <c r="CD67" s="133"/>
      <c r="CE67" s="133"/>
      <c r="CF67" s="134"/>
      <c r="CG67" s="13"/>
      <c r="CH67" s="13"/>
      <c r="CI67" s="13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</row>
  </sheetData>
  <mergeCells count="4">
    <mergeCell ref="A2:AP13"/>
    <mergeCell ref="E51:AP51"/>
    <mergeCell ref="B52:AO52"/>
    <mergeCell ref="E54:AP55"/>
  </mergeCells>
  <phoneticPr fontId="2"/>
  <pageMargins left="0.70866141732283472" right="0.56999999999999995" top="0.82" bottom="0.1574803149606299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abSelected="1" view="pageBreakPreview" zoomScaleNormal="85" zoomScaleSheetLayoutView="100" workbookViewId="0">
      <selection activeCell="P10" sqref="P10"/>
    </sheetView>
  </sheetViews>
  <sheetFormatPr defaultRowHeight="13.5" x14ac:dyDescent="0.15"/>
  <cols>
    <col min="1" max="1" width="3.5" bestFit="1" customWidth="1"/>
    <col min="2" max="2" width="12.5" bestFit="1" customWidth="1"/>
    <col min="3" max="3" width="30.25" customWidth="1"/>
    <col min="4" max="5" width="10.625" customWidth="1"/>
    <col min="6" max="6" width="9.375" customWidth="1"/>
    <col min="7" max="8" width="10.625" customWidth="1"/>
    <col min="9" max="9" width="9.375" bestFit="1" customWidth="1"/>
    <col min="10" max="10" width="3.375" customWidth="1"/>
    <col min="11" max="11" width="4.875" customWidth="1"/>
    <col min="12" max="13" width="0" hidden="1" customWidth="1"/>
    <col min="14" max="14" width="4.75" hidden="1" customWidth="1"/>
    <col min="257" max="257" width="3.5" bestFit="1" customWidth="1"/>
    <col min="258" max="258" width="12.5" bestFit="1" customWidth="1"/>
    <col min="259" max="259" width="30.25" customWidth="1"/>
    <col min="260" max="261" width="10.625" customWidth="1"/>
    <col min="262" max="262" width="9.375" customWidth="1"/>
    <col min="263" max="264" width="10.625" customWidth="1"/>
    <col min="265" max="265" width="9.375" bestFit="1" customWidth="1"/>
    <col min="266" max="266" width="3.375" customWidth="1"/>
    <col min="270" max="270" width="4.75" customWidth="1"/>
    <col min="513" max="513" width="3.5" bestFit="1" customWidth="1"/>
    <col min="514" max="514" width="12.5" bestFit="1" customWidth="1"/>
    <col min="515" max="515" width="30.25" customWidth="1"/>
    <col min="516" max="517" width="10.625" customWidth="1"/>
    <col min="518" max="518" width="9.375" customWidth="1"/>
    <col min="519" max="520" width="10.625" customWidth="1"/>
    <col min="521" max="521" width="9.375" bestFit="1" customWidth="1"/>
    <col min="522" max="522" width="3.375" customWidth="1"/>
    <col min="526" max="526" width="4.75" customWidth="1"/>
    <col min="769" max="769" width="3.5" bestFit="1" customWidth="1"/>
    <col min="770" max="770" width="12.5" bestFit="1" customWidth="1"/>
    <col min="771" max="771" width="30.25" customWidth="1"/>
    <col min="772" max="773" width="10.625" customWidth="1"/>
    <col min="774" max="774" width="9.375" customWidth="1"/>
    <col min="775" max="776" width="10.625" customWidth="1"/>
    <col min="777" max="777" width="9.375" bestFit="1" customWidth="1"/>
    <col min="778" max="778" width="3.375" customWidth="1"/>
    <col min="782" max="782" width="4.75" customWidth="1"/>
    <col min="1025" max="1025" width="3.5" bestFit="1" customWidth="1"/>
    <col min="1026" max="1026" width="12.5" bestFit="1" customWidth="1"/>
    <col min="1027" max="1027" width="30.25" customWidth="1"/>
    <col min="1028" max="1029" width="10.625" customWidth="1"/>
    <col min="1030" max="1030" width="9.375" customWidth="1"/>
    <col min="1031" max="1032" width="10.625" customWidth="1"/>
    <col min="1033" max="1033" width="9.375" bestFit="1" customWidth="1"/>
    <col min="1034" max="1034" width="3.375" customWidth="1"/>
    <col min="1038" max="1038" width="4.75" customWidth="1"/>
    <col min="1281" max="1281" width="3.5" bestFit="1" customWidth="1"/>
    <col min="1282" max="1282" width="12.5" bestFit="1" customWidth="1"/>
    <col min="1283" max="1283" width="30.25" customWidth="1"/>
    <col min="1284" max="1285" width="10.625" customWidth="1"/>
    <col min="1286" max="1286" width="9.375" customWidth="1"/>
    <col min="1287" max="1288" width="10.625" customWidth="1"/>
    <col min="1289" max="1289" width="9.375" bestFit="1" customWidth="1"/>
    <col min="1290" max="1290" width="3.375" customWidth="1"/>
    <col min="1294" max="1294" width="4.75" customWidth="1"/>
    <col min="1537" max="1537" width="3.5" bestFit="1" customWidth="1"/>
    <col min="1538" max="1538" width="12.5" bestFit="1" customWidth="1"/>
    <col min="1539" max="1539" width="30.25" customWidth="1"/>
    <col min="1540" max="1541" width="10.625" customWidth="1"/>
    <col min="1542" max="1542" width="9.375" customWidth="1"/>
    <col min="1543" max="1544" width="10.625" customWidth="1"/>
    <col min="1545" max="1545" width="9.375" bestFit="1" customWidth="1"/>
    <col min="1546" max="1546" width="3.375" customWidth="1"/>
    <col min="1550" max="1550" width="4.75" customWidth="1"/>
    <col min="1793" max="1793" width="3.5" bestFit="1" customWidth="1"/>
    <col min="1794" max="1794" width="12.5" bestFit="1" customWidth="1"/>
    <col min="1795" max="1795" width="30.25" customWidth="1"/>
    <col min="1796" max="1797" width="10.625" customWidth="1"/>
    <col min="1798" max="1798" width="9.375" customWidth="1"/>
    <col min="1799" max="1800" width="10.625" customWidth="1"/>
    <col min="1801" max="1801" width="9.375" bestFit="1" customWidth="1"/>
    <col min="1802" max="1802" width="3.375" customWidth="1"/>
    <col min="1806" max="1806" width="4.75" customWidth="1"/>
    <col min="2049" max="2049" width="3.5" bestFit="1" customWidth="1"/>
    <col min="2050" max="2050" width="12.5" bestFit="1" customWidth="1"/>
    <col min="2051" max="2051" width="30.25" customWidth="1"/>
    <col min="2052" max="2053" width="10.625" customWidth="1"/>
    <col min="2054" max="2054" width="9.375" customWidth="1"/>
    <col min="2055" max="2056" width="10.625" customWidth="1"/>
    <col min="2057" max="2057" width="9.375" bestFit="1" customWidth="1"/>
    <col min="2058" max="2058" width="3.375" customWidth="1"/>
    <col min="2062" max="2062" width="4.75" customWidth="1"/>
    <col min="2305" max="2305" width="3.5" bestFit="1" customWidth="1"/>
    <col min="2306" max="2306" width="12.5" bestFit="1" customWidth="1"/>
    <col min="2307" max="2307" width="30.25" customWidth="1"/>
    <col min="2308" max="2309" width="10.625" customWidth="1"/>
    <col min="2310" max="2310" width="9.375" customWidth="1"/>
    <col min="2311" max="2312" width="10.625" customWidth="1"/>
    <col min="2313" max="2313" width="9.375" bestFit="1" customWidth="1"/>
    <col min="2314" max="2314" width="3.375" customWidth="1"/>
    <col min="2318" max="2318" width="4.75" customWidth="1"/>
    <col min="2561" max="2561" width="3.5" bestFit="1" customWidth="1"/>
    <col min="2562" max="2562" width="12.5" bestFit="1" customWidth="1"/>
    <col min="2563" max="2563" width="30.25" customWidth="1"/>
    <col min="2564" max="2565" width="10.625" customWidth="1"/>
    <col min="2566" max="2566" width="9.375" customWidth="1"/>
    <col min="2567" max="2568" width="10.625" customWidth="1"/>
    <col min="2569" max="2569" width="9.375" bestFit="1" customWidth="1"/>
    <col min="2570" max="2570" width="3.375" customWidth="1"/>
    <col min="2574" max="2574" width="4.75" customWidth="1"/>
    <col min="2817" max="2817" width="3.5" bestFit="1" customWidth="1"/>
    <col min="2818" max="2818" width="12.5" bestFit="1" customWidth="1"/>
    <col min="2819" max="2819" width="30.25" customWidth="1"/>
    <col min="2820" max="2821" width="10.625" customWidth="1"/>
    <col min="2822" max="2822" width="9.375" customWidth="1"/>
    <col min="2823" max="2824" width="10.625" customWidth="1"/>
    <col min="2825" max="2825" width="9.375" bestFit="1" customWidth="1"/>
    <col min="2826" max="2826" width="3.375" customWidth="1"/>
    <col min="2830" max="2830" width="4.75" customWidth="1"/>
    <col min="3073" max="3073" width="3.5" bestFit="1" customWidth="1"/>
    <col min="3074" max="3074" width="12.5" bestFit="1" customWidth="1"/>
    <col min="3075" max="3075" width="30.25" customWidth="1"/>
    <col min="3076" max="3077" width="10.625" customWidth="1"/>
    <col min="3078" max="3078" width="9.375" customWidth="1"/>
    <col min="3079" max="3080" width="10.625" customWidth="1"/>
    <col min="3081" max="3081" width="9.375" bestFit="1" customWidth="1"/>
    <col min="3082" max="3082" width="3.375" customWidth="1"/>
    <col min="3086" max="3086" width="4.75" customWidth="1"/>
    <col min="3329" max="3329" width="3.5" bestFit="1" customWidth="1"/>
    <col min="3330" max="3330" width="12.5" bestFit="1" customWidth="1"/>
    <col min="3331" max="3331" width="30.25" customWidth="1"/>
    <col min="3332" max="3333" width="10.625" customWidth="1"/>
    <col min="3334" max="3334" width="9.375" customWidth="1"/>
    <col min="3335" max="3336" width="10.625" customWidth="1"/>
    <col min="3337" max="3337" width="9.375" bestFit="1" customWidth="1"/>
    <col min="3338" max="3338" width="3.375" customWidth="1"/>
    <col min="3342" max="3342" width="4.75" customWidth="1"/>
    <col min="3585" max="3585" width="3.5" bestFit="1" customWidth="1"/>
    <col min="3586" max="3586" width="12.5" bestFit="1" customWidth="1"/>
    <col min="3587" max="3587" width="30.25" customWidth="1"/>
    <col min="3588" max="3589" width="10.625" customWidth="1"/>
    <col min="3590" max="3590" width="9.375" customWidth="1"/>
    <col min="3591" max="3592" width="10.625" customWidth="1"/>
    <col min="3593" max="3593" width="9.375" bestFit="1" customWidth="1"/>
    <col min="3594" max="3594" width="3.375" customWidth="1"/>
    <col min="3598" max="3598" width="4.75" customWidth="1"/>
    <col min="3841" max="3841" width="3.5" bestFit="1" customWidth="1"/>
    <col min="3842" max="3842" width="12.5" bestFit="1" customWidth="1"/>
    <col min="3843" max="3843" width="30.25" customWidth="1"/>
    <col min="3844" max="3845" width="10.625" customWidth="1"/>
    <col min="3846" max="3846" width="9.375" customWidth="1"/>
    <col min="3847" max="3848" width="10.625" customWidth="1"/>
    <col min="3849" max="3849" width="9.375" bestFit="1" customWidth="1"/>
    <col min="3850" max="3850" width="3.375" customWidth="1"/>
    <col min="3854" max="3854" width="4.75" customWidth="1"/>
    <col min="4097" max="4097" width="3.5" bestFit="1" customWidth="1"/>
    <col min="4098" max="4098" width="12.5" bestFit="1" customWidth="1"/>
    <col min="4099" max="4099" width="30.25" customWidth="1"/>
    <col min="4100" max="4101" width="10.625" customWidth="1"/>
    <col min="4102" max="4102" width="9.375" customWidth="1"/>
    <col min="4103" max="4104" width="10.625" customWidth="1"/>
    <col min="4105" max="4105" width="9.375" bestFit="1" customWidth="1"/>
    <col min="4106" max="4106" width="3.375" customWidth="1"/>
    <col min="4110" max="4110" width="4.75" customWidth="1"/>
    <col min="4353" max="4353" width="3.5" bestFit="1" customWidth="1"/>
    <col min="4354" max="4354" width="12.5" bestFit="1" customWidth="1"/>
    <col min="4355" max="4355" width="30.25" customWidth="1"/>
    <col min="4356" max="4357" width="10.625" customWidth="1"/>
    <col min="4358" max="4358" width="9.375" customWidth="1"/>
    <col min="4359" max="4360" width="10.625" customWidth="1"/>
    <col min="4361" max="4361" width="9.375" bestFit="1" customWidth="1"/>
    <col min="4362" max="4362" width="3.375" customWidth="1"/>
    <col min="4366" max="4366" width="4.75" customWidth="1"/>
    <col min="4609" max="4609" width="3.5" bestFit="1" customWidth="1"/>
    <col min="4610" max="4610" width="12.5" bestFit="1" customWidth="1"/>
    <col min="4611" max="4611" width="30.25" customWidth="1"/>
    <col min="4612" max="4613" width="10.625" customWidth="1"/>
    <col min="4614" max="4614" width="9.375" customWidth="1"/>
    <col min="4615" max="4616" width="10.625" customWidth="1"/>
    <col min="4617" max="4617" width="9.375" bestFit="1" customWidth="1"/>
    <col min="4618" max="4618" width="3.375" customWidth="1"/>
    <col min="4622" max="4622" width="4.75" customWidth="1"/>
    <col min="4865" max="4865" width="3.5" bestFit="1" customWidth="1"/>
    <col min="4866" max="4866" width="12.5" bestFit="1" customWidth="1"/>
    <col min="4867" max="4867" width="30.25" customWidth="1"/>
    <col min="4868" max="4869" width="10.625" customWidth="1"/>
    <col min="4870" max="4870" width="9.375" customWidth="1"/>
    <col min="4871" max="4872" width="10.625" customWidth="1"/>
    <col min="4873" max="4873" width="9.375" bestFit="1" customWidth="1"/>
    <col min="4874" max="4874" width="3.375" customWidth="1"/>
    <col min="4878" max="4878" width="4.75" customWidth="1"/>
    <col min="5121" max="5121" width="3.5" bestFit="1" customWidth="1"/>
    <col min="5122" max="5122" width="12.5" bestFit="1" customWidth="1"/>
    <col min="5123" max="5123" width="30.25" customWidth="1"/>
    <col min="5124" max="5125" width="10.625" customWidth="1"/>
    <col min="5126" max="5126" width="9.375" customWidth="1"/>
    <col min="5127" max="5128" width="10.625" customWidth="1"/>
    <col min="5129" max="5129" width="9.375" bestFit="1" customWidth="1"/>
    <col min="5130" max="5130" width="3.375" customWidth="1"/>
    <col min="5134" max="5134" width="4.75" customWidth="1"/>
    <col min="5377" max="5377" width="3.5" bestFit="1" customWidth="1"/>
    <col min="5378" max="5378" width="12.5" bestFit="1" customWidth="1"/>
    <col min="5379" max="5379" width="30.25" customWidth="1"/>
    <col min="5380" max="5381" width="10.625" customWidth="1"/>
    <col min="5382" max="5382" width="9.375" customWidth="1"/>
    <col min="5383" max="5384" width="10.625" customWidth="1"/>
    <col min="5385" max="5385" width="9.375" bestFit="1" customWidth="1"/>
    <col min="5386" max="5386" width="3.375" customWidth="1"/>
    <col min="5390" max="5390" width="4.75" customWidth="1"/>
    <col min="5633" max="5633" width="3.5" bestFit="1" customWidth="1"/>
    <col min="5634" max="5634" width="12.5" bestFit="1" customWidth="1"/>
    <col min="5635" max="5635" width="30.25" customWidth="1"/>
    <col min="5636" max="5637" width="10.625" customWidth="1"/>
    <col min="5638" max="5638" width="9.375" customWidth="1"/>
    <col min="5639" max="5640" width="10.625" customWidth="1"/>
    <col min="5641" max="5641" width="9.375" bestFit="1" customWidth="1"/>
    <col min="5642" max="5642" width="3.375" customWidth="1"/>
    <col min="5646" max="5646" width="4.75" customWidth="1"/>
    <col min="5889" max="5889" width="3.5" bestFit="1" customWidth="1"/>
    <col min="5890" max="5890" width="12.5" bestFit="1" customWidth="1"/>
    <col min="5891" max="5891" width="30.25" customWidth="1"/>
    <col min="5892" max="5893" width="10.625" customWidth="1"/>
    <col min="5894" max="5894" width="9.375" customWidth="1"/>
    <col min="5895" max="5896" width="10.625" customWidth="1"/>
    <col min="5897" max="5897" width="9.375" bestFit="1" customWidth="1"/>
    <col min="5898" max="5898" width="3.375" customWidth="1"/>
    <col min="5902" max="5902" width="4.75" customWidth="1"/>
    <col min="6145" max="6145" width="3.5" bestFit="1" customWidth="1"/>
    <col min="6146" max="6146" width="12.5" bestFit="1" customWidth="1"/>
    <col min="6147" max="6147" width="30.25" customWidth="1"/>
    <col min="6148" max="6149" width="10.625" customWidth="1"/>
    <col min="6150" max="6150" width="9.375" customWidth="1"/>
    <col min="6151" max="6152" width="10.625" customWidth="1"/>
    <col min="6153" max="6153" width="9.375" bestFit="1" customWidth="1"/>
    <col min="6154" max="6154" width="3.375" customWidth="1"/>
    <col min="6158" max="6158" width="4.75" customWidth="1"/>
    <col min="6401" max="6401" width="3.5" bestFit="1" customWidth="1"/>
    <col min="6402" max="6402" width="12.5" bestFit="1" customWidth="1"/>
    <col min="6403" max="6403" width="30.25" customWidth="1"/>
    <col min="6404" max="6405" width="10.625" customWidth="1"/>
    <col min="6406" max="6406" width="9.375" customWidth="1"/>
    <col min="6407" max="6408" width="10.625" customWidth="1"/>
    <col min="6409" max="6409" width="9.375" bestFit="1" customWidth="1"/>
    <col min="6410" max="6410" width="3.375" customWidth="1"/>
    <col min="6414" max="6414" width="4.75" customWidth="1"/>
    <col min="6657" max="6657" width="3.5" bestFit="1" customWidth="1"/>
    <col min="6658" max="6658" width="12.5" bestFit="1" customWidth="1"/>
    <col min="6659" max="6659" width="30.25" customWidth="1"/>
    <col min="6660" max="6661" width="10.625" customWidth="1"/>
    <col min="6662" max="6662" width="9.375" customWidth="1"/>
    <col min="6663" max="6664" width="10.625" customWidth="1"/>
    <col min="6665" max="6665" width="9.375" bestFit="1" customWidth="1"/>
    <col min="6666" max="6666" width="3.375" customWidth="1"/>
    <col min="6670" max="6670" width="4.75" customWidth="1"/>
    <col min="6913" max="6913" width="3.5" bestFit="1" customWidth="1"/>
    <col min="6914" max="6914" width="12.5" bestFit="1" customWidth="1"/>
    <col min="6915" max="6915" width="30.25" customWidth="1"/>
    <col min="6916" max="6917" width="10.625" customWidth="1"/>
    <col min="6918" max="6918" width="9.375" customWidth="1"/>
    <col min="6919" max="6920" width="10.625" customWidth="1"/>
    <col min="6921" max="6921" width="9.375" bestFit="1" customWidth="1"/>
    <col min="6922" max="6922" width="3.375" customWidth="1"/>
    <col min="6926" max="6926" width="4.75" customWidth="1"/>
    <col min="7169" max="7169" width="3.5" bestFit="1" customWidth="1"/>
    <col min="7170" max="7170" width="12.5" bestFit="1" customWidth="1"/>
    <col min="7171" max="7171" width="30.25" customWidth="1"/>
    <col min="7172" max="7173" width="10.625" customWidth="1"/>
    <col min="7174" max="7174" width="9.375" customWidth="1"/>
    <col min="7175" max="7176" width="10.625" customWidth="1"/>
    <col min="7177" max="7177" width="9.375" bestFit="1" customWidth="1"/>
    <col min="7178" max="7178" width="3.375" customWidth="1"/>
    <col min="7182" max="7182" width="4.75" customWidth="1"/>
    <col min="7425" max="7425" width="3.5" bestFit="1" customWidth="1"/>
    <col min="7426" max="7426" width="12.5" bestFit="1" customWidth="1"/>
    <col min="7427" max="7427" width="30.25" customWidth="1"/>
    <col min="7428" max="7429" width="10.625" customWidth="1"/>
    <col min="7430" max="7430" width="9.375" customWidth="1"/>
    <col min="7431" max="7432" width="10.625" customWidth="1"/>
    <col min="7433" max="7433" width="9.375" bestFit="1" customWidth="1"/>
    <col min="7434" max="7434" width="3.375" customWidth="1"/>
    <col min="7438" max="7438" width="4.75" customWidth="1"/>
    <col min="7681" max="7681" width="3.5" bestFit="1" customWidth="1"/>
    <col min="7682" max="7682" width="12.5" bestFit="1" customWidth="1"/>
    <col min="7683" max="7683" width="30.25" customWidth="1"/>
    <col min="7684" max="7685" width="10.625" customWidth="1"/>
    <col min="7686" max="7686" width="9.375" customWidth="1"/>
    <col min="7687" max="7688" width="10.625" customWidth="1"/>
    <col min="7689" max="7689" width="9.375" bestFit="1" customWidth="1"/>
    <col min="7690" max="7690" width="3.375" customWidth="1"/>
    <col min="7694" max="7694" width="4.75" customWidth="1"/>
    <col min="7937" max="7937" width="3.5" bestFit="1" customWidth="1"/>
    <col min="7938" max="7938" width="12.5" bestFit="1" customWidth="1"/>
    <col min="7939" max="7939" width="30.25" customWidth="1"/>
    <col min="7940" max="7941" width="10.625" customWidth="1"/>
    <col min="7942" max="7942" width="9.375" customWidth="1"/>
    <col min="7943" max="7944" width="10.625" customWidth="1"/>
    <col min="7945" max="7945" width="9.375" bestFit="1" customWidth="1"/>
    <col min="7946" max="7946" width="3.375" customWidth="1"/>
    <col min="7950" max="7950" width="4.75" customWidth="1"/>
    <col min="8193" max="8193" width="3.5" bestFit="1" customWidth="1"/>
    <col min="8194" max="8194" width="12.5" bestFit="1" customWidth="1"/>
    <col min="8195" max="8195" width="30.25" customWidth="1"/>
    <col min="8196" max="8197" width="10.625" customWidth="1"/>
    <col min="8198" max="8198" width="9.375" customWidth="1"/>
    <col min="8199" max="8200" width="10.625" customWidth="1"/>
    <col min="8201" max="8201" width="9.375" bestFit="1" customWidth="1"/>
    <col min="8202" max="8202" width="3.375" customWidth="1"/>
    <col min="8206" max="8206" width="4.75" customWidth="1"/>
    <col min="8449" max="8449" width="3.5" bestFit="1" customWidth="1"/>
    <col min="8450" max="8450" width="12.5" bestFit="1" customWidth="1"/>
    <col min="8451" max="8451" width="30.25" customWidth="1"/>
    <col min="8452" max="8453" width="10.625" customWidth="1"/>
    <col min="8454" max="8454" width="9.375" customWidth="1"/>
    <col min="8455" max="8456" width="10.625" customWidth="1"/>
    <col min="8457" max="8457" width="9.375" bestFit="1" customWidth="1"/>
    <col min="8458" max="8458" width="3.375" customWidth="1"/>
    <col min="8462" max="8462" width="4.75" customWidth="1"/>
    <col min="8705" max="8705" width="3.5" bestFit="1" customWidth="1"/>
    <col min="8706" max="8706" width="12.5" bestFit="1" customWidth="1"/>
    <col min="8707" max="8707" width="30.25" customWidth="1"/>
    <col min="8708" max="8709" width="10.625" customWidth="1"/>
    <col min="8710" max="8710" width="9.375" customWidth="1"/>
    <col min="8711" max="8712" width="10.625" customWidth="1"/>
    <col min="8713" max="8713" width="9.375" bestFit="1" customWidth="1"/>
    <col min="8714" max="8714" width="3.375" customWidth="1"/>
    <col min="8718" max="8718" width="4.75" customWidth="1"/>
    <col min="8961" max="8961" width="3.5" bestFit="1" customWidth="1"/>
    <col min="8962" max="8962" width="12.5" bestFit="1" customWidth="1"/>
    <col min="8963" max="8963" width="30.25" customWidth="1"/>
    <col min="8964" max="8965" width="10.625" customWidth="1"/>
    <col min="8966" max="8966" width="9.375" customWidth="1"/>
    <col min="8967" max="8968" width="10.625" customWidth="1"/>
    <col min="8969" max="8969" width="9.375" bestFit="1" customWidth="1"/>
    <col min="8970" max="8970" width="3.375" customWidth="1"/>
    <col min="8974" max="8974" width="4.75" customWidth="1"/>
    <col min="9217" max="9217" width="3.5" bestFit="1" customWidth="1"/>
    <col min="9218" max="9218" width="12.5" bestFit="1" customWidth="1"/>
    <col min="9219" max="9219" width="30.25" customWidth="1"/>
    <col min="9220" max="9221" width="10.625" customWidth="1"/>
    <col min="9222" max="9222" width="9.375" customWidth="1"/>
    <col min="9223" max="9224" width="10.625" customWidth="1"/>
    <col min="9225" max="9225" width="9.375" bestFit="1" customWidth="1"/>
    <col min="9226" max="9226" width="3.375" customWidth="1"/>
    <col min="9230" max="9230" width="4.75" customWidth="1"/>
    <col min="9473" max="9473" width="3.5" bestFit="1" customWidth="1"/>
    <col min="9474" max="9474" width="12.5" bestFit="1" customWidth="1"/>
    <col min="9475" max="9475" width="30.25" customWidth="1"/>
    <col min="9476" max="9477" width="10.625" customWidth="1"/>
    <col min="9478" max="9478" width="9.375" customWidth="1"/>
    <col min="9479" max="9480" width="10.625" customWidth="1"/>
    <col min="9481" max="9481" width="9.375" bestFit="1" customWidth="1"/>
    <col min="9482" max="9482" width="3.375" customWidth="1"/>
    <col min="9486" max="9486" width="4.75" customWidth="1"/>
    <col min="9729" max="9729" width="3.5" bestFit="1" customWidth="1"/>
    <col min="9730" max="9730" width="12.5" bestFit="1" customWidth="1"/>
    <col min="9731" max="9731" width="30.25" customWidth="1"/>
    <col min="9732" max="9733" width="10.625" customWidth="1"/>
    <col min="9734" max="9734" width="9.375" customWidth="1"/>
    <col min="9735" max="9736" width="10.625" customWidth="1"/>
    <col min="9737" max="9737" width="9.375" bestFit="1" customWidth="1"/>
    <col min="9738" max="9738" width="3.375" customWidth="1"/>
    <col min="9742" max="9742" width="4.75" customWidth="1"/>
    <col min="9985" max="9985" width="3.5" bestFit="1" customWidth="1"/>
    <col min="9986" max="9986" width="12.5" bestFit="1" customWidth="1"/>
    <col min="9987" max="9987" width="30.25" customWidth="1"/>
    <col min="9988" max="9989" width="10.625" customWidth="1"/>
    <col min="9990" max="9990" width="9.375" customWidth="1"/>
    <col min="9991" max="9992" width="10.625" customWidth="1"/>
    <col min="9993" max="9993" width="9.375" bestFit="1" customWidth="1"/>
    <col min="9994" max="9994" width="3.375" customWidth="1"/>
    <col min="9998" max="9998" width="4.75" customWidth="1"/>
    <col min="10241" max="10241" width="3.5" bestFit="1" customWidth="1"/>
    <col min="10242" max="10242" width="12.5" bestFit="1" customWidth="1"/>
    <col min="10243" max="10243" width="30.25" customWidth="1"/>
    <col min="10244" max="10245" width="10.625" customWidth="1"/>
    <col min="10246" max="10246" width="9.375" customWidth="1"/>
    <col min="10247" max="10248" width="10.625" customWidth="1"/>
    <col min="10249" max="10249" width="9.375" bestFit="1" customWidth="1"/>
    <col min="10250" max="10250" width="3.375" customWidth="1"/>
    <col min="10254" max="10254" width="4.75" customWidth="1"/>
    <col min="10497" max="10497" width="3.5" bestFit="1" customWidth="1"/>
    <col min="10498" max="10498" width="12.5" bestFit="1" customWidth="1"/>
    <col min="10499" max="10499" width="30.25" customWidth="1"/>
    <col min="10500" max="10501" width="10.625" customWidth="1"/>
    <col min="10502" max="10502" width="9.375" customWidth="1"/>
    <col min="10503" max="10504" width="10.625" customWidth="1"/>
    <col min="10505" max="10505" width="9.375" bestFit="1" customWidth="1"/>
    <col min="10506" max="10506" width="3.375" customWidth="1"/>
    <col min="10510" max="10510" width="4.75" customWidth="1"/>
    <col min="10753" max="10753" width="3.5" bestFit="1" customWidth="1"/>
    <col min="10754" max="10754" width="12.5" bestFit="1" customWidth="1"/>
    <col min="10755" max="10755" width="30.25" customWidth="1"/>
    <col min="10756" max="10757" width="10.625" customWidth="1"/>
    <col min="10758" max="10758" width="9.375" customWidth="1"/>
    <col min="10759" max="10760" width="10.625" customWidth="1"/>
    <col min="10761" max="10761" width="9.375" bestFit="1" customWidth="1"/>
    <col min="10762" max="10762" width="3.375" customWidth="1"/>
    <col min="10766" max="10766" width="4.75" customWidth="1"/>
    <col min="11009" max="11009" width="3.5" bestFit="1" customWidth="1"/>
    <col min="11010" max="11010" width="12.5" bestFit="1" customWidth="1"/>
    <col min="11011" max="11011" width="30.25" customWidth="1"/>
    <col min="11012" max="11013" width="10.625" customWidth="1"/>
    <col min="11014" max="11014" width="9.375" customWidth="1"/>
    <col min="11015" max="11016" width="10.625" customWidth="1"/>
    <col min="11017" max="11017" width="9.375" bestFit="1" customWidth="1"/>
    <col min="11018" max="11018" width="3.375" customWidth="1"/>
    <col min="11022" max="11022" width="4.75" customWidth="1"/>
    <col min="11265" max="11265" width="3.5" bestFit="1" customWidth="1"/>
    <col min="11266" max="11266" width="12.5" bestFit="1" customWidth="1"/>
    <col min="11267" max="11267" width="30.25" customWidth="1"/>
    <col min="11268" max="11269" width="10.625" customWidth="1"/>
    <col min="11270" max="11270" width="9.375" customWidth="1"/>
    <col min="11271" max="11272" width="10.625" customWidth="1"/>
    <col min="11273" max="11273" width="9.375" bestFit="1" customWidth="1"/>
    <col min="11274" max="11274" width="3.375" customWidth="1"/>
    <col min="11278" max="11278" width="4.75" customWidth="1"/>
    <col min="11521" max="11521" width="3.5" bestFit="1" customWidth="1"/>
    <col min="11522" max="11522" width="12.5" bestFit="1" customWidth="1"/>
    <col min="11523" max="11523" width="30.25" customWidth="1"/>
    <col min="11524" max="11525" width="10.625" customWidth="1"/>
    <col min="11526" max="11526" width="9.375" customWidth="1"/>
    <col min="11527" max="11528" width="10.625" customWidth="1"/>
    <col min="11529" max="11529" width="9.375" bestFit="1" customWidth="1"/>
    <col min="11530" max="11530" width="3.375" customWidth="1"/>
    <col min="11534" max="11534" width="4.75" customWidth="1"/>
    <col min="11777" max="11777" width="3.5" bestFit="1" customWidth="1"/>
    <col min="11778" max="11778" width="12.5" bestFit="1" customWidth="1"/>
    <col min="11779" max="11779" width="30.25" customWidth="1"/>
    <col min="11780" max="11781" width="10.625" customWidth="1"/>
    <col min="11782" max="11782" width="9.375" customWidth="1"/>
    <col min="11783" max="11784" width="10.625" customWidth="1"/>
    <col min="11785" max="11785" width="9.375" bestFit="1" customWidth="1"/>
    <col min="11786" max="11786" width="3.375" customWidth="1"/>
    <col min="11790" max="11790" width="4.75" customWidth="1"/>
    <col min="12033" max="12033" width="3.5" bestFit="1" customWidth="1"/>
    <col min="12034" max="12034" width="12.5" bestFit="1" customWidth="1"/>
    <col min="12035" max="12035" width="30.25" customWidth="1"/>
    <col min="12036" max="12037" width="10.625" customWidth="1"/>
    <col min="12038" max="12038" width="9.375" customWidth="1"/>
    <col min="12039" max="12040" width="10.625" customWidth="1"/>
    <col min="12041" max="12041" width="9.375" bestFit="1" customWidth="1"/>
    <col min="12042" max="12042" width="3.375" customWidth="1"/>
    <col min="12046" max="12046" width="4.75" customWidth="1"/>
    <col min="12289" max="12289" width="3.5" bestFit="1" customWidth="1"/>
    <col min="12290" max="12290" width="12.5" bestFit="1" customWidth="1"/>
    <col min="12291" max="12291" width="30.25" customWidth="1"/>
    <col min="12292" max="12293" width="10.625" customWidth="1"/>
    <col min="12294" max="12294" width="9.375" customWidth="1"/>
    <col min="12295" max="12296" width="10.625" customWidth="1"/>
    <col min="12297" max="12297" width="9.375" bestFit="1" customWidth="1"/>
    <col min="12298" max="12298" width="3.375" customWidth="1"/>
    <col min="12302" max="12302" width="4.75" customWidth="1"/>
    <col min="12545" max="12545" width="3.5" bestFit="1" customWidth="1"/>
    <col min="12546" max="12546" width="12.5" bestFit="1" customWidth="1"/>
    <col min="12547" max="12547" width="30.25" customWidth="1"/>
    <col min="12548" max="12549" width="10.625" customWidth="1"/>
    <col min="12550" max="12550" width="9.375" customWidth="1"/>
    <col min="12551" max="12552" width="10.625" customWidth="1"/>
    <col min="12553" max="12553" width="9.375" bestFit="1" customWidth="1"/>
    <col min="12554" max="12554" width="3.375" customWidth="1"/>
    <col min="12558" max="12558" width="4.75" customWidth="1"/>
    <col min="12801" max="12801" width="3.5" bestFit="1" customWidth="1"/>
    <col min="12802" max="12802" width="12.5" bestFit="1" customWidth="1"/>
    <col min="12803" max="12803" width="30.25" customWidth="1"/>
    <col min="12804" max="12805" width="10.625" customWidth="1"/>
    <col min="12806" max="12806" width="9.375" customWidth="1"/>
    <col min="12807" max="12808" width="10.625" customWidth="1"/>
    <col min="12809" max="12809" width="9.375" bestFit="1" customWidth="1"/>
    <col min="12810" max="12810" width="3.375" customWidth="1"/>
    <col min="12814" max="12814" width="4.75" customWidth="1"/>
    <col min="13057" max="13057" width="3.5" bestFit="1" customWidth="1"/>
    <col min="13058" max="13058" width="12.5" bestFit="1" customWidth="1"/>
    <col min="13059" max="13059" width="30.25" customWidth="1"/>
    <col min="13060" max="13061" width="10.625" customWidth="1"/>
    <col min="13062" max="13062" width="9.375" customWidth="1"/>
    <col min="13063" max="13064" width="10.625" customWidth="1"/>
    <col min="13065" max="13065" width="9.375" bestFit="1" customWidth="1"/>
    <col min="13066" max="13066" width="3.375" customWidth="1"/>
    <col min="13070" max="13070" width="4.75" customWidth="1"/>
    <col min="13313" max="13313" width="3.5" bestFit="1" customWidth="1"/>
    <col min="13314" max="13314" width="12.5" bestFit="1" customWidth="1"/>
    <col min="13315" max="13315" width="30.25" customWidth="1"/>
    <col min="13316" max="13317" width="10.625" customWidth="1"/>
    <col min="13318" max="13318" width="9.375" customWidth="1"/>
    <col min="13319" max="13320" width="10.625" customWidth="1"/>
    <col min="13321" max="13321" width="9.375" bestFit="1" customWidth="1"/>
    <col min="13322" max="13322" width="3.375" customWidth="1"/>
    <col min="13326" max="13326" width="4.75" customWidth="1"/>
    <col min="13569" max="13569" width="3.5" bestFit="1" customWidth="1"/>
    <col min="13570" max="13570" width="12.5" bestFit="1" customWidth="1"/>
    <col min="13571" max="13571" width="30.25" customWidth="1"/>
    <col min="13572" max="13573" width="10.625" customWidth="1"/>
    <col min="13574" max="13574" width="9.375" customWidth="1"/>
    <col min="13575" max="13576" width="10.625" customWidth="1"/>
    <col min="13577" max="13577" width="9.375" bestFit="1" customWidth="1"/>
    <col min="13578" max="13578" width="3.375" customWidth="1"/>
    <col min="13582" max="13582" width="4.75" customWidth="1"/>
    <col min="13825" max="13825" width="3.5" bestFit="1" customWidth="1"/>
    <col min="13826" max="13826" width="12.5" bestFit="1" customWidth="1"/>
    <col min="13827" max="13827" width="30.25" customWidth="1"/>
    <col min="13828" max="13829" width="10.625" customWidth="1"/>
    <col min="13830" max="13830" width="9.375" customWidth="1"/>
    <col min="13831" max="13832" width="10.625" customWidth="1"/>
    <col min="13833" max="13833" width="9.375" bestFit="1" customWidth="1"/>
    <col min="13834" max="13834" width="3.375" customWidth="1"/>
    <col min="13838" max="13838" width="4.75" customWidth="1"/>
    <col min="14081" max="14081" width="3.5" bestFit="1" customWidth="1"/>
    <col min="14082" max="14082" width="12.5" bestFit="1" customWidth="1"/>
    <col min="14083" max="14083" width="30.25" customWidth="1"/>
    <col min="14084" max="14085" width="10.625" customWidth="1"/>
    <col min="14086" max="14086" width="9.375" customWidth="1"/>
    <col min="14087" max="14088" width="10.625" customWidth="1"/>
    <col min="14089" max="14089" width="9.375" bestFit="1" customWidth="1"/>
    <col min="14090" max="14090" width="3.375" customWidth="1"/>
    <col min="14094" max="14094" width="4.75" customWidth="1"/>
    <col min="14337" max="14337" width="3.5" bestFit="1" customWidth="1"/>
    <col min="14338" max="14338" width="12.5" bestFit="1" customWidth="1"/>
    <col min="14339" max="14339" width="30.25" customWidth="1"/>
    <col min="14340" max="14341" width="10.625" customWidth="1"/>
    <col min="14342" max="14342" width="9.375" customWidth="1"/>
    <col min="14343" max="14344" width="10.625" customWidth="1"/>
    <col min="14345" max="14345" width="9.375" bestFit="1" customWidth="1"/>
    <col min="14346" max="14346" width="3.375" customWidth="1"/>
    <col min="14350" max="14350" width="4.75" customWidth="1"/>
    <col min="14593" max="14593" width="3.5" bestFit="1" customWidth="1"/>
    <col min="14594" max="14594" width="12.5" bestFit="1" customWidth="1"/>
    <col min="14595" max="14595" width="30.25" customWidth="1"/>
    <col min="14596" max="14597" width="10.625" customWidth="1"/>
    <col min="14598" max="14598" width="9.375" customWidth="1"/>
    <col min="14599" max="14600" width="10.625" customWidth="1"/>
    <col min="14601" max="14601" width="9.375" bestFit="1" customWidth="1"/>
    <col min="14602" max="14602" width="3.375" customWidth="1"/>
    <col min="14606" max="14606" width="4.75" customWidth="1"/>
    <col min="14849" max="14849" width="3.5" bestFit="1" customWidth="1"/>
    <col min="14850" max="14850" width="12.5" bestFit="1" customWidth="1"/>
    <col min="14851" max="14851" width="30.25" customWidth="1"/>
    <col min="14852" max="14853" width="10.625" customWidth="1"/>
    <col min="14854" max="14854" width="9.375" customWidth="1"/>
    <col min="14855" max="14856" width="10.625" customWidth="1"/>
    <col min="14857" max="14857" width="9.375" bestFit="1" customWidth="1"/>
    <col min="14858" max="14858" width="3.375" customWidth="1"/>
    <col min="14862" max="14862" width="4.75" customWidth="1"/>
    <col min="15105" max="15105" width="3.5" bestFit="1" customWidth="1"/>
    <col min="15106" max="15106" width="12.5" bestFit="1" customWidth="1"/>
    <col min="15107" max="15107" width="30.25" customWidth="1"/>
    <col min="15108" max="15109" width="10.625" customWidth="1"/>
    <col min="15110" max="15110" width="9.375" customWidth="1"/>
    <col min="15111" max="15112" width="10.625" customWidth="1"/>
    <col min="15113" max="15113" width="9.375" bestFit="1" customWidth="1"/>
    <col min="15114" max="15114" width="3.375" customWidth="1"/>
    <col min="15118" max="15118" width="4.75" customWidth="1"/>
    <col min="15361" max="15361" width="3.5" bestFit="1" customWidth="1"/>
    <col min="15362" max="15362" width="12.5" bestFit="1" customWidth="1"/>
    <col min="15363" max="15363" width="30.25" customWidth="1"/>
    <col min="15364" max="15365" width="10.625" customWidth="1"/>
    <col min="15366" max="15366" width="9.375" customWidth="1"/>
    <col min="15367" max="15368" width="10.625" customWidth="1"/>
    <col min="15369" max="15369" width="9.375" bestFit="1" customWidth="1"/>
    <col min="15370" max="15370" width="3.375" customWidth="1"/>
    <col min="15374" max="15374" width="4.75" customWidth="1"/>
    <col min="15617" max="15617" width="3.5" bestFit="1" customWidth="1"/>
    <col min="15618" max="15618" width="12.5" bestFit="1" customWidth="1"/>
    <col min="15619" max="15619" width="30.25" customWidth="1"/>
    <col min="15620" max="15621" width="10.625" customWidth="1"/>
    <col min="15622" max="15622" width="9.375" customWidth="1"/>
    <col min="15623" max="15624" width="10.625" customWidth="1"/>
    <col min="15625" max="15625" width="9.375" bestFit="1" customWidth="1"/>
    <col min="15626" max="15626" width="3.375" customWidth="1"/>
    <col min="15630" max="15630" width="4.75" customWidth="1"/>
    <col min="15873" max="15873" width="3.5" bestFit="1" customWidth="1"/>
    <col min="15874" max="15874" width="12.5" bestFit="1" customWidth="1"/>
    <col min="15875" max="15875" width="30.25" customWidth="1"/>
    <col min="15876" max="15877" width="10.625" customWidth="1"/>
    <col min="15878" max="15878" width="9.375" customWidth="1"/>
    <col min="15879" max="15880" width="10.625" customWidth="1"/>
    <col min="15881" max="15881" width="9.375" bestFit="1" customWidth="1"/>
    <col min="15882" max="15882" width="3.375" customWidth="1"/>
    <col min="15886" max="15886" width="4.75" customWidth="1"/>
    <col min="16129" max="16129" width="3.5" bestFit="1" customWidth="1"/>
    <col min="16130" max="16130" width="12.5" bestFit="1" customWidth="1"/>
    <col min="16131" max="16131" width="30.25" customWidth="1"/>
    <col min="16132" max="16133" width="10.625" customWidth="1"/>
    <col min="16134" max="16134" width="9.375" customWidth="1"/>
    <col min="16135" max="16136" width="10.625" customWidth="1"/>
    <col min="16137" max="16137" width="9.375" bestFit="1" customWidth="1"/>
    <col min="16138" max="16138" width="3.375" customWidth="1"/>
    <col min="16142" max="16142" width="4.75" customWidth="1"/>
  </cols>
  <sheetData>
    <row r="1" spans="1:9" ht="27.75" customHeight="1" x14ac:dyDescent="0.15">
      <c r="A1" s="367">
        <v>28</v>
      </c>
      <c r="B1" s="367"/>
      <c r="C1" s="367"/>
      <c r="D1" s="367"/>
      <c r="E1" s="367"/>
      <c r="F1" s="367"/>
      <c r="G1" s="367"/>
      <c r="H1" s="367"/>
      <c r="I1" s="120"/>
    </row>
    <row r="2" spans="1:9" ht="14.25" customHeight="1" x14ac:dyDescent="0.15">
      <c r="A2" s="120"/>
      <c r="B2" s="26" t="s">
        <v>72</v>
      </c>
      <c r="C2" s="120"/>
      <c r="D2" s="120"/>
      <c r="E2" s="120"/>
      <c r="F2" s="120"/>
      <c r="G2" s="120"/>
      <c r="H2" s="120"/>
      <c r="I2" s="120"/>
    </row>
    <row r="3" spans="1:9" ht="8.25" customHeight="1" x14ac:dyDescent="0.15">
      <c r="A3" s="120"/>
      <c r="B3" s="26"/>
      <c r="C3" s="120"/>
      <c r="D3" s="120"/>
      <c r="E3" s="120"/>
      <c r="F3" s="120"/>
      <c r="G3" s="120"/>
      <c r="H3" s="120"/>
      <c r="I3" s="120"/>
    </row>
    <row r="4" spans="1:9" x14ac:dyDescent="0.15">
      <c r="A4" s="65">
        <v>1</v>
      </c>
      <c r="B4" s="26" t="s">
        <v>68</v>
      </c>
      <c r="C4" s="66"/>
      <c r="D4" s="66"/>
      <c r="E4" s="66"/>
      <c r="F4" s="66"/>
      <c r="G4" s="66"/>
      <c r="H4" s="65"/>
      <c r="I4" s="65"/>
    </row>
    <row r="5" spans="1:9" ht="27" customHeight="1" x14ac:dyDescent="0.15">
      <c r="A5" s="65"/>
      <c r="B5" s="368" t="s">
        <v>43</v>
      </c>
      <c r="C5" s="369"/>
      <c r="D5" s="369"/>
      <c r="E5" s="369"/>
      <c r="F5" s="369"/>
      <c r="G5" s="369"/>
      <c r="H5" s="369"/>
      <c r="I5" s="121"/>
    </row>
    <row r="6" spans="1:9" ht="13.5" customHeight="1" x14ac:dyDescent="0.15">
      <c r="A6" s="65"/>
      <c r="B6" s="368" t="s">
        <v>44</v>
      </c>
      <c r="C6" s="369"/>
      <c r="D6" s="369"/>
      <c r="E6" s="369"/>
      <c r="F6" s="369"/>
      <c r="G6" s="369"/>
      <c r="H6" s="369"/>
      <c r="I6" s="121"/>
    </row>
    <row r="7" spans="1:9" ht="13.5" customHeight="1" x14ac:dyDescent="0.15">
      <c r="A7" s="65"/>
      <c r="B7" s="67" t="s">
        <v>94</v>
      </c>
      <c r="C7" s="121"/>
      <c r="D7" s="121"/>
      <c r="E7" s="121"/>
      <c r="F7" s="121"/>
      <c r="G7" s="121"/>
      <c r="H7" s="121"/>
      <c r="I7" s="121"/>
    </row>
    <row r="8" spans="1:9" ht="13.5" customHeight="1" x14ac:dyDescent="0.15">
      <c r="A8" s="65"/>
      <c r="B8" s="368" t="s">
        <v>69</v>
      </c>
      <c r="C8" s="368"/>
      <c r="D8" s="368"/>
      <c r="E8" s="368"/>
      <c r="F8" s="368"/>
      <c r="G8" s="368"/>
      <c r="H8" s="368"/>
      <c r="I8" s="121"/>
    </row>
    <row r="9" spans="1:9" x14ac:dyDescent="0.15">
      <c r="A9" s="65"/>
      <c r="B9" s="352" t="s">
        <v>45</v>
      </c>
      <c r="C9" s="352"/>
      <c r="D9" s="352"/>
      <c r="E9" s="352"/>
      <c r="F9" s="352"/>
      <c r="G9" s="352"/>
      <c r="H9" s="352"/>
      <c r="I9" s="122"/>
    </row>
    <row r="10" spans="1:9" x14ac:dyDescent="0.15">
      <c r="A10" s="65"/>
      <c r="B10" s="88"/>
      <c r="C10" s="88"/>
      <c r="D10" s="88"/>
      <c r="E10" s="88"/>
      <c r="F10" s="88"/>
      <c r="G10" s="109" t="s">
        <v>75</v>
      </c>
      <c r="I10" s="89"/>
    </row>
    <row r="11" spans="1:9" x14ac:dyDescent="0.15">
      <c r="A11" s="66"/>
      <c r="B11" s="353" t="s">
        <v>46</v>
      </c>
      <c r="C11" s="365"/>
      <c r="D11" s="357" t="s">
        <v>47</v>
      </c>
      <c r="E11" s="358"/>
      <c r="F11" s="125" t="s">
        <v>48</v>
      </c>
      <c r="G11" s="117" t="s">
        <v>49</v>
      </c>
      <c r="H11" s="68"/>
      <c r="I11" s="69"/>
    </row>
    <row r="12" spans="1:9" x14ac:dyDescent="0.15">
      <c r="A12" s="66"/>
      <c r="B12" s="355"/>
      <c r="C12" s="366"/>
      <c r="D12" s="125" t="s">
        <v>50</v>
      </c>
      <c r="E12" s="119" t="s">
        <v>51</v>
      </c>
      <c r="F12" s="125" t="s">
        <v>52</v>
      </c>
      <c r="G12" s="118" t="s">
        <v>95</v>
      </c>
      <c r="H12" s="68"/>
      <c r="I12" s="69"/>
    </row>
    <row r="13" spans="1:9" x14ac:dyDescent="0.15">
      <c r="A13" s="70"/>
      <c r="B13" s="90">
        <v>18</v>
      </c>
      <c r="C13" s="91" t="s">
        <v>96</v>
      </c>
      <c r="D13" s="92">
        <f>15926+18</f>
        <v>15944</v>
      </c>
      <c r="E13" s="140">
        <f>$A$1-B13</f>
        <v>10</v>
      </c>
      <c r="F13" s="92">
        <f>9702+10</f>
        <v>9712</v>
      </c>
      <c r="G13" s="93">
        <f t="shared" ref="G13:G30" si="0">ROUND(F13/D13,3)</f>
        <v>0.60899999999999999</v>
      </c>
      <c r="H13" s="71"/>
      <c r="I13" s="72"/>
    </row>
    <row r="14" spans="1:9" x14ac:dyDescent="0.15">
      <c r="A14" s="66"/>
      <c r="B14" s="90">
        <v>18</v>
      </c>
      <c r="C14" s="91" t="s">
        <v>97</v>
      </c>
      <c r="D14" s="92">
        <f>1342+9418</f>
        <v>10760</v>
      </c>
      <c r="E14" s="140">
        <f t="shared" ref="E14:E30" si="1">$A$1-B14</f>
        <v>10</v>
      </c>
      <c r="F14" s="92">
        <f>818+149</f>
        <v>967</v>
      </c>
      <c r="G14" s="93">
        <f t="shared" si="0"/>
        <v>0.09</v>
      </c>
      <c r="H14" s="71"/>
      <c r="I14" s="72"/>
    </row>
    <row r="15" spans="1:9" ht="13.5" customHeight="1" x14ac:dyDescent="0.15">
      <c r="A15" s="66"/>
      <c r="B15" s="90">
        <v>18</v>
      </c>
      <c r="C15" s="91" t="s">
        <v>98</v>
      </c>
      <c r="D15" s="92">
        <f>28127+1823</f>
        <v>29950</v>
      </c>
      <c r="E15" s="140">
        <f t="shared" si="1"/>
        <v>10</v>
      </c>
      <c r="F15" s="92">
        <f>17151+1112</f>
        <v>18263</v>
      </c>
      <c r="G15" s="93">
        <f t="shared" si="0"/>
        <v>0.61</v>
      </c>
      <c r="H15" s="71"/>
      <c r="I15" s="72"/>
    </row>
    <row r="16" spans="1:9" x14ac:dyDescent="0.15">
      <c r="A16" s="70"/>
      <c r="B16" s="90">
        <v>18</v>
      </c>
      <c r="C16" s="91" t="s">
        <v>99</v>
      </c>
      <c r="D16" s="92">
        <f>6051+9574</f>
        <v>15625</v>
      </c>
      <c r="E16" s="140">
        <f t="shared" si="1"/>
        <v>10</v>
      </c>
      <c r="F16" s="92">
        <f>3683+5815</f>
        <v>9498</v>
      </c>
      <c r="G16" s="93">
        <f t="shared" si="0"/>
        <v>0.60799999999999998</v>
      </c>
      <c r="H16" s="71"/>
      <c r="I16" s="72"/>
    </row>
    <row r="17" spans="1:9" x14ac:dyDescent="0.15">
      <c r="A17" s="70"/>
      <c r="B17" s="90">
        <v>18</v>
      </c>
      <c r="C17" s="91" t="s">
        <v>100</v>
      </c>
      <c r="D17" s="92">
        <f>18714+6344</f>
        <v>25058</v>
      </c>
      <c r="E17" s="140">
        <f t="shared" si="1"/>
        <v>10</v>
      </c>
      <c r="F17" s="92">
        <f>11396+3869</f>
        <v>15265</v>
      </c>
      <c r="G17" s="93">
        <f t="shared" si="0"/>
        <v>0.60899999999999999</v>
      </c>
      <c r="H17" s="71"/>
      <c r="I17" s="72"/>
    </row>
    <row r="18" spans="1:9" x14ac:dyDescent="0.15">
      <c r="A18" s="66"/>
      <c r="B18" s="90">
        <v>18</v>
      </c>
      <c r="C18" s="91" t="s">
        <v>101</v>
      </c>
      <c r="D18" s="92">
        <f>15639+1154</f>
        <v>16793</v>
      </c>
      <c r="E18" s="140">
        <f t="shared" si="1"/>
        <v>10</v>
      </c>
      <c r="F18" s="92">
        <f>9527+703</f>
        <v>10230</v>
      </c>
      <c r="G18" s="93">
        <f t="shared" si="0"/>
        <v>0.60899999999999999</v>
      </c>
      <c r="H18" s="71"/>
      <c r="I18" s="72"/>
    </row>
    <row r="19" spans="1:9" x14ac:dyDescent="0.15">
      <c r="A19" s="70"/>
      <c r="B19" s="90">
        <v>18</v>
      </c>
      <c r="C19" s="91" t="s">
        <v>102</v>
      </c>
      <c r="D19" s="92">
        <v>23949</v>
      </c>
      <c r="E19" s="140">
        <f t="shared" si="1"/>
        <v>10</v>
      </c>
      <c r="F19" s="92">
        <v>14598</v>
      </c>
      <c r="G19" s="93">
        <f t="shared" si="0"/>
        <v>0.61</v>
      </c>
      <c r="H19" s="71"/>
      <c r="I19" s="72"/>
    </row>
    <row r="20" spans="1:9" x14ac:dyDescent="0.15">
      <c r="A20" s="66"/>
      <c r="B20" s="90">
        <v>18</v>
      </c>
      <c r="C20" s="91" t="s">
        <v>103</v>
      </c>
      <c r="D20" s="92">
        <v>8123</v>
      </c>
      <c r="E20" s="140">
        <f t="shared" si="1"/>
        <v>10</v>
      </c>
      <c r="F20" s="92">
        <v>4950</v>
      </c>
      <c r="G20" s="93">
        <f t="shared" si="0"/>
        <v>0.60899999999999999</v>
      </c>
      <c r="H20" s="71"/>
      <c r="I20" s="72"/>
    </row>
    <row r="21" spans="1:9" x14ac:dyDescent="0.15">
      <c r="A21" s="66"/>
      <c r="B21" s="90">
        <v>18</v>
      </c>
      <c r="C21" s="91" t="s">
        <v>104</v>
      </c>
      <c r="D21" s="92">
        <v>1000</v>
      </c>
      <c r="E21" s="140">
        <f t="shared" si="1"/>
        <v>10</v>
      </c>
      <c r="F21" s="92">
        <v>610</v>
      </c>
      <c r="G21" s="93">
        <f t="shared" si="0"/>
        <v>0.61</v>
      </c>
      <c r="H21" s="71"/>
      <c r="I21" s="72"/>
    </row>
    <row r="22" spans="1:9" x14ac:dyDescent="0.15">
      <c r="A22" s="66"/>
      <c r="B22" s="90">
        <v>18</v>
      </c>
      <c r="C22" s="91" t="s">
        <v>105</v>
      </c>
      <c r="D22" s="92">
        <v>3000</v>
      </c>
      <c r="E22" s="140">
        <f t="shared" si="1"/>
        <v>10</v>
      </c>
      <c r="F22" s="92">
        <v>1830</v>
      </c>
      <c r="G22" s="93">
        <f t="shared" si="0"/>
        <v>0.61</v>
      </c>
      <c r="H22" s="71"/>
      <c r="I22" s="72"/>
    </row>
    <row r="23" spans="1:9" x14ac:dyDescent="0.15">
      <c r="A23" s="66"/>
      <c r="B23" s="90">
        <v>23</v>
      </c>
      <c r="C23" s="91" t="s">
        <v>106</v>
      </c>
      <c r="D23" s="92">
        <v>18814</v>
      </c>
      <c r="E23" s="140">
        <f t="shared" si="1"/>
        <v>5</v>
      </c>
      <c r="F23" s="92">
        <v>14932</v>
      </c>
      <c r="G23" s="93">
        <f t="shared" si="0"/>
        <v>0.79400000000000004</v>
      </c>
      <c r="H23" s="71"/>
      <c r="I23" s="72"/>
    </row>
    <row r="24" spans="1:9" x14ac:dyDescent="0.15">
      <c r="A24" s="70"/>
      <c r="B24" s="90">
        <v>23</v>
      </c>
      <c r="C24" s="91" t="s">
        <v>107</v>
      </c>
      <c r="D24" s="92">
        <v>12744</v>
      </c>
      <c r="E24" s="140">
        <f t="shared" si="1"/>
        <v>5</v>
      </c>
      <c r="F24" s="92">
        <v>10389</v>
      </c>
      <c r="G24" s="93">
        <f t="shared" si="0"/>
        <v>0.81499999999999995</v>
      </c>
      <c r="H24" s="71"/>
      <c r="I24" s="72"/>
    </row>
    <row r="25" spans="1:9" x14ac:dyDescent="0.15">
      <c r="A25" s="70"/>
      <c r="B25" s="90">
        <v>23</v>
      </c>
      <c r="C25" s="91" t="s">
        <v>108</v>
      </c>
      <c r="D25" s="92">
        <v>19878</v>
      </c>
      <c r="E25" s="140">
        <f t="shared" si="1"/>
        <v>5</v>
      </c>
      <c r="F25" s="92">
        <v>13913</v>
      </c>
      <c r="G25" s="93">
        <f t="shared" si="0"/>
        <v>0.7</v>
      </c>
      <c r="H25" s="71"/>
      <c r="I25" s="72"/>
    </row>
    <row r="26" spans="1:9" x14ac:dyDescent="0.15">
      <c r="A26" s="70"/>
      <c r="B26" s="90">
        <v>23</v>
      </c>
      <c r="C26" s="91" t="s">
        <v>109</v>
      </c>
      <c r="D26" s="92">
        <f>19626+267</f>
        <v>19893</v>
      </c>
      <c r="E26" s="140">
        <f t="shared" si="1"/>
        <v>5</v>
      </c>
      <c r="F26" s="92">
        <f>17244+234</f>
        <v>17478</v>
      </c>
      <c r="G26" s="93">
        <f t="shared" si="0"/>
        <v>0.879</v>
      </c>
      <c r="H26" s="71"/>
      <c r="I26" s="72"/>
    </row>
    <row r="27" spans="1:9" x14ac:dyDescent="0.15">
      <c r="A27" s="70"/>
      <c r="B27" s="90">
        <v>23</v>
      </c>
      <c r="C27" s="91" t="s">
        <v>110</v>
      </c>
      <c r="D27" s="92">
        <v>9992</v>
      </c>
      <c r="E27" s="140">
        <f t="shared" si="1"/>
        <v>5</v>
      </c>
      <c r="F27" s="92">
        <v>8791</v>
      </c>
      <c r="G27" s="93">
        <f t="shared" si="0"/>
        <v>0.88</v>
      </c>
      <c r="H27" s="71"/>
      <c r="I27" s="72"/>
    </row>
    <row r="28" spans="1:9" x14ac:dyDescent="0.15">
      <c r="A28" s="70"/>
      <c r="B28" s="90">
        <v>23</v>
      </c>
      <c r="C28" s="91" t="s">
        <v>111</v>
      </c>
      <c r="D28" s="92">
        <v>9531</v>
      </c>
      <c r="E28" s="140">
        <f t="shared" si="1"/>
        <v>5</v>
      </c>
      <c r="F28" s="92">
        <v>6669</v>
      </c>
      <c r="G28" s="93">
        <f t="shared" si="0"/>
        <v>0.7</v>
      </c>
      <c r="H28" s="71"/>
      <c r="I28" s="72"/>
    </row>
    <row r="29" spans="1:9" x14ac:dyDescent="0.15">
      <c r="A29" s="70"/>
      <c r="B29" s="90">
        <v>23</v>
      </c>
      <c r="C29" s="91" t="s">
        <v>112</v>
      </c>
      <c r="D29" s="92">
        <f>15990+3000</f>
        <v>18990</v>
      </c>
      <c r="E29" s="140">
        <f t="shared" si="1"/>
        <v>5</v>
      </c>
      <c r="F29" s="92">
        <f>14057+2639</f>
        <v>16696</v>
      </c>
      <c r="G29" s="93">
        <f t="shared" si="0"/>
        <v>0.879</v>
      </c>
      <c r="H29" s="71"/>
      <c r="I29" s="72"/>
    </row>
    <row r="30" spans="1:9" x14ac:dyDescent="0.15">
      <c r="A30" s="70"/>
      <c r="B30" s="90">
        <v>26</v>
      </c>
      <c r="C30" s="91" t="s">
        <v>113</v>
      </c>
      <c r="D30" s="92">
        <v>170</v>
      </c>
      <c r="E30" s="140">
        <f t="shared" si="1"/>
        <v>2</v>
      </c>
      <c r="F30" s="92">
        <v>135</v>
      </c>
      <c r="G30" s="93">
        <f t="shared" si="0"/>
        <v>0.79400000000000004</v>
      </c>
      <c r="H30" s="71"/>
      <c r="I30" s="72"/>
    </row>
    <row r="31" spans="1:9" x14ac:dyDescent="0.15">
      <c r="A31" s="66"/>
      <c r="B31" s="26" t="s">
        <v>154</v>
      </c>
      <c r="C31" s="66"/>
      <c r="D31" s="66"/>
      <c r="E31" s="66"/>
      <c r="F31" s="66"/>
      <c r="G31" s="66"/>
      <c r="H31" s="66"/>
      <c r="I31" s="66"/>
    </row>
    <row r="32" spans="1:9" x14ac:dyDescent="0.15">
      <c r="A32" s="66"/>
      <c r="B32" s="66"/>
      <c r="C32" s="66"/>
      <c r="D32" s="66"/>
      <c r="E32" s="66"/>
      <c r="F32" s="66"/>
      <c r="G32" s="66"/>
      <c r="H32" s="66"/>
      <c r="I32" s="66"/>
    </row>
    <row r="33" spans="1:13" x14ac:dyDescent="0.15">
      <c r="A33" s="65">
        <v>2</v>
      </c>
      <c r="B33" s="26" t="s">
        <v>70</v>
      </c>
      <c r="C33" s="66"/>
      <c r="D33" s="66"/>
      <c r="E33" s="66"/>
      <c r="F33" s="66"/>
      <c r="G33" s="66"/>
      <c r="H33" s="65"/>
      <c r="I33" s="65"/>
    </row>
    <row r="34" spans="1:13" x14ac:dyDescent="0.15">
      <c r="A34" s="65"/>
      <c r="B34" s="361" t="s">
        <v>53</v>
      </c>
      <c r="C34" s="350"/>
      <c r="D34" s="350"/>
      <c r="E34" s="350"/>
      <c r="F34" s="350"/>
      <c r="G34" s="350"/>
      <c r="H34" s="350"/>
      <c r="I34" s="123"/>
    </row>
    <row r="35" spans="1:13" ht="13.5" customHeight="1" x14ac:dyDescent="0.15">
      <c r="A35" s="65"/>
      <c r="B35" s="349" t="s">
        <v>54</v>
      </c>
      <c r="C35" s="361"/>
      <c r="D35" s="361"/>
      <c r="E35" s="361"/>
      <c r="F35" s="361"/>
      <c r="G35" s="361"/>
      <c r="H35" s="361"/>
      <c r="I35" s="347"/>
    </row>
    <row r="36" spans="1:13" s="78" customFormat="1" ht="13.5" customHeight="1" x14ac:dyDescent="0.15">
      <c r="A36" s="77"/>
      <c r="B36" s="362" t="s">
        <v>114</v>
      </c>
      <c r="C36" s="363"/>
      <c r="D36" s="363"/>
      <c r="E36" s="363"/>
      <c r="F36" s="363"/>
      <c r="G36" s="363"/>
      <c r="H36" s="363"/>
      <c r="I36" s="351"/>
      <c r="J36" s="351"/>
      <c r="K36" s="351"/>
      <c r="L36" s="351"/>
      <c r="M36" s="351"/>
    </row>
    <row r="37" spans="1:13" x14ac:dyDescent="0.15">
      <c r="A37" s="65"/>
      <c r="B37" s="352" t="s">
        <v>45</v>
      </c>
      <c r="C37" s="352"/>
      <c r="D37" s="352"/>
      <c r="E37" s="352"/>
      <c r="F37" s="352"/>
      <c r="G37" s="352"/>
      <c r="H37" s="352"/>
      <c r="I37" s="122"/>
    </row>
    <row r="38" spans="1:13" x14ac:dyDescent="0.15">
      <c r="A38" s="65"/>
      <c r="B38" s="88"/>
      <c r="C38" s="88"/>
      <c r="D38" s="88"/>
      <c r="E38" s="88"/>
      <c r="F38" s="88"/>
      <c r="G38" s="88"/>
      <c r="I38" s="109" t="s">
        <v>75</v>
      </c>
    </row>
    <row r="39" spans="1:13" ht="27" x14ac:dyDescent="0.15">
      <c r="A39" s="66"/>
      <c r="B39" s="353" t="s">
        <v>46</v>
      </c>
      <c r="C39" s="354"/>
      <c r="D39" s="357" t="s">
        <v>47</v>
      </c>
      <c r="E39" s="364"/>
      <c r="F39" s="125" t="s">
        <v>48</v>
      </c>
      <c r="G39" s="94" t="s">
        <v>49</v>
      </c>
      <c r="H39" s="95" t="s">
        <v>55</v>
      </c>
      <c r="I39" s="96" t="s">
        <v>71</v>
      </c>
    </row>
    <row r="40" spans="1:13" x14ac:dyDescent="0.15">
      <c r="A40" s="66"/>
      <c r="B40" s="355"/>
      <c r="C40" s="356"/>
      <c r="D40" s="125" t="s">
        <v>50</v>
      </c>
      <c r="E40" s="119" t="s">
        <v>51</v>
      </c>
      <c r="F40" s="125" t="s">
        <v>52</v>
      </c>
      <c r="G40" s="97" t="s">
        <v>95</v>
      </c>
      <c r="H40" s="98" t="s">
        <v>115</v>
      </c>
      <c r="I40" s="99" t="s">
        <v>116</v>
      </c>
    </row>
    <row r="41" spans="1:13" x14ac:dyDescent="0.15">
      <c r="A41" s="66"/>
      <c r="B41" s="100">
        <v>18</v>
      </c>
      <c r="C41" s="101" t="s">
        <v>96</v>
      </c>
      <c r="D41" s="102">
        <v>3987</v>
      </c>
      <c r="E41" s="140">
        <f>$A$1-B41</f>
        <v>10</v>
      </c>
      <c r="F41" s="102">
        <v>2953</v>
      </c>
      <c r="G41" s="103">
        <f t="shared" ref="G41:G68" si="2">ROUND(F41/D41,3)</f>
        <v>0.74099999999999999</v>
      </c>
      <c r="H41" s="102">
        <v>3987</v>
      </c>
      <c r="I41" s="103">
        <f t="shared" ref="I41:I68" si="3">ROUND(F41/H41,3)</f>
        <v>0.74099999999999999</v>
      </c>
    </row>
    <row r="42" spans="1:13" x14ac:dyDescent="0.15">
      <c r="A42" s="66"/>
      <c r="B42" s="100">
        <v>18</v>
      </c>
      <c r="C42" s="101" t="s">
        <v>97</v>
      </c>
      <c r="D42" s="102">
        <v>3616</v>
      </c>
      <c r="E42" s="140">
        <f t="shared" ref="E42:E74" si="4">$A$1-B42</f>
        <v>10</v>
      </c>
      <c r="F42" s="102">
        <v>2676</v>
      </c>
      <c r="G42" s="103">
        <f t="shared" si="2"/>
        <v>0.74</v>
      </c>
      <c r="H42" s="102">
        <v>3616</v>
      </c>
      <c r="I42" s="103">
        <f t="shared" si="3"/>
        <v>0.74</v>
      </c>
    </row>
    <row r="43" spans="1:13" ht="13.5" customHeight="1" x14ac:dyDescent="0.15">
      <c r="A43" s="66"/>
      <c r="B43" s="100">
        <v>18</v>
      </c>
      <c r="C43" s="101" t="s">
        <v>102</v>
      </c>
      <c r="D43" s="102">
        <v>5419</v>
      </c>
      <c r="E43" s="140">
        <f t="shared" si="4"/>
        <v>10</v>
      </c>
      <c r="F43" s="102">
        <v>4016</v>
      </c>
      <c r="G43" s="103">
        <f t="shared" si="2"/>
        <v>0.74099999999999999</v>
      </c>
      <c r="H43" s="102">
        <v>5419</v>
      </c>
      <c r="I43" s="103">
        <f t="shared" si="3"/>
        <v>0.74099999999999999</v>
      </c>
    </row>
    <row r="44" spans="1:13" x14ac:dyDescent="0.15">
      <c r="A44" s="66"/>
      <c r="B44" s="100">
        <v>18</v>
      </c>
      <c r="C44" s="101" t="s">
        <v>103</v>
      </c>
      <c r="D44" s="102">
        <v>3579</v>
      </c>
      <c r="E44" s="140">
        <f t="shared" si="4"/>
        <v>10</v>
      </c>
      <c r="F44" s="102">
        <v>2652</v>
      </c>
      <c r="G44" s="103">
        <f t="shared" si="2"/>
        <v>0.74099999999999999</v>
      </c>
      <c r="H44" s="102">
        <v>3579</v>
      </c>
      <c r="I44" s="103">
        <f t="shared" si="3"/>
        <v>0.74099999999999999</v>
      </c>
    </row>
    <row r="45" spans="1:13" x14ac:dyDescent="0.15">
      <c r="A45" s="66"/>
      <c r="B45" s="100">
        <v>18</v>
      </c>
      <c r="C45" s="101" t="s">
        <v>117</v>
      </c>
      <c r="D45" s="102">
        <v>20000</v>
      </c>
      <c r="E45" s="140">
        <f t="shared" si="4"/>
        <v>10</v>
      </c>
      <c r="F45" s="102">
        <v>14820</v>
      </c>
      <c r="G45" s="103">
        <f t="shared" si="2"/>
        <v>0.74099999999999999</v>
      </c>
      <c r="H45" s="102">
        <v>20000</v>
      </c>
      <c r="I45" s="103">
        <f t="shared" si="3"/>
        <v>0.74099999999999999</v>
      </c>
    </row>
    <row r="46" spans="1:13" ht="13.5" customHeight="1" x14ac:dyDescent="0.15">
      <c r="A46" s="66"/>
      <c r="B46" s="100">
        <v>18</v>
      </c>
      <c r="C46" s="101" t="s">
        <v>118</v>
      </c>
      <c r="D46" s="102">
        <v>20000</v>
      </c>
      <c r="E46" s="140">
        <f t="shared" si="4"/>
        <v>10</v>
      </c>
      <c r="F46" s="102">
        <v>14820</v>
      </c>
      <c r="G46" s="103">
        <f t="shared" si="2"/>
        <v>0.74099999999999999</v>
      </c>
      <c r="H46" s="102">
        <v>20000</v>
      </c>
      <c r="I46" s="103">
        <f t="shared" si="3"/>
        <v>0.74099999999999999</v>
      </c>
    </row>
    <row r="47" spans="1:13" x14ac:dyDescent="0.15">
      <c r="A47" s="66"/>
      <c r="B47" s="100">
        <v>18</v>
      </c>
      <c r="C47" s="101" t="s">
        <v>119</v>
      </c>
      <c r="D47" s="102">
        <v>15000</v>
      </c>
      <c r="E47" s="140">
        <f t="shared" si="4"/>
        <v>10</v>
      </c>
      <c r="F47" s="102">
        <v>11109</v>
      </c>
      <c r="G47" s="103">
        <f t="shared" si="2"/>
        <v>0.74099999999999999</v>
      </c>
      <c r="H47" s="102">
        <v>15000</v>
      </c>
      <c r="I47" s="103">
        <f t="shared" si="3"/>
        <v>0.74099999999999999</v>
      </c>
    </row>
    <row r="48" spans="1:13" x14ac:dyDescent="0.15">
      <c r="A48" s="66"/>
      <c r="B48" s="100">
        <v>18</v>
      </c>
      <c r="C48" s="101" t="s">
        <v>104</v>
      </c>
      <c r="D48" s="102">
        <v>18400</v>
      </c>
      <c r="E48" s="140">
        <f t="shared" si="4"/>
        <v>10</v>
      </c>
      <c r="F48" s="102">
        <v>13614</v>
      </c>
      <c r="G48" s="103">
        <f t="shared" si="2"/>
        <v>0.74</v>
      </c>
      <c r="H48" s="102">
        <v>18400</v>
      </c>
      <c r="I48" s="103">
        <f t="shared" si="3"/>
        <v>0.74</v>
      </c>
    </row>
    <row r="49" spans="1:9" x14ac:dyDescent="0.15">
      <c r="A49" s="66"/>
      <c r="B49" s="100">
        <v>18</v>
      </c>
      <c r="C49" s="101" t="s">
        <v>120</v>
      </c>
      <c r="D49" s="102">
        <v>5000</v>
      </c>
      <c r="E49" s="140">
        <f t="shared" si="4"/>
        <v>10</v>
      </c>
      <c r="F49" s="102">
        <v>3705</v>
      </c>
      <c r="G49" s="103">
        <f t="shared" si="2"/>
        <v>0.74099999999999999</v>
      </c>
      <c r="H49" s="102">
        <v>5000</v>
      </c>
      <c r="I49" s="103">
        <f t="shared" si="3"/>
        <v>0.74099999999999999</v>
      </c>
    </row>
    <row r="50" spans="1:9" x14ac:dyDescent="0.15">
      <c r="A50" s="66"/>
      <c r="B50" s="100">
        <v>18</v>
      </c>
      <c r="C50" s="101" t="s">
        <v>121</v>
      </c>
      <c r="D50" s="102">
        <v>5000</v>
      </c>
      <c r="E50" s="140">
        <f t="shared" si="4"/>
        <v>10</v>
      </c>
      <c r="F50" s="102">
        <v>3705</v>
      </c>
      <c r="G50" s="103">
        <f t="shared" si="2"/>
        <v>0.74099999999999999</v>
      </c>
      <c r="H50" s="102">
        <v>5000</v>
      </c>
      <c r="I50" s="103">
        <f t="shared" si="3"/>
        <v>0.74099999999999999</v>
      </c>
    </row>
    <row r="51" spans="1:9" ht="13.5" customHeight="1" x14ac:dyDescent="0.15">
      <c r="A51" s="66"/>
      <c r="B51" s="100">
        <v>18</v>
      </c>
      <c r="C51" s="101" t="s">
        <v>122</v>
      </c>
      <c r="D51" s="102">
        <v>5000</v>
      </c>
      <c r="E51" s="140">
        <f t="shared" si="4"/>
        <v>10</v>
      </c>
      <c r="F51" s="102">
        <v>3705</v>
      </c>
      <c r="G51" s="103">
        <f t="shared" si="2"/>
        <v>0.74099999999999999</v>
      </c>
      <c r="H51" s="102">
        <v>5000</v>
      </c>
      <c r="I51" s="103">
        <f t="shared" si="3"/>
        <v>0.74099999999999999</v>
      </c>
    </row>
    <row r="52" spans="1:9" ht="13.5" customHeight="1" x14ac:dyDescent="0.15">
      <c r="A52" s="66"/>
      <c r="B52" s="100">
        <v>18</v>
      </c>
      <c r="C52" s="101" t="s">
        <v>123</v>
      </c>
      <c r="D52" s="102">
        <v>5000</v>
      </c>
      <c r="E52" s="140">
        <f t="shared" si="4"/>
        <v>10</v>
      </c>
      <c r="F52" s="102">
        <v>3700</v>
      </c>
      <c r="G52" s="103">
        <f t="shared" si="2"/>
        <v>0.74</v>
      </c>
      <c r="H52" s="102">
        <v>5000</v>
      </c>
      <c r="I52" s="103">
        <f t="shared" si="3"/>
        <v>0.74</v>
      </c>
    </row>
    <row r="53" spans="1:9" ht="13.5" customHeight="1" x14ac:dyDescent="0.15">
      <c r="A53" s="66"/>
      <c r="B53" s="100">
        <v>18</v>
      </c>
      <c r="C53" s="101" t="s">
        <v>124</v>
      </c>
      <c r="D53" s="102">
        <v>5000</v>
      </c>
      <c r="E53" s="140">
        <f t="shared" si="4"/>
        <v>10</v>
      </c>
      <c r="F53" s="102">
        <v>3705</v>
      </c>
      <c r="G53" s="103">
        <f t="shared" si="2"/>
        <v>0.74099999999999999</v>
      </c>
      <c r="H53" s="102">
        <v>5000</v>
      </c>
      <c r="I53" s="103">
        <f t="shared" si="3"/>
        <v>0.74099999999999999</v>
      </c>
    </row>
    <row r="54" spans="1:9" ht="13.5" customHeight="1" x14ac:dyDescent="0.15">
      <c r="A54" s="66"/>
      <c r="B54" s="100">
        <v>18</v>
      </c>
      <c r="C54" s="101" t="s">
        <v>125</v>
      </c>
      <c r="D54" s="102">
        <v>5000</v>
      </c>
      <c r="E54" s="140">
        <f t="shared" si="4"/>
        <v>10</v>
      </c>
      <c r="F54" s="102">
        <v>3704</v>
      </c>
      <c r="G54" s="103">
        <f t="shared" si="2"/>
        <v>0.74099999999999999</v>
      </c>
      <c r="H54" s="102">
        <v>5000</v>
      </c>
      <c r="I54" s="103">
        <f t="shared" si="3"/>
        <v>0.74099999999999999</v>
      </c>
    </row>
    <row r="55" spans="1:9" ht="13.5" customHeight="1" x14ac:dyDescent="0.15">
      <c r="A55" s="66"/>
      <c r="B55" s="100">
        <v>18</v>
      </c>
      <c r="C55" s="101" t="s">
        <v>126</v>
      </c>
      <c r="D55" s="102">
        <v>5000</v>
      </c>
      <c r="E55" s="140">
        <f t="shared" si="4"/>
        <v>10</v>
      </c>
      <c r="F55" s="102">
        <v>3705</v>
      </c>
      <c r="G55" s="103">
        <f t="shared" si="2"/>
        <v>0.74099999999999999</v>
      </c>
      <c r="H55" s="102">
        <v>5000</v>
      </c>
      <c r="I55" s="103">
        <f t="shared" si="3"/>
        <v>0.74099999999999999</v>
      </c>
    </row>
    <row r="56" spans="1:9" x14ac:dyDescent="0.15">
      <c r="A56" s="66"/>
      <c r="B56" s="100">
        <v>18</v>
      </c>
      <c r="C56" s="101" t="s">
        <v>127</v>
      </c>
      <c r="D56" s="102">
        <v>5000</v>
      </c>
      <c r="E56" s="140">
        <f t="shared" si="4"/>
        <v>10</v>
      </c>
      <c r="F56" s="102">
        <v>3704</v>
      </c>
      <c r="G56" s="103">
        <f t="shared" si="2"/>
        <v>0.74099999999999999</v>
      </c>
      <c r="H56" s="102">
        <v>5000</v>
      </c>
      <c r="I56" s="103">
        <f t="shared" si="3"/>
        <v>0.74099999999999999</v>
      </c>
    </row>
    <row r="57" spans="1:9" x14ac:dyDescent="0.15">
      <c r="A57" s="66"/>
      <c r="B57" s="100">
        <v>18</v>
      </c>
      <c r="C57" s="101" t="s">
        <v>105</v>
      </c>
      <c r="D57" s="102">
        <v>2000</v>
      </c>
      <c r="E57" s="140">
        <f t="shared" si="4"/>
        <v>10</v>
      </c>
      <c r="F57" s="102">
        <v>1482</v>
      </c>
      <c r="G57" s="103">
        <f t="shared" si="2"/>
        <v>0.74099999999999999</v>
      </c>
      <c r="H57" s="102">
        <v>2000</v>
      </c>
      <c r="I57" s="103">
        <f t="shared" si="3"/>
        <v>0.74099999999999999</v>
      </c>
    </row>
    <row r="58" spans="1:9" x14ac:dyDescent="0.15">
      <c r="A58" s="66"/>
      <c r="B58" s="100">
        <v>18</v>
      </c>
      <c r="C58" s="101" t="s">
        <v>128</v>
      </c>
      <c r="D58" s="102">
        <v>5000</v>
      </c>
      <c r="E58" s="140">
        <f t="shared" si="4"/>
        <v>10</v>
      </c>
      <c r="F58" s="102">
        <v>3705</v>
      </c>
      <c r="G58" s="103">
        <f t="shared" si="2"/>
        <v>0.74099999999999999</v>
      </c>
      <c r="H58" s="102">
        <v>5000</v>
      </c>
      <c r="I58" s="103">
        <f t="shared" si="3"/>
        <v>0.74099999999999999</v>
      </c>
    </row>
    <row r="59" spans="1:9" ht="13.5" customHeight="1" x14ac:dyDescent="0.15">
      <c r="A59" s="66"/>
      <c r="B59" s="100">
        <v>18</v>
      </c>
      <c r="C59" s="101" t="s">
        <v>129</v>
      </c>
      <c r="D59" s="102">
        <v>5000</v>
      </c>
      <c r="E59" s="140">
        <f t="shared" si="4"/>
        <v>10</v>
      </c>
      <c r="F59" s="102">
        <v>3705</v>
      </c>
      <c r="G59" s="103">
        <f t="shared" si="2"/>
        <v>0.74099999999999999</v>
      </c>
      <c r="H59" s="102">
        <v>5000</v>
      </c>
      <c r="I59" s="103">
        <f t="shared" si="3"/>
        <v>0.74099999999999999</v>
      </c>
    </row>
    <row r="60" spans="1:9" x14ac:dyDescent="0.15">
      <c r="A60" s="66"/>
      <c r="B60" s="100">
        <v>18</v>
      </c>
      <c r="C60" s="101" t="s">
        <v>130</v>
      </c>
      <c r="D60" s="102">
        <v>5000</v>
      </c>
      <c r="E60" s="140">
        <f t="shared" si="4"/>
        <v>10</v>
      </c>
      <c r="F60" s="102">
        <v>3703</v>
      </c>
      <c r="G60" s="103">
        <f t="shared" si="2"/>
        <v>0.74099999999999999</v>
      </c>
      <c r="H60" s="102">
        <v>5000</v>
      </c>
      <c r="I60" s="103">
        <f t="shared" si="3"/>
        <v>0.74099999999999999</v>
      </c>
    </row>
    <row r="61" spans="1:9" x14ac:dyDescent="0.15">
      <c r="A61" s="66"/>
      <c r="B61" s="100">
        <v>18</v>
      </c>
      <c r="C61" s="101" t="s">
        <v>131</v>
      </c>
      <c r="D61" s="102">
        <v>3002</v>
      </c>
      <c r="E61" s="140">
        <f t="shared" si="4"/>
        <v>10</v>
      </c>
      <c r="F61" s="102">
        <v>2221</v>
      </c>
      <c r="G61" s="103">
        <f t="shared" si="2"/>
        <v>0.74</v>
      </c>
      <c r="H61" s="102">
        <v>3002</v>
      </c>
      <c r="I61" s="103">
        <f t="shared" si="3"/>
        <v>0.74</v>
      </c>
    </row>
    <row r="62" spans="1:9" x14ac:dyDescent="0.15">
      <c r="A62" s="66"/>
      <c r="B62" s="100">
        <v>23</v>
      </c>
      <c r="C62" s="101" t="s">
        <v>132</v>
      </c>
      <c r="D62" s="102">
        <v>20000</v>
      </c>
      <c r="E62" s="140">
        <f t="shared" si="4"/>
        <v>5</v>
      </c>
      <c r="F62" s="102">
        <v>18520</v>
      </c>
      <c r="G62" s="103">
        <f t="shared" si="2"/>
        <v>0.92600000000000005</v>
      </c>
      <c r="H62" s="102">
        <v>20000</v>
      </c>
      <c r="I62" s="103">
        <f t="shared" si="3"/>
        <v>0.92600000000000005</v>
      </c>
    </row>
    <row r="63" spans="1:9" x14ac:dyDescent="0.15">
      <c r="A63" s="66"/>
      <c r="B63" s="100">
        <v>23</v>
      </c>
      <c r="C63" s="101" t="s">
        <v>110</v>
      </c>
      <c r="D63" s="102">
        <v>9999</v>
      </c>
      <c r="E63" s="140">
        <f t="shared" si="4"/>
        <v>5</v>
      </c>
      <c r="F63" s="102">
        <v>9259</v>
      </c>
      <c r="G63" s="103">
        <f t="shared" si="2"/>
        <v>0.92600000000000005</v>
      </c>
      <c r="H63" s="102">
        <v>9999</v>
      </c>
      <c r="I63" s="103">
        <f t="shared" si="3"/>
        <v>0.92600000000000005</v>
      </c>
    </row>
    <row r="64" spans="1:9" x14ac:dyDescent="0.15">
      <c r="A64" s="66"/>
      <c r="B64" s="100">
        <v>23</v>
      </c>
      <c r="C64" s="101" t="s">
        <v>133</v>
      </c>
      <c r="D64" s="102">
        <v>19986</v>
      </c>
      <c r="E64" s="140">
        <f t="shared" si="4"/>
        <v>5</v>
      </c>
      <c r="F64" s="102">
        <v>16214</v>
      </c>
      <c r="G64" s="103">
        <f t="shared" si="2"/>
        <v>0.81100000000000005</v>
      </c>
      <c r="H64" s="102">
        <v>21445</v>
      </c>
      <c r="I64" s="103">
        <f t="shared" si="3"/>
        <v>0.75600000000000001</v>
      </c>
    </row>
    <row r="65" spans="1:11" x14ac:dyDescent="0.15">
      <c r="A65" s="66"/>
      <c r="B65" s="100">
        <v>23</v>
      </c>
      <c r="C65" s="101" t="s">
        <v>134</v>
      </c>
      <c r="D65" s="102">
        <v>20000</v>
      </c>
      <c r="E65" s="140">
        <f t="shared" si="4"/>
        <v>5</v>
      </c>
      <c r="F65" s="102">
        <v>18520</v>
      </c>
      <c r="G65" s="103">
        <f t="shared" si="2"/>
        <v>0.92600000000000005</v>
      </c>
      <c r="H65" s="102">
        <v>20000</v>
      </c>
      <c r="I65" s="103">
        <f t="shared" si="3"/>
        <v>0.92600000000000005</v>
      </c>
    </row>
    <row r="66" spans="1:11" x14ac:dyDescent="0.15">
      <c r="A66" s="66"/>
      <c r="B66" s="100">
        <v>23</v>
      </c>
      <c r="C66" s="101" t="s">
        <v>135</v>
      </c>
      <c r="D66" s="102">
        <v>11000</v>
      </c>
      <c r="E66" s="140">
        <f t="shared" si="4"/>
        <v>5</v>
      </c>
      <c r="F66" s="102">
        <v>10186</v>
      </c>
      <c r="G66" s="103">
        <f t="shared" si="2"/>
        <v>0.92600000000000005</v>
      </c>
      <c r="H66" s="102">
        <v>11000</v>
      </c>
      <c r="I66" s="103">
        <f t="shared" si="3"/>
        <v>0.92600000000000005</v>
      </c>
    </row>
    <row r="67" spans="1:11" x14ac:dyDescent="0.15">
      <c r="A67" s="66"/>
      <c r="B67" s="100">
        <v>23</v>
      </c>
      <c r="C67" s="101" t="s">
        <v>136</v>
      </c>
      <c r="D67" s="92">
        <v>12629</v>
      </c>
      <c r="E67" s="140">
        <f t="shared" si="4"/>
        <v>5</v>
      </c>
      <c r="F67" s="92">
        <v>11691</v>
      </c>
      <c r="G67" s="105">
        <f t="shared" si="2"/>
        <v>0.92600000000000005</v>
      </c>
      <c r="H67" s="92">
        <v>12629</v>
      </c>
      <c r="I67" s="105">
        <f t="shared" si="3"/>
        <v>0.92600000000000005</v>
      </c>
    </row>
    <row r="68" spans="1:11" x14ac:dyDescent="0.15">
      <c r="A68" s="66"/>
      <c r="B68" s="100">
        <v>23</v>
      </c>
      <c r="C68" s="104" t="s">
        <v>137</v>
      </c>
      <c r="D68" s="92">
        <v>10000</v>
      </c>
      <c r="E68" s="140">
        <f t="shared" si="4"/>
        <v>5</v>
      </c>
      <c r="F68" s="92">
        <v>9260</v>
      </c>
      <c r="G68" s="105">
        <f t="shared" si="2"/>
        <v>0.92600000000000005</v>
      </c>
      <c r="H68" s="92">
        <v>10000</v>
      </c>
      <c r="I68" s="105">
        <f t="shared" si="3"/>
        <v>0.92600000000000005</v>
      </c>
    </row>
    <row r="69" spans="1:11" x14ac:dyDescent="0.15">
      <c r="A69" s="66"/>
      <c r="B69" s="100">
        <v>23</v>
      </c>
      <c r="C69" s="104" t="s">
        <v>138</v>
      </c>
      <c r="D69" s="92">
        <v>20000</v>
      </c>
      <c r="E69" s="140">
        <f t="shared" si="4"/>
        <v>5</v>
      </c>
      <c r="F69" s="92">
        <v>18520</v>
      </c>
      <c r="G69" s="105">
        <f>ROUND(F69/D69,3)</f>
        <v>0.92600000000000005</v>
      </c>
      <c r="H69" s="92">
        <v>20000</v>
      </c>
      <c r="I69" s="105">
        <f>ROUND(F69/H69,3)</f>
        <v>0.92600000000000005</v>
      </c>
    </row>
    <row r="70" spans="1:11" x14ac:dyDescent="0.15">
      <c r="A70" s="66"/>
      <c r="B70" s="100">
        <v>23</v>
      </c>
      <c r="C70" s="104" t="s">
        <v>139</v>
      </c>
      <c r="D70" s="92">
        <v>10000</v>
      </c>
      <c r="E70" s="140">
        <f t="shared" si="4"/>
        <v>5</v>
      </c>
      <c r="F70" s="92">
        <f>9260</f>
        <v>9260</v>
      </c>
      <c r="G70" s="105">
        <f>ROUND(F70/D70,3)</f>
        <v>0.92600000000000005</v>
      </c>
      <c r="H70" s="92">
        <v>10000</v>
      </c>
      <c r="I70" s="105">
        <f>ROUND(F70/H70,3)</f>
        <v>0.92600000000000005</v>
      </c>
    </row>
    <row r="71" spans="1:11" x14ac:dyDescent="0.15">
      <c r="A71" s="66"/>
      <c r="B71" s="90">
        <v>26</v>
      </c>
      <c r="C71" s="104" t="s">
        <v>140</v>
      </c>
      <c r="D71" s="92">
        <v>3982</v>
      </c>
      <c r="E71" s="140">
        <f t="shared" si="4"/>
        <v>2</v>
      </c>
      <c r="F71" s="92">
        <v>3657</v>
      </c>
      <c r="G71" s="105">
        <f t="shared" ref="G71:G74" si="5">ROUND(F71/D71,3)</f>
        <v>0.91800000000000004</v>
      </c>
      <c r="H71" s="92">
        <v>4373</v>
      </c>
      <c r="I71" s="105">
        <f t="shared" ref="I71:I74" si="6">ROUND(F71/H71,3)</f>
        <v>0.83599999999999997</v>
      </c>
    </row>
    <row r="72" spans="1:11" x14ac:dyDescent="0.15">
      <c r="A72" s="66"/>
      <c r="B72" s="90">
        <v>26</v>
      </c>
      <c r="C72" s="104" t="s">
        <v>113</v>
      </c>
      <c r="D72" s="92">
        <v>9830</v>
      </c>
      <c r="E72" s="140">
        <f t="shared" si="4"/>
        <v>2</v>
      </c>
      <c r="F72" s="92">
        <v>8976</v>
      </c>
      <c r="G72" s="105">
        <f t="shared" si="5"/>
        <v>0.91300000000000003</v>
      </c>
      <c r="H72" s="92">
        <v>11538</v>
      </c>
      <c r="I72" s="105">
        <f t="shared" si="6"/>
        <v>0.77800000000000002</v>
      </c>
    </row>
    <row r="73" spans="1:11" x14ac:dyDescent="0.15">
      <c r="A73" s="66"/>
      <c r="B73" s="90">
        <v>26</v>
      </c>
      <c r="C73" s="104" t="s">
        <v>141</v>
      </c>
      <c r="D73" s="92">
        <v>10000</v>
      </c>
      <c r="E73" s="140">
        <f t="shared" si="4"/>
        <v>2</v>
      </c>
      <c r="F73" s="92">
        <v>9200</v>
      </c>
      <c r="G73" s="105">
        <f t="shared" si="5"/>
        <v>0.92</v>
      </c>
      <c r="H73" s="92">
        <v>10799</v>
      </c>
      <c r="I73" s="105">
        <f t="shared" si="6"/>
        <v>0.85199999999999998</v>
      </c>
    </row>
    <row r="74" spans="1:11" x14ac:dyDescent="0.15">
      <c r="A74" s="66"/>
      <c r="B74" s="90">
        <v>26</v>
      </c>
      <c r="C74" s="104" t="s">
        <v>142</v>
      </c>
      <c r="D74" s="102">
        <v>6470</v>
      </c>
      <c r="E74" s="140">
        <f t="shared" si="4"/>
        <v>2</v>
      </c>
      <c r="F74" s="102">
        <v>5907</v>
      </c>
      <c r="G74" s="103">
        <f t="shared" si="5"/>
        <v>0.91300000000000003</v>
      </c>
      <c r="H74" s="102">
        <v>7590</v>
      </c>
      <c r="I74" s="103">
        <f t="shared" si="6"/>
        <v>0.77800000000000002</v>
      </c>
    </row>
    <row r="75" spans="1:11" x14ac:dyDescent="0.15">
      <c r="A75" s="66"/>
      <c r="B75" s="73" t="s">
        <v>56</v>
      </c>
      <c r="C75" s="66"/>
      <c r="D75" s="66"/>
      <c r="E75" s="66"/>
      <c r="F75" s="66"/>
      <c r="G75" s="66"/>
      <c r="H75" s="66"/>
      <c r="I75" s="66"/>
    </row>
    <row r="76" spans="1:11" x14ac:dyDescent="0.15">
      <c r="A76" s="66"/>
      <c r="B76" s="73" t="s">
        <v>143</v>
      </c>
      <c r="C76" s="66"/>
      <c r="D76" s="66"/>
      <c r="E76" s="66"/>
      <c r="F76" s="66"/>
      <c r="G76" s="66"/>
      <c r="H76" s="66"/>
      <c r="I76" s="66"/>
    </row>
    <row r="77" spans="1:11" x14ac:dyDescent="0.15">
      <c r="A77" s="66"/>
      <c r="B77" s="73"/>
      <c r="C77" s="66"/>
      <c r="D77" s="66"/>
      <c r="E77" s="66"/>
      <c r="F77" s="66"/>
      <c r="G77" s="66"/>
      <c r="H77" s="66"/>
      <c r="I77" s="66"/>
    </row>
    <row r="78" spans="1:11" x14ac:dyDescent="0.15">
      <c r="A78" s="65">
        <v>3</v>
      </c>
      <c r="B78" s="26" t="s">
        <v>73</v>
      </c>
      <c r="C78" s="66"/>
      <c r="D78" s="66"/>
      <c r="E78" s="66"/>
      <c r="F78" s="66"/>
      <c r="G78" s="66"/>
      <c r="H78" s="65"/>
      <c r="I78" s="65"/>
    </row>
    <row r="79" spans="1:11" ht="15" customHeight="1" x14ac:dyDescent="0.15">
      <c r="A79" s="65"/>
      <c r="B79" s="108" t="s">
        <v>74</v>
      </c>
      <c r="C79" s="66"/>
      <c r="D79" s="66"/>
      <c r="E79" s="66"/>
      <c r="F79" s="66"/>
      <c r="G79" s="66"/>
      <c r="H79" s="65"/>
      <c r="I79" s="65"/>
    </row>
    <row r="80" spans="1:11" ht="13.5" customHeight="1" x14ac:dyDescent="0.15">
      <c r="A80" s="65"/>
      <c r="B80" s="349" t="s">
        <v>144</v>
      </c>
      <c r="C80" s="350"/>
      <c r="D80" s="350"/>
      <c r="E80" s="350"/>
      <c r="F80" s="350"/>
      <c r="G80" s="350"/>
      <c r="H80" s="350"/>
      <c r="I80" s="351"/>
      <c r="J80" s="351"/>
      <c r="K80" s="351"/>
    </row>
    <row r="81" spans="1:14" x14ac:dyDescent="0.15">
      <c r="A81" s="65"/>
      <c r="B81" s="141" t="s">
        <v>145</v>
      </c>
      <c r="C81" s="141"/>
      <c r="D81" s="141"/>
      <c r="E81" s="141"/>
      <c r="F81" s="141"/>
      <c r="G81" s="141"/>
      <c r="H81" s="141"/>
      <c r="I81" s="141"/>
    </row>
    <row r="82" spans="1:14" ht="13.5" customHeight="1" x14ac:dyDescent="0.15">
      <c r="A82" s="65"/>
      <c r="B82" s="349" t="s">
        <v>155</v>
      </c>
      <c r="C82" s="350"/>
      <c r="D82" s="350"/>
      <c r="E82" s="350"/>
      <c r="F82" s="350"/>
      <c r="G82" s="350"/>
      <c r="H82" s="350"/>
      <c r="I82" s="351"/>
      <c r="J82" s="351"/>
      <c r="K82" s="351"/>
    </row>
    <row r="83" spans="1:14" x14ac:dyDescent="0.15">
      <c r="A83" s="65"/>
      <c r="B83" s="352" t="s">
        <v>45</v>
      </c>
      <c r="C83" s="352"/>
      <c r="D83" s="352"/>
      <c r="E83" s="352"/>
      <c r="F83" s="352"/>
      <c r="G83" s="352"/>
      <c r="H83" s="352"/>
      <c r="I83" s="141"/>
    </row>
    <row r="84" spans="1:14" x14ac:dyDescent="0.15">
      <c r="A84" s="65"/>
      <c r="B84" s="88"/>
      <c r="C84" s="88"/>
      <c r="D84" s="88"/>
      <c r="E84" s="88"/>
      <c r="F84" s="88"/>
      <c r="G84" s="88"/>
      <c r="I84" s="109" t="s">
        <v>75</v>
      </c>
    </row>
    <row r="85" spans="1:14" ht="27" x14ac:dyDescent="0.15">
      <c r="A85" s="66"/>
      <c r="B85" s="353" t="s">
        <v>46</v>
      </c>
      <c r="C85" s="354"/>
      <c r="D85" s="357" t="s">
        <v>47</v>
      </c>
      <c r="E85" s="358"/>
      <c r="F85" s="125" t="s">
        <v>48</v>
      </c>
      <c r="G85" s="94" t="s">
        <v>49</v>
      </c>
      <c r="H85" s="95" t="s">
        <v>55</v>
      </c>
      <c r="I85" s="96" t="s">
        <v>71</v>
      </c>
    </row>
    <row r="86" spans="1:14" x14ac:dyDescent="0.15">
      <c r="A86" s="66"/>
      <c r="B86" s="355"/>
      <c r="C86" s="356"/>
      <c r="D86" s="125" t="s">
        <v>50</v>
      </c>
      <c r="E86" s="119" t="s">
        <v>51</v>
      </c>
      <c r="F86" s="125" t="s">
        <v>52</v>
      </c>
      <c r="G86" s="97" t="s">
        <v>95</v>
      </c>
      <c r="H86" s="98" t="s">
        <v>115</v>
      </c>
      <c r="I86" s="99" t="s">
        <v>116</v>
      </c>
    </row>
    <row r="87" spans="1:14" ht="13.5" customHeight="1" x14ac:dyDescent="0.15">
      <c r="A87" s="66"/>
      <c r="B87" s="100">
        <v>26</v>
      </c>
      <c r="C87" s="101" t="s">
        <v>140</v>
      </c>
      <c r="D87" s="102">
        <v>6018</v>
      </c>
      <c r="E87" s="140">
        <f t="shared" ref="E87:E93" si="7">$A$1-B87</f>
        <v>2</v>
      </c>
      <c r="F87" s="102">
        <v>5349</v>
      </c>
      <c r="G87" s="103">
        <f t="shared" ref="G87:G93" si="8">ROUND(F87/D87,3)</f>
        <v>0.88900000000000001</v>
      </c>
      <c r="H87" s="102">
        <v>6687</v>
      </c>
      <c r="I87" s="103">
        <f t="shared" ref="I87:I93" si="9">ROUND(F87/H87,3)</f>
        <v>0.8</v>
      </c>
    </row>
    <row r="88" spans="1:14" ht="13.5" customHeight="1" x14ac:dyDescent="0.15">
      <c r="A88" s="66"/>
      <c r="B88" s="100">
        <v>26</v>
      </c>
      <c r="C88" s="101" t="s">
        <v>142</v>
      </c>
      <c r="D88" s="102">
        <v>3530</v>
      </c>
      <c r="E88" s="140">
        <f t="shared" si="7"/>
        <v>2</v>
      </c>
      <c r="F88" s="102">
        <v>3277</v>
      </c>
      <c r="G88" s="103">
        <f t="shared" si="8"/>
        <v>0.92800000000000005</v>
      </c>
      <c r="H88" s="102">
        <v>3820</v>
      </c>
      <c r="I88" s="103">
        <f t="shared" si="9"/>
        <v>0.85799999999999998</v>
      </c>
    </row>
    <row r="89" spans="1:14" x14ac:dyDescent="0.15">
      <c r="A89" s="66"/>
      <c r="B89" s="100">
        <v>26</v>
      </c>
      <c r="C89" s="101" t="s">
        <v>146</v>
      </c>
      <c r="D89" s="102">
        <v>10000</v>
      </c>
      <c r="E89" s="140">
        <f t="shared" si="7"/>
        <v>2</v>
      </c>
      <c r="F89" s="102">
        <v>9286</v>
      </c>
      <c r="G89" s="103">
        <f t="shared" si="8"/>
        <v>0.92900000000000005</v>
      </c>
      <c r="H89" s="102">
        <v>10823</v>
      </c>
      <c r="I89" s="103">
        <f t="shared" si="9"/>
        <v>0.85799999999999998</v>
      </c>
    </row>
    <row r="90" spans="1:14" ht="13.5" customHeight="1" x14ac:dyDescent="0.15">
      <c r="A90" s="66"/>
      <c r="B90" s="100">
        <v>26</v>
      </c>
      <c r="C90" s="101" t="s">
        <v>147</v>
      </c>
      <c r="D90" s="102">
        <v>10000</v>
      </c>
      <c r="E90" s="140">
        <f t="shared" si="7"/>
        <v>2</v>
      </c>
      <c r="F90" s="102">
        <v>9286</v>
      </c>
      <c r="G90" s="103">
        <f t="shared" si="8"/>
        <v>0.92900000000000005</v>
      </c>
      <c r="H90" s="102">
        <v>10823</v>
      </c>
      <c r="I90" s="103">
        <f t="shared" si="9"/>
        <v>0.85799999999999998</v>
      </c>
    </row>
    <row r="91" spans="1:14" x14ac:dyDescent="0.15">
      <c r="A91" s="66"/>
      <c r="B91" s="100">
        <v>26</v>
      </c>
      <c r="C91" s="101" t="s">
        <v>148</v>
      </c>
      <c r="D91" s="102">
        <f>4190+5810</f>
        <v>10000</v>
      </c>
      <c r="E91" s="140">
        <f t="shared" si="7"/>
        <v>2</v>
      </c>
      <c r="F91" s="102">
        <f>3890+5229</f>
        <v>9119</v>
      </c>
      <c r="G91" s="103">
        <f t="shared" si="8"/>
        <v>0.91200000000000003</v>
      </c>
      <c r="H91" s="102">
        <f>4534+5810</f>
        <v>10344</v>
      </c>
      <c r="I91" s="103">
        <f t="shared" si="9"/>
        <v>0.88200000000000001</v>
      </c>
      <c r="L91">
        <v>5810</v>
      </c>
      <c r="M91">
        <v>5810</v>
      </c>
      <c r="N91">
        <v>5229</v>
      </c>
    </row>
    <row r="92" spans="1:14" ht="13.5" customHeight="1" x14ac:dyDescent="0.15">
      <c r="A92" s="66"/>
      <c r="B92" s="100">
        <v>26</v>
      </c>
      <c r="C92" s="101" t="s">
        <v>149</v>
      </c>
      <c r="D92" s="102">
        <f>6590+3410</f>
        <v>10000</v>
      </c>
      <c r="E92" s="140">
        <f t="shared" si="7"/>
        <v>2</v>
      </c>
      <c r="F92" s="102">
        <f>6089+3069</f>
        <v>9158</v>
      </c>
      <c r="G92" s="103">
        <f t="shared" si="8"/>
        <v>0.91600000000000004</v>
      </c>
      <c r="H92" s="102">
        <f>6590+3410</f>
        <v>10000</v>
      </c>
      <c r="I92" s="103">
        <f t="shared" si="9"/>
        <v>0.91600000000000004</v>
      </c>
      <c r="L92">
        <v>3410</v>
      </c>
      <c r="M92">
        <v>3410</v>
      </c>
      <c r="N92">
        <v>3069</v>
      </c>
    </row>
    <row r="93" spans="1:14" x14ac:dyDescent="0.15">
      <c r="A93" s="66"/>
      <c r="B93" s="100">
        <v>26</v>
      </c>
      <c r="C93" s="101" t="s">
        <v>150</v>
      </c>
      <c r="D93" s="102">
        <f>9200+800</f>
        <v>10000</v>
      </c>
      <c r="E93" s="140">
        <f t="shared" si="7"/>
        <v>2</v>
      </c>
      <c r="F93" s="102">
        <f>8496+720</f>
        <v>9216</v>
      </c>
      <c r="G93" s="103">
        <f t="shared" si="8"/>
        <v>0.92200000000000004</v>
      </c>
      <c r="H93" s="102">
        <f>9200+800</f>
        <v>10000</v>
      </c>
      <c r="I93" s="103">
        <f t="shared" si="9"/>
        <v>0.92200000000000004</v>
      </c>
      <c r="L93">
        <v>800</v>
      </c>
      <c r="M93">
        <v>800</v>
      </c>
      <c r="N93">
        <v>720</v>
      </c>
    </row>
    <row r="94" spans="1:14" x14ac:dyDescent="0.15">
      <c r="A94" s="66"/>
      <c r="B94" s="73" t="s">
        <v>151</v>
      </c>
      <c r="C94" s="76"/>
      <c r="D94" s="79"/>
      <c r="E94" s="80"/>
      <c r="F94" s="79"/>
      <c r="G94" s="74"/>
      <c r="H94" s="79"/>
      <c r="I94" s="74"/>
    </row>
    <row r="95" spans="1:14" ht="13.5" customHeight="1" x14ac:dyDescent="0.15">
      <c r="A95" s="66"/>
      <c r="B95" s="142" t="s">
        <v>152</v>
      </c>
      <c r="C95" s="76"/>
      <c r="D95" s="79"/>
      <c r="E95" s="80"/>
      <c r="F95" s="79"/>
      <c r="G95" s="74"/>
      <c r="H95" s="79"/>
      <c r="I95" s="74"/>
    </row>
    <row r="96" spans="1:14" ht="13.5" customHeight="1" x14ac:dyDescent="0.15">
      <c r="A96" s="66"/>
      <c r="B96" s="75"/>
      <c r="C96" s="76"/>
      <c r="D96" s="79"/>
      <c r="E96" s="80"/>
      <c r="F96" s="79"/>
      <c r="G96" s="74"/>
      <c r="H96" s="79"/>
      <c r="I96" s="74"/>
    </row>
    <row r="97" spans="1:11" x14ac:dyDescent="0.15">
      <c r="A97" s="65">
        <v>4</v>
      </c>
      <c r="B97" s="66" t="s">
        <v>57</v>
      </c>
      <c r="C97" s="66"/>
      <c r="D97" s="66"/>
      <c r="E97" s="66"/>
      <c r="F97" s="66"/>
      <c r="G97" s="66"/>
      <c r="H97" s="65"/>
      <c r="I97" s="65"/>
    </row>
    <row r="98" spans="1:11" ht="13.5" customHeight="1" x14ac:dyDescent="0.15">
      <c r="A98" s="65"/>
      <c r="B98" s="359" t="s">
        <v>58</v>
      </c>
      <c r="C98" s="360"/>
      <c r="D98" s="360"/>
      <c r="E98" s="360"/>
      <c r="F98" s="360"/>
      <c r="G98" s="360"/>
      <c r="H98" s="360"/>
      <c r="I98" s="126"/>
    </row>
    <row r="99" spans="1:11" ht="13.5" customHeight="1" x14ac:dyDescent="0.15">
      <c r="A99" s="65"/>
      <c r="B99" s="347" t="s">
        <v>59</v>
      </c>
      <c r="C99" s="347"/>
      <c r="D99" s="347"/>
      <c r="E99" s="347"/>
      <c r="F99" s="347"/>
      <c r="G99" s="347"/>
      <c r="H99" s="347"/>
      <c r="I99" s="124"/>
    </row>
    <row r="100" spans="1:11" x14ac:dyDescent="0.15">
      <c r="A100" s="65"/>
      <c r="B100" s="88"/>
      <c r="C100" s="124"/>
      <c r="D100" s="124"/>
      <c r="E100" s="124"/>
      <c r="F100" s="124"/>
      <c r="G100" s="109" t="s">
        <v>75</v>
      </c>
      <c r="I100" s="89"/>
    </row>
    <row r="101" spans="1:11" x14ac:dyDescent="0.15">
      <c r="A101" s="66"/>
      <c r="B101" s="348" t="s">
        <v>46</v>
      </c>
      <c r="C101" s="348"/>
      <c r="D101" s="348" t="s">
        <v>47</v>
      </c>
      <c r="E101" s="348"/>
      <c r="F101" s="125" t="s">
        <v>48</v>
      </c>
      <c r="G101" s="125" t="s">
        <v>49</v>
      </c>
      <c r="H101" s="69"/>
      <c r="I101" s="69"/>
    </row>
    <row r="102" spans="1:11" x14ac:dyDescent="0.15">
      <c r="A102" s="66"/>
      <c r="B102" s="348"/>
      <c r="C102" s="348"/>
      <c r="D102" s="125" t="s">
        <v>50</v>
      </c>
      <c r="E102" s="125" t="s">
        <v>51</v>
      </c>
      <c r="F102" s="125" t="s">
        <v>52</v>
      </c>
      <c r="G102" s="125" t="s">
        <v>95</v>
      </c>
      <c r="H102" s="69"/>
      <c r="I102" s="69"/>
    </row>
    <row r="103" spans="1:11" x14ac:dyDescent="0.15">
      <c r="A103" s="66"/>
      <c r="B103" s="100">
        <v>18</v>
      </c>
      <c r="C103" s="101" t="s">
        <v>102</v>
      </c>
      <c r="D103" s="102">
        <v>50</v>
      </c>
      <c r="E103" s="140">
        <f t="shared" ref="E103:E106" si="10">$A$1-B103</f>
        <v>10</v>
      </c>
      <c r="F103" s="102">
        <v>50</v>
      </c>
      <c r="G103" s="103">
        <f>ROUND(F103/D103,3)</f>
        <v>1</v>
      </c>
      <c r="H103" s="74"/>
      <c r="I103" s="74"/>
    </row>
    <row r="104" spans="1:11" x14ac:dyDescent="0.15">
      <c r="A104" s="66"/>
      <c r="B104" s="90">
        <v>23</v>
      </c>
      <c r="C104" s="104" t="s">
        <v>135</v>
      </c>
      <c r="D104" s="92">
        <v>9000</v>
      </c>
      <c r="E104" s="140">
        <f t="shared" si="10"/>
        <v>5</v>
      </c>
      <c r="F104" s="92">
        <v>9000</v>
      </c>
      <c r="G104" s="105">
        <f>ROUND(F104/D104,3)</f>
        <v>1</v>
      </c>
      <c r="H104" s="72"/>
      <c r="I104" s="72"/>
    </row>
    <row r="105" spans="1:11" x14ac:dyDescent="0.15">
      <c r="A105" s="66"/>
      <c r="B105" s="100">
        <v>23</v>
      </c>
      <c r="C105" s="104" t="s">
        <v>153</v>
      </c>
      <c r="D105" s="102">
        <v>40000</v>
      </c>
      <c r="E105" s="140">
        <f t="shared" si="10"/>
        <v>5</v>
      </c>
      <c r="F105" s="102">
        <v>20000</v>
      </c>
      <c r="G105" s="103">
        <f>ROUND(F105/D105,3)</f>
        <v>0.5</v>
      </c>
      <c r="H105" s="74"/>
      <c r="I105" s="74"/>
    </row>
    <row r="106" spans="1:11" x14ac:dyDescent="0.15">
      <c r="B106" s="90">
        <v>23</v>
      </c>
      <c r="C106" s="104" t="s">
        <v>136</v>
      </c>
      <c r="D106" s="92">
        <v>7308</v>
      </c>
      <c r="E106" s="140">
        <f t="shared" si="10"/>
        <v>5</v>
      </c>
      <c r="F106" s="92">
        <v>6215</v>
      </c>
      <c r="G106" s="105">
        <f>ROUND(F106/D106,3)</f>
        <v>0.85</v>
      </c>
      <c r="H106" s="106"/>
      <c r="I106" s="72"/>
      <c r="J106" s="78"/>
      <c r="K106" s="78"/>
    </row>
    <row r="108" spans="1:11" x14ac:dyDescent="0.15">
      <c r="B108" s="75"/>
      <c r="C108" s="76"/>
      <c r="D108" s="107"/>
      <c r="F108" s="107"/>
    </row>
  </sheetData>
  <mergeCells count="22">
    <mergeCell ref="B11:C12"/>
    <mergeCell ref="D11:E11"/>
    <mergeCell ref="A1:H1"/>
    <mergeCell ref="B5:H5"/>
    <mergeCell ref="B6:H6"/>
    <mergeCell ref="B8:H8"/>
    <mergeCell ref="B9:H9"/>
    <mergeCell ref="B34:H34"/>
    <mergeCell ref="B35:I35"/>
    <mergeCell ref="B36:M36"/>
    <mergeCell ref="B37:H37"/>
    <mergeCell ref="B39:C40"/>
    <mergeCell ref="D39:E39"/>
    <mergeCell ref="B99:H99"/>
    <mergeCell ref="B101:C102"/>
    <mergeCell ref="D101:E101"/>
    <mergeCell ref="B80:K80"/>
    <mergeCell ref="B82:K82"/>
    <mergeCell ref="B83:H83"/>
    <mergeCell ref="B85:C86"/>
    <mergeCell ref="D85:E85"/>
    <mergeCell ref="B98:H98"/>
  </mergeCells>
  <phoneticPr fontId="2"/>
  <printOptions horizontalCentered="1"/>
  <pageMargins left="0.62992125984251968" right="0.15748031496062992" top="0.55118110236220474" bottom="0.39370078740157483" header="0.31496062992125984" footer="0.31496062992125984"/>
  <pageSetup paperSize="9" scale="80" orientation="portrait" r:id="rId1"/>
  <rowBreaks count="1" manualBreakCount="1">
    <brk id="76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府債の状況</vt:lpstr>
      <vt:lpstr>基金の状況</vt:lpstr>
      <vt:lpstr>臨財債等について</vt:lpstr>
      <vt:lpstr>別紙</vt:lpstr>
      <vt:lpstr>基金の状況!Print_Area</vt:lpstr>
      <vt:lpstr>府債の状況!Print_Area</vt:lpstr>
      <vt:lpstr>別紙!Print_Area</vt:lpstr>
      <vt:lpstr>臨財債等について!Print_Area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 </cp:lastModifiedBy>
  <cp:lastPrinted>2017-07-24T00:47:33Z</cp:lastPrinted>
  <dcterms:created xsi:type="dcterms:W3CDTF">2014-07-25T01:09:56Z</dcterms:created>
  <dcterms:modified xsi:type="dcterms:W3CDTF">2017-07-24T00:47:54Z</dcterms:modified>
</cp:coreProperties>
</file>