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756EA8C-2B7B-4D6D-805A-D49B68F5D3B6}"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1" i="7" l="1"/>
  <c r="L17" i="7"/>
  <c r="M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E63" i="7"/>
  <c r="D63" i="7"/>
  <c r="V61" i="7"/>
  <c r="U61" i="7"/>
  <c r="E61" i="7"/>
  <c r="D61" i="7"/>
  <c r="V59" i="7"/>
  <c r="E59" i="7"/>
  <c r="D59" i="7"/>
  <c r="V57" i="7"/>
  <c r="U57" i="7"/>
  <c r="E57" i="7"/>
  <c r="D57" i="7"/>
  <c r="E55" i="7"/>
  <c r="D55" i="7"/>
  <c r="E53" i="7"/>
  <c r="D53" i="7"/>
  <c r="V51" i="7"/>
  <c r="U51" i="7"/>
  <c r="M51" i="7"/>
  <c r="L51" i="7"/>
  <c r="E51" i="7"/>
  <c r="D51"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L31" i="7"/>
  <c r="E31" i="7"/>
  <c r="D31" i="7"/>
  <c r="V29" i="7"/>
  <c r="U29" i="7"/>
  <c r="M29" i="7"/>
  <c r="L29" i="7"/>
  <c r="E29" i="7"/>
  <c r="D29" i="7"/>
  <c r="M27" i="7"/>
  <c r="L27" i="7"/>
  <c r="E27" i="7"/>
  <c r="D27" i="7"/>
  <c r="V25" i="7"/>
  <c r="U25" i="7"/>
  <c r="M25" i="7"/>
  <c r="L25" i="7"/>
  <c r="E25" i="7"/>
  <c r="D25" i="7"/>
  <c r="V23" i="7"/>
  <c r="U23" i="7"/>
  <c r="M23" i="7"/>
  <c r="L23" i="7"/>
  <c r="E23" i="7"/>
  <c r="D23" i="7"/>
  <c r="V21" i="7"/>
  <c r="U21" i="7"/>
  <c r="M21" i="7"/>
  <c r="E21" i="7"/>
  <c r="D21" i="7"/>
  <c r="V19" i="7"/>
  <c r="U19" i="7"/>
  <c r="M19" i="7"/>
  <c r="L19" i="7"/>
  <c r="E19" i="7"/>
  <c r="D19" i="7"/>
  <c r="V17" i="7"/>
  <c r="U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<sst xmlns="http://schemas.openxmlformats.org/spreadsheetml/2006/main" count="13844" uniqueCount="7956">
  <si>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</si>
  <si>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</si>
  <si>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</si>
  <si>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</si>
  <si>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</si>
  <si>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</si>
  <si>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</si>
  <si>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</si>
  <si>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</si>
  <si>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</si>
  <si>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</si>
  <si>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</si>
  <si>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</si>
  <si>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</si>
  <si>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</si>
  <si>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</si>
  <si>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</si>
  <si>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</si>
  <si>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</si>
  <si>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</si>
  <si>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</si>
  <si>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</si>
  <si>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</si>
  <si>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</si>
  <si>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</si>
  <si>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</si>
  <si>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</si>
  <si>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</si>
  <si>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</si>
  <si>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</si>
  <si>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</si>
  <si>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</si>
  <si>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</si>
  <si>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</si>
  <si>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</si>
  <si>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</si>
  <si>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</si>
  <si>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</si>
  <si>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</si>
  <si>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</si>
  <si>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</si>
  <si>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</si>
  <si>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</si>
  <si>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</si>
  <si>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</si>
  <si>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</si>
  <si>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</si>
  <si>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</si>
  <si>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</si>
  <si>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</si>
  <si>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</si>
  <si>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</si>
  <si>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</si>
  <si>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</si>
  <si>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</si>
  <si>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</si>
  <si>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</si>
  <si>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</si>
  <si>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</si>
  <si>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</si>
  <si>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</si>
  <si>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</si>
  <si>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</si>
  <si>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</si>
  <si>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</si>
  <si>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</si>
  <si>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</si>
  <si>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</si>
  <si>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</si>
  <si>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</si>
  <si>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</si>
  <si>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</si>
  <si>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</si>
  <si>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</si>
  <si>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</si>
  <si>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</si>
  <si>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</si>
  <si>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</si>
  <si>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</si>
  <si>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</si>
  <si>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</si>
  <si>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</si>
  <si>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</si>
  <si>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</si>
  <si>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</si>
  <si>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</si>
  <si>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</si>
  <si>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</si>
  <si>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</si>
  <si>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</si>
  <si>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</si>
  <si>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</si>
  <si>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</si>
  <si>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</si>
  <si>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</si>
  <si>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</si>
  <si>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</si>
  <si>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</si>
  <si>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</si>
  <si>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</si>
  <si>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</si>
  <si>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</si>
  <si>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</si>
  <si>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</si>
  <si>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</si>
  <si>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</si>
  <si>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</si>
  <si>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</si>
  <si>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</si>
  <si>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</si>
  <si>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</si>
  <si>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</si>
  <si>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</si>
  <si>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</si>
  <si>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</si>
  <si>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</si>
  <si>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</si>
  <si>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</si>
  <si>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</si>
  <si>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</si>
  <si>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</si>
  <si>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</si>
  <si>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</si>
  <si>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</si>
  <si>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</si>
  <si>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</si>
  <si>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</si>
  <si>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</si>
  <si>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</si>
  <si>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</si>
  <si>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</si>
  <si>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</si>
  <si>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</si>
  <si>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</si>
  <si>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</si>
  <si>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</si>
  <si>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</si>
  <si>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</si>
  <si>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</si>
  <si>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</si>
  <si>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</si>
  <si>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</si>
  <si>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</si>
  <si>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</si>
  <si>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</si>
  <si>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</si>
  <si>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</si>
  <si>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</si>
  <si>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</si>
  <si>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</si>
  <si>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</si>
  <si>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</si>
  <si>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</si>
  <si>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</si>
  <si>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</si>
  <si>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</si>
  <si>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</si>
  <si>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</si>
  <si>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</si>
  <si>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</si>
  <si>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</si>
  <si>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</si>
  <si>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</si>
  <si>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</si>
  <si>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</si>
  <si>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</si>
  <si>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</si>
  <si>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</si>
  <si>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</si>
  <si>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</si>
  <si>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</si>
  <si>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</si>
  <si>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</si>
  <si>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</si>
  <si>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</si>
  <si>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</si>
  <si>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</si>
  <si>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</si>
  <si>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</si>
  <si>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</si>
  <si>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</si>
  <si>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</si>
  <si>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</si>
  <si>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</si>
  <si>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</si>
  <si>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</si>
  <si>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</si>
  <si>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</si>
  <si>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</si>
  <si>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</si>
  <si>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</si>
  <si>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</si>
  <si>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</si>
  <si>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</si>
  <si>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</si>
  <si>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</si>
  <si>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</si>
  <si>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</si>
  <si>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</si>
  <si>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</si>
  <si>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</si>
  <si>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</si>
  <si>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</si>
  <si>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</si>
  <si>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</si>
  <si>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</si>
  <si>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</si>
  <si>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</si>
  <si>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</si>
  <si>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</si>
  <si>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</si>
  <si>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</si>
  <si>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</si>
  <si>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</si>
  <si>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</si>
  <si>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</si>
  <si>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</si>
  <si>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</si>
  <si>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</si>
  <si>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</si>
  <si>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</si>
  <si>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</si>
  <si>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</si>
  <si>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</si>
  <si>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</si>
  <si>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</si>
  <si>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</si>
  <si>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</si>
  <si>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</si>
  <si>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</si>
  <si>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</si>
  <si>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</si>
  <si>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</si>
  <si>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</si>
  <si>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</si>
  <si>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</si>
  <si>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</si>
  <si>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</si>
  <si>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</si>
  <si>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</si>
  <si>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</si>
  <si>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</si>
  <si>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</si>
  <si>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</si>
  <si>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</si>
  <si>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</si>
  <si>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</si>
  <si>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</si>
  <si>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</si>
  <si>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</si>
  <si>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</si>
  <si>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</si>
  <si>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</si>
  <si>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</si>
  <si>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</si>
  <si>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</si>
  <si>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</si>
  <si>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</si>
  <si>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</si>
  <si>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</si>
  <si>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</si>
  <si>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</si>
  <si>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</si>
  <si>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</si>
  <si>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</si>
  <si>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</si>
  <si>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</si>
  <si>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</si>
  <si>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</si>
  <si>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</si>
  <si>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</si>
  <si>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</si>
  <si>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</si>
  <si>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</si>
  <si>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</si>
  <si>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</si>
  <si>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</si>
  <si>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</si>
  <si>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</si>
  <si>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</si>
  <si>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</si>
  <si>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</si>
  <si>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</si>
  <si>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</si>
  <si>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</si>
  <si>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</si>
  <si>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</si>
  <si>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</si>
  <si>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</si>
  <si>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</si>
  <si>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</si>
  <si>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</si>
  <si>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</si>
  <si>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</si>
  <si>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</si>
  <si>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</si>
  <si>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</si>
  <si>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</si>
  <si>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</si>
  <si>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</si>
  <si>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</si>
  <si>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</si>
  <si>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</si>
  <si>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</si>
  <si>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</si>
  <si>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</si>
  <si>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</si>
  <si>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</si>
  <si>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</si>
  <si>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</si>
  <si>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</si>
  <si>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</si>
  <si>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</si>
  <si>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</si>
  <si>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</si>
  <si>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</si>
  <si>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</si>
  <si>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</si>
  <si>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</si>
  <si>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</si>
  <si>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</si>
  <si>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</si>
  <si>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</si>
  <si>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</si>
  <si>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</si>
  <si>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</si>
  <si>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</si>
  <si>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</si>
  <si>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</si>
  <si>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</si>
  <si>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</si>
  <si>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</si>
  <si>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</si>
  <si>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</si>
  <si>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</si>
  <si>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</si>
  <si>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</si>
  <si>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</si>
  <si>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</si>
  <si>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</si>
  <si>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</si>
  <si>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</si>
  <si>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</si>
  <si>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</si>
  <si>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</si>
  <si>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</si>
  <si>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</si>
  <si>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</si>
  <si>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</si>
  <si>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</si>
  <si>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</si>
  <si>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</si>
  <si>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</si>
  <si>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</si>
  <si>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</si>
  <si>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</si>
  <si>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</si>
  <si>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</si>
  <si>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</si>
  <si>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</si>
  <si>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</si>
  <si>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</si>
  <si>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</si>
  <si>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</si>
  <si>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</si>
  <si>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</si>
  <si>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</si>
  <si>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</si>
  <si>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</si>
  <si>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</si>
  <si>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</si>
  <si>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</si>
  <si>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</si>
  <si>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</si>
  <si>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</si>
  <si>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</si>
  <si>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</si>
  <si>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</si>
  <si>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</si>
  <si>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</si>
  <si>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</si>
  <si>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</si>
  <si>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</si>
  <si>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</si>
  <si>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</si>
  <si>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</si>
  <si>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</si>
  <si>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</si>
  <si>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</si>
  <si>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</si>
  <si>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</si>
  <si>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</si>
  <si>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</si>
  <si>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</si>
  <si>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</si>
  <si>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</si>
  <si>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</si>
  <si>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</si>
  <si>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</si>
  <si>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</si>
  <si>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</si>
  <si>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</si>
  <si>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</si>
  <si>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</si>
  <si>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</si>
  <si>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</si>
  <si>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</si>
  <si>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</si>
  <si>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</si>
  <si>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</si>
  <si>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</si>
  <si>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</si>
  <si>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</si>
  <si>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</si>
  <si>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</si>
  <si>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</si>
  <si>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</si>
  <si>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</si>
  <si>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</si>
  <si>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</si>
  <si>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</si>
  <si>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</si>
  <si>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</si>
  <si>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</si>
  <si>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</si>
  <si>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</si>
  <si>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</si>
  <si>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</si>
  <si>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</si>
  <si>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</si>
  <si>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</si>
  <si>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</si>
  <si>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</si>
  <si>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</si>
  <si>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</si>
  <si>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</si>
  <si>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</si>
  <si>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</si>
  <si>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</si>
  <si>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</si>
  <si>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</si>
  <si>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</si>
  <si>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</si>
  <si>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</si>
  <si>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</si>
  <si>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</si>
  <si>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</si>
  <si>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</si>
  <si>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</si>
  <si>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</si>
  <si>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</si>
  <si>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</si>
  <si>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</si>
  <si>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</si>
  <si>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</si>
  <si>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</si>
  <si>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</si>
  <si>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</si>
  <si>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</si>
  <si>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</si>
  <si>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</si>
  <si>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</si>
  <si>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</si>
  <si>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</si>
  <si>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</si>
  <si>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</si>
  <si>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</si>
  <si>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</si>
  <si>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</si>
  <si>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</si>
  <si>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</si>
  <si>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</si>
  <si>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</si>
  <si>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</si>
  <si>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</si>
  <si>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</si>
  <si>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</si>
  <si>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</si>
  <si>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</si>
  <si>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</si>
  <si>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</si>
  <si>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</si>
  <si>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</si>
  <si>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</si>
  <si>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</si>
  <si>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</si>
  <si>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</si>
  <si>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</si>
  <si>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</si>
  <si>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</si>
  <si>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</si>
  <si>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</si>
  <si>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</si>
  <si>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</si>
  <si>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</si>
  <si>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</si>
  <si>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</si>
  <si>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</si>
  <si>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</si>
  <si>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</si>
  <si>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</si>
  <si>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</si>
  <si>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</si>
  <si>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</si>
  <si>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</si>
  <si>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</si>
  <si>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</si>
  <si>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</si>
  <si>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</si>
  <si>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</si>
  <si>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</si>
  <si>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</si>
  <si>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</si>
  <si>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</si>
  <si>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</si>
  <si>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</si>
  <si>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</si>
  <si>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</si>
  <si>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</si>
  <si>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</si>
  <si>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</si>
  <si>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</si>
  <si>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</si>
  <si>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</si>
  <si>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</si>
  <si>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</si>
  <si>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</si>
  <si>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</si>
  <si>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</si>
  <si>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</si>
  <si>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</si>
  <si>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</si>
  <si>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</si>
  <si>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</si>
  <si>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</si>
  <si>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</si>
  <si>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</si>
  <si>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</si>
  <si>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</si>
  <si>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</si>
  <si>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</si>
  <si>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</si>
  <si>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</si>
  <si>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</si>
  <si>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</si>
  <si>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</si>
  <si>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</si>
  <si>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</si>
  <si>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</si>
  <si>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</si>
  <si>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</si>
  <si>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</si>
  <si>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</si>
  <si>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</si>
  <si>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</si>
  <si>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</si>
  <si>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</si>
  <si>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</si>
  <si>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</si>
  <si>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</si>
  <si>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</si>
  <si>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</si>
  <si>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</si>
  <si>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</si>
  <si>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</si>
  <si>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</si>
  <si>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</si>
  <si>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</si>
  <si>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</si>
  <si>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</si>
  <si>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</si>
  <si>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</si>
  <si>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</si>
  <si>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</si>
  <si>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</si>
  <si>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</si>
  <si>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</si>
  <si>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</si>
  <si>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</si>
  <si>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</si>
  <si>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</si>
  <si>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</si>
  <si>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</si>
  <si>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</si>
  <si>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</si>
  <si>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</si>
  <si>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</si>
  <si>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</si>
  <si>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</si>
  <si>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</si>
  <si>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</si>
  <si>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</si>
  <si>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</si>
  <si>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</si>
  <si>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</si>
  <si>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</si>
  <si>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</si>
  <si>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</si>
  <si>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</si>
  <si>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</si>
  <si>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</si>
  <si>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</si>
  <si>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</si>
  <si>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</si>
  <si>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</si>
  <si>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</si>
  <si>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</si>
  <si>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</si>
  <si>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</si>
  <si>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</si>
  <si>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</si>
  <si>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</si>
  <si>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</si>
  <si>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</si>
  <si>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</si>
  <si>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</si>
  <si>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</si>
  <si>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</si>
  <si>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</si>
  <si>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</si>
  <si>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</si>
  <si>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</si>
  <si>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</si>
  <si>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</si>
  <si>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</si>
  <si>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</si>
  <si>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</si>
  <si>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</si>
  <si>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</si>
  <si>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</si>
  <si>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</si>
  <si>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</si>
  <si>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</si>
  <si>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</si>
  <si>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</si>
  <si>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</si>
  <si>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</si>
  <si>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</si>
  <si>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</si>
  <si>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</si>
  <si>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</si>
  <si>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</si>
  <si>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</si>
  <si>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</si>
  <si>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</si>
  <si>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</si>
  <si>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</si>
  <si>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</si>
  <si>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</si>
  <si>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</si>
  <si>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</si>
  <si>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</si>
  <si>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</si>
  <si>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</si>
  <si>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</si>
  <si>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</si>
  <si>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</si>
  <si>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</si>
  <si>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</si>
  <si>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</si>
  <si>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</si>
  <si>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</si>
  <si>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</si>
  <si>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</si>
  <si>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</si>
  <si>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</si>
  <si>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</si>
  <si>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</si>
  <si>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</si>
  <si>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</si>
  <si>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</si>
  <si>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</si>
  <si>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</si>
  <si>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</si>
  <si>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</si>
  <si>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</si>
  <si>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</si>
  <si>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</si>
  <si>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</si>
  <si>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</si>
  <si>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</si>
  <si>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</si>
  <si>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</si>
  <si>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</si>
  <si>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</si>
  <si>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</si>
  <si>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</si>
  <si>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</si>
  <si>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</si>
  <si>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</si>
  <si>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</si>
  <si>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</si>
  <si>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</si>
  <si>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</si>
  <si>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</si>
  <si>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</si>
  <si>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</si>
  <si>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</si>
  <si>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</si>
  <si>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</si>
  <si>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</si>
  <si>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</si>
  <si>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</si>
  <si>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</si>
  <si>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</si>
  <si>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</si>
  <si>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</si>
  <si>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</si>
  <si>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</si>
  <si>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</si>
  <si>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</si>
  <si>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</si>
  <si>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</si>
  <si>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</si>
  <si>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</si>
  <si>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</si>
  <si>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</si>
  <si>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</si>
  <si>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</si>
  <si>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</si>
  <si>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</si>
  <si>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</si>
  <si>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</si>
  <si>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</si>
  <si>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</si>
  <si>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</si>
  <si>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</si>
  <si>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</si>
  <si>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</si>
  <si>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</si>
  <si>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</si>
  <si>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</si>
  <si>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</si>
  <si>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</si>
  <si>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</si>
  <si>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</si>
  <si>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</si>
  <si>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</si>
  <si>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</si>
  <si>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</si>
  <si>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</si>
  <si>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</si>
  <si>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</si>
  <si>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</si>
  <si>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</si>
  <si>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</si>
  <si>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</si>
  <si>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</si>
  <si>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</si>
  <si>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</si>
  <si>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</si>
  <si>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</si>
  <si>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</si>
  <si>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</si>
  <si>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</si>
  <si>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</si>
  <si>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</si>
  <si>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</si>
  <si>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</si>
  <si>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</si>
  <si>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</si>
  <si>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</si>
  <si>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</si>
  <si>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</si>
  <si>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</si>
  <si>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</si>
  <si>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</si>
  <si>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</si>
  <si>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</si>
  <si>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</si>
  <si>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</si>
  <si>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</si>
  <si>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</si>
  <si>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</si>
  <si>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</si>
  <si>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</si>
  <si>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</si>
  <si>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</si>
  <si>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</si>
  <si>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</si>
  <si>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</si>
  <si>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</si>
  <si>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</si>
  <si>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</si>
  <si>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</si>
  <si>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</si>
  <si>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</si>
  <si>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</si>
  <si>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</si>
  <si>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</si>
  <si>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</si>
  <si>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</si>
  <si>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</si>
  <si>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</si>
  <si>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</si>
  <si>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</si>
  <si>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</si>
  <si>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</si>
  <si>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</si>
  <si>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</si>
  <si>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</si>
  <si>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</si>
  <si>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</si>
  <si>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</si>
  <si>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</si>
  <si>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</si>
  <si>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</si>
  <si>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</si>
  <si>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</si>
  <si>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</si>
  <si>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</si>
  <si>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</si>
  <si>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</si>
  <si>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</si>
  <si>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</si>
  <si>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</si>
  <si>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</si>
  <si>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</si>
  <si>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</si>
  <si>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</si>
  <si>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</si>
  <si>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</si>
  <si>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</si>
  <si>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</si>
  <si>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</si>
  <si>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</si>
  <si>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</si>
  <si>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</si>
  <si>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</si>
  <si>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</si>
  <si>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</si>
  <si>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</si>
  <si>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</si>
  <si>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</si>
  <si>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</si>
  <si>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</si>
  <si>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</si>
  <si>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</si>
  <si>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</si>
  <si>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</si>
  <si>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</si>
  <si>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</si>
  <si>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</si>
  <si>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</si>
  <si>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</si>
  <si>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</si>
  <si>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</si>
  <si>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</si>
  <si>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</si>
  <si>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</si>
  <si>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</si>
  <si>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</si>
  <si>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</si>
  <si>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</si>
  <si>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</si>
  <si>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</si>
  <si>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</si>
  <si>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</si>
  <si>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</si>
  <si>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</si>
  <si>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</si>
  <si>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</si>
  <si>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</si>
  <si>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</si>
  <si>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</si>
  <si>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</si>
  <si>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</si>
  <si>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</si>
  <si>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</si>
  <si>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</si>
  <si>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</si>
  <si>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</si>
  <si>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</si>
  <si>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</si>
  <si>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</si>
  <si>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</si>
  <si>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</si>
  <si>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</si>
  <si>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</si>
  <si>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</si>
  <si>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</si>
  <si>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</si>
  <si>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</si>
  <si>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</si>
  <si>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</si>
  <si>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</si>
  <si>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</si>
  <si>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</si>
  <si>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</si>
  <si>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</si>
  <si>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</si>
  <si>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</si>
  <si>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</si>
  <si>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</si>
  <si>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</si>
  <si>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</si>
  <si>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</si>
  <si>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</si>
  <si>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</si>
  <si>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</si>
  <si>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</si>
  <si>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</si>
  <si>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</si>
  <si>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</si>
  <si>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</si>
  <si>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</si>
  <si>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</si>
  <si>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</si>
  <si>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</si>
  <si>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</si>
  <si>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</si>
  <si>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</si>
  <si>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</si>
  <si>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</si>
  <si>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</si>
  <si>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</si>
  <si>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</si>
  <si>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</si>
  <si>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</si>
  <si>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</si>
  <si>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</si>
  <si>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</si>
  <si>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</si>
  <si>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</si>
  <si>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</si>
  <si>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</si>
  <si>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</si>
  <si>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</si>
  <si>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</si>
  <si>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</si>
  <si>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</si>
  <si>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</si>
  <si>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</si>
  <si>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</si>
  <si>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</si>
  <si>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</si>
  <si>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</si>
  <si>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</si>
  <si>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</si>
  <si>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</si>
  <si>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</si>
  <si>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</si>
  <si>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</si>
  <si>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</si>
  <si>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</si>
  <si>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</si>
  <si>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</si>
  <si>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</si>
  <si>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</si>
  <si>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</si>
  <si>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</si>
  <si>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</si>
  <si>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</si>
  <si>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</si>
  <si>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</si>
  <si>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</si>
  <si>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</si>
  <si>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</si>
  <si>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</si>
  <si>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</si>
  <si>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</si>
  <si>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</si>
  <si>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</si>
  <si>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</si>
  <si>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</si>
  <si>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</si>
  <si>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</si>
  <si>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</si>
  <si>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</si>
  <si>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</si>
  <si>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</si>
  <si>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</si>
  <si>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</si>
  <si>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</si>
  <si>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</si>
  <si>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</si>
  <si>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</si>
  <si>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</si>
  <si>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</si>
  <si>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</si>
  <si>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</si>
  <si>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</si>
  <si>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</si>
  <si>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</si>
  <si>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</si>
  <si>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</si>
  <si>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</si>
  <si>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</si>
  <si>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</si>
  <si>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</si>
  <si>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</si>
  <si>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</si>
  <si>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</si>
  <si>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</si>
  <si>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</si>
  <si>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</si>
  <si>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</si>
  <si>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</si>
  <si>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</si>
  <si>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</si>
  <si>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</si>
  <si>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</si>
  <si>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</si>
  <si>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</si>
  <si>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</si>
  <si>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</si>
  <si>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</si>
  <si>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</si>
  <si>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</si>
  <si>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</si>
  <si>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</si>
  <si>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</si>
  <si>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</si>
  <si>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</si>
  <si>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</si>
  <si>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</si>
  <si>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</si>
  <si>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</si>
  <si>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</si>
  <si>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</si>
  <si>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</si>
  <si>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</si>
  <si>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</si>
  <si>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</si>
  <si>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</si>
  <si>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</si>
  <si>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</si>
  <si>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</si>
  <si>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</si>
  <si>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</si>
  <si>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</si>
  <si>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</si>
  <si>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</si>
  <si>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</si>
  <si>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</si>
  <si>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</si>
  <si>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</si>
  <si>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</si>
  <si>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</si>
  <si>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</si>
  <si>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</si>
  <si>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</si>
  <si>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</si>
  <si>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</si>
  <si>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</si>
  <si>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</si>
  <si>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</si>
  <si>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</si>
  <si>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</si>
  <si>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</si>
  <si>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</si>
  <si>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</si>
  <si>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</si>
  <si>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</si>
  <si>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</si>
  <si>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</si>
  <si>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</si>
  <si>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</si>
  <si>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</si>
  <si>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</si>
  <si>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</si>
  <si>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</si>
  <si>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</si>
  <si>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</si>
  <si>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</si>
  <si>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</si>
  <si>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</si>
  <si>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</si>
  <si>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</si>
  <si>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</si>
  <si>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</si>
  <si>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</si>
  <si>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</si>
  <si>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</si>
  <si>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</si>
  <si>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</si>
  <si>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</si>
  <si>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</si>
  <si>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</si>
  <si>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</si>
  <si>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</si>
  <si>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</si>
  <si>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</si>
  <si>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</si>
  <si>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</si>
  <si>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</si>
  <si>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</si>
  <si>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</si>
  <si>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</si>
  <si>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</si>
  <si>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</si>
  <si>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</si>
  <si>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</si>
  <si>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</si>
  <si>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</si>
  <si>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</si>
  <si>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</si>
  <si>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</si>
  <si>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</si>
  <si>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</si>
  <si>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</si>
  <si>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</si>
  <si>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</si>
  <si>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</si>
  <si>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</si>
  <si>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</si>
  <si>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</si>
  <si>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</si>
  <si>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</si>
  <si>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</si>
  <si>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</si>
  <si>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</si>
  <si>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</si>
  <si>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</si>
  <si>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</si>
  <si>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</si>
  <si>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</si>
  <si>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</si>
  <si>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</si>
  <si>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</si>
  <si>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</si>
  <si>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</si>
  <si>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</si>
  <si>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</si>
  <si>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</si>
  <si>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</si>
  <si>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</si>
  <si>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</si>
  <si>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</si>
  <si>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</si>
  <si>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</si>
  <si>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</si>
  <si>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</si>
  <si>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</si>
  <si>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</si>
  <si>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</si>
  <si>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</si>
  <si>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</si>
  <si>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</si>
  <si>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</si>
  <si>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</si>
  <si>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</si>
  <si>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</si>
  <si>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</si>
  <si>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</si>
  <si>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</si>
  <si>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</si>
  <si>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</si>
  <si>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</si>
  <si>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</si>
  <si>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</si>
  <si>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</si>
  <si>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</si>
  <si>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</si>
  <si>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</si>
  <si>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</si>
  <si>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</si>
  <si>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</si>
  <si>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</si>
  <si>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</si>
  <si>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</si>
  <si>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</si>
  <si>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</si>
  <si>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</si>
  <si>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</si>
  <si>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</si>
  <si>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</si>
  <si>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</si>
  <si>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</si>
  <si>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</si>
  <si>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</si>
  <si>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</si>
  <si>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</si>
  <si>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</si>
  <si>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</si>
  <si>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</si>
  <si>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</si>
  <si>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</si>
  <si>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</si>
  <si>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</si>
  <si>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</si>
  <si>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</si>
  <si>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</si>
  <si>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</si>
  <si>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</si>
  <si>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</si>
  <si>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</si>
  <si>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</si>
  <si>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</si>
  <si>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</si>
  <si>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</si>
  <si>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</si>
  <si>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</si>
  <si>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</si>
  <si>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</si>
  <si>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</si>
  <si>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</si>
  <si>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</si>
  <si>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</si>
  <si>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</si>
  <si>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</si>
  <si>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</si>
  <si>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</si>
  <si>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</si>
  <si>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</si>
  <si>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</si>
  <si>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</si>
  <si>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</si>
  <si>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</si>
  <si>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</si>
  <si>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</si>
  <si>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</si>
  <si>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</si>
  <si>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</si>
  <si>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</si>
  <si>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</si>
  <si>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</si>
  <si>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</si>
  <si>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</si>
  <si>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</si>
  <si>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</si>
  <si>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</si>
  <si>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</si>
  <si>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</si>
  <si>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</si>
  <si>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</si>
  <si>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</si>
  <si>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</si>
  <si>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</si>
  <si>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</si>
  <si>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</si>
  <si>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</si>
  <si>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</si>
  <si>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</si>
  <si>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</si>
  <si>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</si>
  <si>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</si>
  <si>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</si>
  <si>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</si>
  <si>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</si>
  <si>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</si>
  <si>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</si>
  <si>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</si>
  <si>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</si>
  <si>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</si>
  <si>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</si>
  <si>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</si>
  <si>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</si>
  <si>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</si>
  <si>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</si>
  <si>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</si>
  <si>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</si>
  <si>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</si>
  <si>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</si>
  <si>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</si>
  <si>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</si>
  <si>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</si>
  <si>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</si>
  <si>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</si>
  <si>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</si>
  <si>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</si>
  <si>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</si>
  <si>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</si>
  <si>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</si>
  <si>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</si>
  <si>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</si>
  <si>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</si>
  <si>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</si>
  <si>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</si>
  <si>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</si>
  <si>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</si>
  <si>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</si>
  <si>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</si>
  <si>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</si>
  <si>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</si>
  <si>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</si>
  <si>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</si>
  <si>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</si>
  <si>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</si>
  <si>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</si>
  <si>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</si>
  <si>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</si>
  <si>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</si>
  <si>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</si>
  <si>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</si>
  <si>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</si>
  <si>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</si>
  <si>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</si>
  <si>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</si>
  <si>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</si>
  <si>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</si>
  <si>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</si>
  <si>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</si>
  <si>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</si>
  <si>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</si>
  <si>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</si>
  <si>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</si>
  <si>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</si>
  <si>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</si>
  <si>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</si>
  <si>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</si>
  <si>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</si>
  <si>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</si>
  <si>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</si>
  <si>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</si>
  <si>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</si>
  <si>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</si>
  <si>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</si>
  <si>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</si>
  <si>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</si>
  <si>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</si>
  <si>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</si>
  <si>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</si>
  <si>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</si>
  <si>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</si>
  <si>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</si>
  <si>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</si>
  <si>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</si>
  <si>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</si>
  <si>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</si>
  <si>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</si>
  <si>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</si>
  <si>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</si>
  <si>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</si>
  <si>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</si>
  <si>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</si>
  <si>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</si>
  <si>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</si>
  <si>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</si>
  <si>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</si>
  <si>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</si>
  <si>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</si>
  <si>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</si>
  <si>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</si>
  <si>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</si>
  <si>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</si>
  <si>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</si>
  <si>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</si>
  <si>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</si>
  <si>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</si>
  <si>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</si>
  <si>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</si>
  <si>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</si>
  <si>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</si>
  <si>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</si>
  <si>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</si>
  <si>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</si>
  <si>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</si>
  <si>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</si>
  <si>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</si>
  <si>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</si>
  <si>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</si>
  <si>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</si>
  <si>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</si>
  <si>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</si>
  <si>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</si>
  <si>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</si>
  <si>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</si>
  <si>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</si>
  <si>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</si>
  <si>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</si>
  <si>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</si>
  <si>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</si>
  <si>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</si>
  <si>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</si>
  <si>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</si>
  <si>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</si>
  <si>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</si>
  <si>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</si>
  <si>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</si>
  <si>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</si>
  <si>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</si>
  <si>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</si>
  <si>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</si>
  <si>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</si>
  <si>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</si>
  <si>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</si>
  <si>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</si>
  <si>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</si>
  <si>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</si>
  <si>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</si>
  <si>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</si>
  <si>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</si>
  <si>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</si>
  <si>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</si>
  <si>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</si>
  <si>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</si>
  <si>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</si>
  <si>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</si>
  <si>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</si>
  <si>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</si>
  <si>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</si>
  <si>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</si>
  <si>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</si>
  <si>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</si>
  <si>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</si>
  <si>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</si>
  <si>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</si>
  <si>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</si>
  <si>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</si>
  <si>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</si>
  <si>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</si>
  <si>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</si>
  <si>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</si>
  <si>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</si>
  <si>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</si>
  <si>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</si>
  <si>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</si>
  <si>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</si>
  <si>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</si>
  <si>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</si>
  <si>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</si>
  <si>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</si>
  <si>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</si>
  <si>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</si>
  <si>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</si>
  <si>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</si>
  <si>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</si>
  <si>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</si>
  <si>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</si>
  <si>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</si>
  <si>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</si>
  <si>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</si>
  <si>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</si>
  <si>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</si>
  <si>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</si>
  <si>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</si>
  <si>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</si>
  <si>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</si>
  <si>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</si>
  <si>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</si>
  <si>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</si>
  <si>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</si>
  <si>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</si>
  <si>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</si>
  <si>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</si>
  <si>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</si>
  <si>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</si>
  <si>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</si>
  <si>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</si>
  <si>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</si>
  <si>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</si>
  <si>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</si>
  <si>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</si>
  <si>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</si>
  <si>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</si>
  <si>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</si>
  <si>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</si>
  <si>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</si>
  <si>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</si>
  <si>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</si>
  <si>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</si>
  <si>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</si>
  <si>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</si>
  <si>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</si>
  <si>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</si>
  <si>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</si>
  <si>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</si>
  <si>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</si>
  <si>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</si>
  <si>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</si>
  <si>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</si>
  <si>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</si>
  <si>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</si>
  <si>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</si>
  <si>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</si>
  <si>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</si>
  <si>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</si>
  <si>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</si>
  <si>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</si>
  <si>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</si>
  <si>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</si>
  <si>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</si>
  <si>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</si>
  <si>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</si>
  <si>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</si>
  <si>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</si>
  <si>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</si>
  <si>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</si>
  <si>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</si>
  <si>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</si>
  <si>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</si>
  <si>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</si>
  <si>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</si>
  <si>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</si>
  <si>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</si>
  <si>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</si>
  <si>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</si>
  <si>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</si>
  <si>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</si>
  <si>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</si>
  <si>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</si>
  <si>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</si>
  <si>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</si>
  <si>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</si>
  <si>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</si>
  <si>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</si>
  <si>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</si>
  <si>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</si>
  <si>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</si>
  <si>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</si>
  <si>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</si>
  <si>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</si>
  <si>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</si>
  <si>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</si>
  <si>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</si>
  <si>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</si>
  <si>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</si>
  <si>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</si>
  <si>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</si>
  <si>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</si>
  <si>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</si>
  <si>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</si>
  <si>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</si>
  <si>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</si>
  <si>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</si>
  <si>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</si>
  <si>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</si>
  <si>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</si>
  <si>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</si>
  <si>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</si>
  <si>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</si>
  <si>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</si>
  <si>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</si>
  <si>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</si>
  <si>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</si>
  <si>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</si>
  <si>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</si>
  <si>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</si>
  <si>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</si>
  <si>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</si>
  <si>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</si>
  <si>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</si>
  <si>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</si>
  <si>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</si>
  <si>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</si>
  <si>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</si>
  <si>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</si>
  <si>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</si>
  <si>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</si>
  <si>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</si>
  <si>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</si>
  <si>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</si>
  <si>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</si>
  <si>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</si>
  <si>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</si>
  <si>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</si>
  <si>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</si>
  <si>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</si>
  <si>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</si>
  <si>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</si>
  <si>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</si>
  <si>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</si>
  <si>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</si>
  <si>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</si>
  <si>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</si>
  <si>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</si>
  <si>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</si>
  <si>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</si>
  <si>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</si>
  <si>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</si>
  <si>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</si>
  <si>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</si>
  <si>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</si>
  <si>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</si>
  <si>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</si>
  <si>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</si>
  <si>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</si>
  <si>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</si>
  <si>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</si>
  <si>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</si>
  <si>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</si>
  <si>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</si>
  <si>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</si>
  <si>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</si>
  <si>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</si>
  <si>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</si>
  <si>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</si>
  <si>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</si>
  <si>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</si>
  <si>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</si>
  <si>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</si>
  <si>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</si>
  <si>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</si>
  <si>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</si>
  <si>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</si>
  <si>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</si>
  <si>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</si>
  <si>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</si>
  <si>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</si>
  <si>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</si>
  <si>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</si>
  <si>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</si>
  <si>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</si>
  <si>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</si>
  <si>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</si>
  <si>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</si>
  <si>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</si>
  <si>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</si>
  <si>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</si>
  <si>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</si>
  <si>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</si>
  <si>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</si>
  <si>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</si>
  <si>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</si>
  <si>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</si>
  <si>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</si>
  <si>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</si>
  <si>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</si>
  <si>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</si>
  <si>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</si>
  <si>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</si>
  <si>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</si>
  <si>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</si>
  <si>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</si>
  <si>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</si>
  <si>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</si>
  <si>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</si>
  <si>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</si>
  <si>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</si>
  <si>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</si>
  <si>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</si>
  <si>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</si>
  <si>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</si>
  <si>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</si>
  <si>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</si>
  <si>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</si>
  <si>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</si>
  <si>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</si>
  <si>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</si>
  <si>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</si>
  <si>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</si>
  <si>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</si>
  <si>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</si>
  <si>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</si>
  <si>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</si>
  <si>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</si>
  <si>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</si>
  <si>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</si>
  <si>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</si>
  <si>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</si>
  <si>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</si>
  <si>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</si>
  <si>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</si>
  <si>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</si>
  <si>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</si>
  <si>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</si>
  <si>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</si>
  <si>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</si>
  <si>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</si>
  <si>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</si>
  <si>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</si>
  <si>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</si>
  <si>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</si>
  <si>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</si>
  <si>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</si>
  <si>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</si>
  <si>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</si>
  <si>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</si>
  <si>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</si>
  <si>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</si>
  <si>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</si>
  <si>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</si>
  <si>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</si>
  <si>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</si>
  <si>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</si>
  <si>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</si>
  <si>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</si>
  <si>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</si>
  <si>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</si>
  <si>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</si>
  <si>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</si>
  <si>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</si>
  <si>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</si>
  <si>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</si>
  <si>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</si>
  <si>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</si>
  <si>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</si>
  <si>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</si>
  <si>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</si>
  <si>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</si>
  <si>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</si>
  <si>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</si>
  <si>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</si>
  <si>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</si>
  <si>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</si>
  <si>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</si>
  <si>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</si>
  <si>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</si>
  <si>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</si>
  <si>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</si>
  <si>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</si>
  <si>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</si>
  <si>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</si>
  <si>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</si>
  <si>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</si>
  <si>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</si>
  <si>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</si>
  <si>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</si>
  <si>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</si>
  <si>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</si>
  <si>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</si>
  <si>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</si>
  <si>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</si>
  <si>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</si>
  <si>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</si>
  <si>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</si>
  <si>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</si>
  <si>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</si>
  <si>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</si>
  <si>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</si>
  <si>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</si>
  <si>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</si>
  <si>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</si>
  <si>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</si>
  <si>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</si>
  <si>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</si>
  <si>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</si>
  <si>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</si>
  <si>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</si>
  <si>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</si>
  <si>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</si>
  <si>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</si>
  <si>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</si>
  <si>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</si>
  <si>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</si>
  <si>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</si>
  <si>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</si>
  <si>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</si>
  <si>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</si>
  <si>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</si>
  <si>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</si>
  <si>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</si>
  <si>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</si>
  <si>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</si>
  <si>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</si>
  <si>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</si>
  <si>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</si>
  <si>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</si>
  <si>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</si>
  <si>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</si>
  <si>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</si>
  <si>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</si>
  <si>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</si>
  <si>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</si>
  <si>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</si>
  <si>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</si>
  <si>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</si>
  <si>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</si>
  <si>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</si>
  <si>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</si>
  <si>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</si>
  <si>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</si>
  <si>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</si>
  <si>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</si>
  <si>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</si>
  <si>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</si>
  <si>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</si>
  <si>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</si>
  <si>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</si>
  <si>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</si>
  <si>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</si>
  <si>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</si>
  <si>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</si>
  <si>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</si>
  <si>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</si>
  <si>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</si>
  <si>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</si>
  <si>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</si>
  <si>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</si>
  <si>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</si>
  <si>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</si>
  <si>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</si>
  <si>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</si>
  <si>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</si>
  <si>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</si>
  <si>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</si>
  <si>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</si>
  <si>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</si>
  <si>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</si>
  <si>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</si>
  <si>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</si>
  <si>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</si>
  <si>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</si>
  <si>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</si>
  <si>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</si>
  <si>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</si>
  <si>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</si>
  <si>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</si>
  <si>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</si>
  <si>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</si>
  <si>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</si>
  <si>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</si>
  <si>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</si>
  <si>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</si>
  <si>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</si>
  <si>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</si>
  <si>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</si>
  <si>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</si>
  <si>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</si>
  <si>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</si>
  <si>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</si>
  <si>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</si>
  <si>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</si>
  <si>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</si>
  <si>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</si>
  <si>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</si>
  <si>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</si>
  <si>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</si>
  <si>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</si>
  <si>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</si>
  <si>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</si>
  <si>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</si>
  <si>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</si>
  <si>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</si>
  <si>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</si>
  <si>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</si>
  <si>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</si>
  <si>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</si>
  <si>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</si>
  <si>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</si>
  <si>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</si>
  <si>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</si>
  <si>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</si>
  <si>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</si>
  <si>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</si>
  <si>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</si>
  <si>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</si>
  <si>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</si>
  <si>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</si>
  <si>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</si>
  <si>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</si>
  <si>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</si>
  <si>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</si>
  <si>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</si>
  <si>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</si>
  <si>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</si>
  <si>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</si>
  <si>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</si>
  <si>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</si>
  <si>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</si>
  <si>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</si>
  <si>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</si>
  <si>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</si>
  <si>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</si>
  <si>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</si>
  <si>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</si>
  <si>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</si>
  <si>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</si>
  <si>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</si>
  <si>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</si>
  <si>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</si>
  <si>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</si>
  <si>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</si>
  <si>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</si>
  <si>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</si>
  <si>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</si>
  <si>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</si>
  <si>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</si>
  <si>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</si>
  <si>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</si>
  <si>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</si>
  <si>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</si>
  <si>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</si>
  <si>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</si>
  <si>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</si>
  <si>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</si>
  <si>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</si>
  <si>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</si>
  <si>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</si>
  <si>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</si>
  <si>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</si>
  <si>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</si>
  <si>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</si>
  <si>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</si>
  <si>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</si>
  <si>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</si>
  <si>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</si>
  <si>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</si>
  <si>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</si>
  <si>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</si>
  <si>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</si>
  <si>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</si>
  <si>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</si>
  <si>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</si>
  <si>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</si>
  <si>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</si>
  <si>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</si>
  <si>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</si>
  <si>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</si>
  <si>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</si>
  <si>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</si>
  <si>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</si>
  <si>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</si>
  <si>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</si>
  <si>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</si>
  <si>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</si>
  <si>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</si>
  <si>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</si>
  <si>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</si>
  <si>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</si>
  <si>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</si>
  <si>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</si>
  <si>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</si>
  <si>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</si>
  <si>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</si>
  <si>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</si>
  <si>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</si>
  <si>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</si>
  <si>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</si>
  <si>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</si>
  <si>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</si>
  <si>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</si>
  <si>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</si>
  <si>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</si>
  <si>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</si>
  <si>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</si>
  <si>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</si>
  <si>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</si>
  <si>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</si>
  <si>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</si>
  <si>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</si>
  <si>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</si>
  <si>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</si>
  <si>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</si>
  <si>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</si>
  <si>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</si>
  <si>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</si>
  <si>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</si>
  <si>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</si>
  <si>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</si>
  <si>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</si>
  <si>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</si>
  <si>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</si>
  <si>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</si>
  <si>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</si>
  <si>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</si>
  <si>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</si>
  <si>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</si>
  <si>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</si>
  <si>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</si>
  <si>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</si>
  <si>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</si>
  <si>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</si>
  <si>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</si>
  <si>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</si>
  <si>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</si>
  <si>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</si>
  <si>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</si>
  <si>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</si>
  <si>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</si>
  <si>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</si>
  <si>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</si>
  <si>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</si>
  <si>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</si>
  <si>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</si>
  <si>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</si>
  <si>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</si>
  <si>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</si>
  <si>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</si>
  <si>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</si>
  <si>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</si>
  <si>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</si>
  <si>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</si>
  <si>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</si>
  <si>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</si>
  <si>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</si>
  <si>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</si>
  <si>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</si>
  <si>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</si>
  <si>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</si>
  <si>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</si>
  <si>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</si>
  <si>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</si>
  <si>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</si>
  <si>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</si>
  <si>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</si>
  <si>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</si>
  <si>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</si>
  <si>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</si>
  <si>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</si>
  <si>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</si>
  <si>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</si>
  <si>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</si>
  <si>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</si>
  <si>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</si>
  <si>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</si>
  <si>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</si>
  <si>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</si>
  <si>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</si>
  <si>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</si>
  <si>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</si>
  <si>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</si>
  <si>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</si>
  <si>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</si>
  <si>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</si>
  <si>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</si>
  <si>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</si>
  <si>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</si>
  <si>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</si>
  <si>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</si>
  <si>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</si>
  <si>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</si>
  <si>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</si>
  <si>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</si>
  <si>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</si>
  <si>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</si>
  <si>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</si>
  <si>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</si>
  <si>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</si>
  <si>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</si>
  <si>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</si>
  <si>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</si>
  <si>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</si>
  <si>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</si>
  <si>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</si>
  <si>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</si>
  <si>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</si>
  <si>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</si>
  <si>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</si>
  <si>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</si>
  <si>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</si>
  <si>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</si>
  <si>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</si>
  <si>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</si>
  <si>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</si>
  <si>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</si>
  <si>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</si>
  <si>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</si>
  <si>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</si>
  <si>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</si>
  <si>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</si>
  <si>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</si>
  <si>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</si>
  <si>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</si>
  <si>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</si>
  <si>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</si>
  <si>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</si>
  <si>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</si>
  <si>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</si>
  <si>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</si>
  <si>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</si>
  <si>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</si>
  <si>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</si>
  <si>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</si>
  <si>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</si>
  <si>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</si>
  <si>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</si>
  <si>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</si>
  <si>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</si>
  <si>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</si>
  <si>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</si>
  <si>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</si>
  <si>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</si>
  <si>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</si>
  <si>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</si>
  <si>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</si>
  <si>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</si>
  <si>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</si>
  <si>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</si>
  <si>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</si>
  <si>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</si>
  <si>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</si>
  <si>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</si>
  <si>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</si>
  <si>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</si>
  <si>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</si>
  <si>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</si>
  <si>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</si>
  <si>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</si>
  <si>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</si>
  <si>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</si>
  <si>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</si>
  <si>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</si>
  <si>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</si>
  <si>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</si>
  <si>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</si>
  <si>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</si>
  <si>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</si>
  <si>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</si>
  <si>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</si>
  <si>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</si>
  <si>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</si>
  <si>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</si>
  <si>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</si>
  <si>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</si>
  <si>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</si>
  <si>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</si>
  <si>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</si>
  <si>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</si>
  <si>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</si>
  <si>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</si>
  <si>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</si>
  <si>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</si>
  <si>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</si>
  <si>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</si>
  <si>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</si>
  <si>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</si>
  <si>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</si>
  <si>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</si>
  <si>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</si>
  <si>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</si>
  <si>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</si>
  <si>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</si>
  <si>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</si>
  <si>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</si>
  <si>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</si>
  <si>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</si>
  <si>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</si>
  <si>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</si>
  <si>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</si>
  <si>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</si>
  <si>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</si>
  <si>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</si>
  <si>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</si>
  <si>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</si>
  <si>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</si>
  <si>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</si>
  <si>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</si>
  <si>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</si>
  <si>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</si>
  <si>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</si>
  <si>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</si>
  <si>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</si>
  <si>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</si>
  <si>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</si>
  <si>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</si>
  <si>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</si>
  <si>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</si>
  <si>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</si>
  <si>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</si>
  <si>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</si>
  <si>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</si>
  <si>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</si>
  <si>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</si>
  <si>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</si>
  <si>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</si>
  <si>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</si>
  <si>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</si>
  <si>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</si>
  <si>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</si>
  <si>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</si>
  <si>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</si>
  <si>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</si>
  <si>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</si>
  <si>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</si>
  <si>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</si>
  <si>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</si>
  <si>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</si>
  <si>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</si>
  <si>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</si>
  <si>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</si>
  <si>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</si>
  <si>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</si>
  <si>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</si>
  <si>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</si>
  <si>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</si>
  <si>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</si>
  <si>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</si>
  <si>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</si>
  <si>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</si>
  <si>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</si>
  <si>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</si>
  <si>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</si>
  <si>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</si>
  <si>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</si>
  <si>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</si>
  <si>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</si>
  <si>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</si>
  <si>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</si>
  <si>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</si>
  <si>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</si>
  <si>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</si>
  <si>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</si>
  <si>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</si>
  <si>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</si>
  <si>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</si>
  <si>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</si>
  <si>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</si>
  <si>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</si>
  <si>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</si>
  <si>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</si>
  <si>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</si>
  <si>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</si>
  <si>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</si>
  <si>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</si>
  <si>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</si>
  <si>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</si>
  <si>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</si>
  <si>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</si>
  <si>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</si>
  <si>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</si>
  <si>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</si>
  <si>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</si>
  <si>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</si>
  <si>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</si>
  <si>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</si>
  <si>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</si>
  <si>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</si>
  <si>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</si>
  <si>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</si>
  <si>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</si>
  <si>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</si>
  <si>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</si>
  <si>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</si>
  <si>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</si>
  <si>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</si>
  <si>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</si>
  <si>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</si>
  <si>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</si>
  <si>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</si>
  <si>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</si>
  <si>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</si>
  <si>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</si>
  <si>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</si>
  <si>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</si>
  <si>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</si>
  <si>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</si>
  <si>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</si>
  <si>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</si>
  <si>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</si>
  <si>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</si>
  <si>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</si>
  <si>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</si>
  <si>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</si>
  <si>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</si>
  <si>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</si>
  <si>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</si>
  <si>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</si>
  <si>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</si>
  <si>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</si>
  <si>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</si>
  <si>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</si>
  <si>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</si>
  <si>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</si>
  <si>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</si>
  <si>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</si>
  <si>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</si>
  <si>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</si>
  <si>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</si>
  <si>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</si>
  <si>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</si>
  <si>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</si>
  <si>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</si>
  <si>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</si>
  <si>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</si>
  <si>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</si>
  <si>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</si>
  <si>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</si>
  <si>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</si>
  <si>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</si>
  <si>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</si>
  <si>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</si>
  <si>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</si>
  <si>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</si>
  <si>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</si>
  <si>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</si>
  <si>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</si>
  <si>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</si>
  <si>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</si>
  <si>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</si>
  <si>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</si>
  <si>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</si>
  <si>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</si>
  <si>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</si>
  <si>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</si>
  <si>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</si>
  <si>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</si>
  <si>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</si>
  <si>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</si>
  <si>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</si>
  <si>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</si>
  <si>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</si>
  <si>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</si>
  <si>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</si>
  <si>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</si>
  <si>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</si>
  <si>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</si>
  <si>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</si>
  <si>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</si>
  <si>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</si>
  <si>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</si>
  <si>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</si>
  <si>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</si>
  <si>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</si>
  <si>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</si>
  <si>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</si>
  <si>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</si>
  <si>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</si>
  <si>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</si>
  <si>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</si>
  <si>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</si>
  <si>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</si>
  <si>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</si>
  <si>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</si>
  <si>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</si>
  <si>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</si>
  <si>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</si>
  <si>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</si>
  <si>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</si>
  <si>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</si>
  <si>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</si>
  <si>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</si>
  <si>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</si>
  <si>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</si>
  <si>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</si>
  <si>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</si>
  <si>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</si>
  <si>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</si>
  <si>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</si>
  <si>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</si>
  <si>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</si>
  <si>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</si>
  <si>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</si>
  <si>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</si>
  <si>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</si>
  <si>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</si>
  <si>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</si>
  <si>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</si>
  <si>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</si>
  <si>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</si>
  <si>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</si>
  <si>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</si>
  <si>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</si>
  <si>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</si>
  <si>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</si>
  <si>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</si>
  <si>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</si>
  <si>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</si>
  <si>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</si>
  <si>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</si>
  <si>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</si>
  <si>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</si>
  <si>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</si>
  <si>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</si>
  <si>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</si>
  <si>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</si>
  <si>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</si>
  <si>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</si>
  <si>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</si>
  <si>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</si>
  <si>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</si>
  <si>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</si>
  <si>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</si>
  <si>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</si>
  <si>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</si>
  <si>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</si>
  <si>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</si>
  <si>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</si>
  <si>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</si>
  <si>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</si>
  <si>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</si>
  <si>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</si>
  <si>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</si>
  <si>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</si>
  <si>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</si>
  <si>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</si>
  <si>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</si>
  <si>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</si>
  <si>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</si>
  <si>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</si>
  <si>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</si>
  <si>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</si>
  <si>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</si>
  <si>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</si>
  <si>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</si>
  <si>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</si>
  <si>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</si>
  <si>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</si>
  <si>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</si>
  <si>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</si>
  <si>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</si>
  <si>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</si>
  <si>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</si>
  <si>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</si>
  <si>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</si>
  <si>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</si>
  <si>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</si>
  <si>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</si>
  <si>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</si>
  <si>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</si>
  <si>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</si>
  <si>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</si>
  <si>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</si>
  <si>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</si>
  <si>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</si>
  <si>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</si>
  <si>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</si>
  <si>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</si>
  <si>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</si>
  <si>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</si>
  <si>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</si>
  <si>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</si>
  <si>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</si>
  <si>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</si>
  <si>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</si>
  <si>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</si>
  <si>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</si>
  <si>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</si>
  <si>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</si>
  <si>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</si>
  <si>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</si>
  <si>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</si>
  <si>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</si>
  <si>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</si>
  <si>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</si>
  <si>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</si>
  <si>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</si>
  <si>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</si>
  <si>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</si>
  <si>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</si>
  <si>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</si>
  <si>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</si>
  <si>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</si>
  <si>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</si>
  <si>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</si>
  <si>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</si>
  <si>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</si>
  <si>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</si>
  <si>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</si>
  <si>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</si>
  <si>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</si>
  <si>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</si>
  <si>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</si>
  <si>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</si>
  <si>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</si>
  <si>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</si>
  <si>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</si>
  <si>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</si>
  <si>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</si>
  <si>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</si>
  <si>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</si>
  <si>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</si>
  <si>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</si>
  <si>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</si>
  <si>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</si>
  <si>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</si>
  <si>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</si>
  <si>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</si>
  <si>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</si>
  <si>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</si>
  <si>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</si>
  <si>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</si>
  <si>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</si>
  <si>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</si>
  <si>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</si>
  <si>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</si>
  <si>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</si>
  <si>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</si>
  <si>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</si>
  <si>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</si>
  <si>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</si>
  <si>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</si>
  <si>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</si>
  <si>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</si>
  <si>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</si>
  <si>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</si>
  <si>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</si>
  <si>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</si>
  <si>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</si>
  <si>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</si>
  <si>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</si>
  <si>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</si>
  <si>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</si>
  <si>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</si>
  <si>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</si>
  <si>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</si>
  <si>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</si>
  <si>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</si>
  <si>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</si>
  <si>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</si>
  <si>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</si>
  <si>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</si>
  <si>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</si>
  <si>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</si>
  <si>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</si>
  <si>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</si>
  <si>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</si>
  <si>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</si>
  <si>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</si>
  <si>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</si>
  <si>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</si>
  <si>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</si>
  <si>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</si>
  <si>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</si>
  <si>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</si>
  <si>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</si>
  <si>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</si>
  <si>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</si>
  <si>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</si>
  <si>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</si>
  <si>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</si>
  <si>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</si>
  <si>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</si>
  <si>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</si>
  <si>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</si>
  <si>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</si>
  <si>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</si>
  <si>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</si>
  <si>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</si>
  <si>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</si>
  <si>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</si>
  <si>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</si>
  <si>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</si>
  <si>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</si>
  <si>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</si>
  <si>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</si>
  <si>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</si>
  <si>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</si>
  <si>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</si>
  <si>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</si>
  <si>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</si>
  <si>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</si>
  <si>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</si>
  <si>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</si>
  <si>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</si>
  <si>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</si>
  <si>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</si>
  <si>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</si>
  <si>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</si>
  <si>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</si>
  <si>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</si>
  <si>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</si>
  <si>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</si>
  <si>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</si>
  <si>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</si>
  <si>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</si>
  <si>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</si>
  <si>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</si>
  <si>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</si>
  <si>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</si>
  <si>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</si>
  <si>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</si>
  <si>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</si>
  <si>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</si>
  <si>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</si>
  <si>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</si>
  <si>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</si>
  <si>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</si>
  <si>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</si>
  <si>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</si>
  <si>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</si>
  <si>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</si>
  <si>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</si>
  <si>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</si>
  <si>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</si>
  <si>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</si>
  <si>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</si>
  <si>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</si>
  <si>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</si>
  <si>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</si>
  <si>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</si>
  <si>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</si>
  <si>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</si>
  <si>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</si>
  <si>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</si>
  <si>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</si>
  <si>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</si>
  <si>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</si>
  <si>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</si>
  <si>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</si>
  <si>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</si>
  <si>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</si>
  <si>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</si>
  <si>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</si>
  <si>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</si>
  <si>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</si>
  <si>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</si>
  <si>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</si>
  <si>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</si>
  <si>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</si>
  <si>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</si>
  <si>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</si>
  <si>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</si>
  <si>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</si>
  <si>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</si>
  <si>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</si>
  <si>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</si>
  <si>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</si>
  <si>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</si>
  <si>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</si>
  <si>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</si>
  <si>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</si>
  <si>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</si>
  <si>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</si>
  <si>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</si>
  <si>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</si>
  <si>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</si>
  <si>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</si>
  <si>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</si>
  <si>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</si>
  <si>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</si>
  <si>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</si>
  <si>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</si>
  <si>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</si>
  <si>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</si>
  <si>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</si>
  <si>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</si>
  <si>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</si>
  <si>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</si>
  <si>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</si>
  <si>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</si>
  <si>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</si>
  <si>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</si>
  <si>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</si>
  <si>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</si>
  <si>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</si>
  <si>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</si>
  <si>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</si>
  <si>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</si>
  <si>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</si>
  <si>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</si>
  <si>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</si>
  <si>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</si>
  <si>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</si>
  <si>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</si>
  <si>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</si>
  <si>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</si>
  <si>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</si>
  <si>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</si>
  <si>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</si>
  <si>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</si>
  <si>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</si>
  <si>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</si>
  <si>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</si>
  <si>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</si>
  <si>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</si>
  <si>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</si>
  <si>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</si>
  <si>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</si>
  <si>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</si>
  <si>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</si>
  <si>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</si>
  <si>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</si>
  <si>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</si>
  <si>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</si>
  <si>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</si>
  <si>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</si>
  <si>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</si>
  <si>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</si>
  <si>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</si>
  <si>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</si>
  <si>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</si>
  <si>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</si>
  <si>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</si>
  <si>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</si>
  <si>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</si>
  <si>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</si>
  <si>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</si>
  <si>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</si>
  <si>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</si>
  <si>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</si>
  <si>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</si>
  <si>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</si>
  <si>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</si>
  <si>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</si>
  <si>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</si>
  <si>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</si>
  <si>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</si>
  <si>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</si>
  <si>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</si>
  <si>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</si>
  <si>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</si>
  <si>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</si>
  <si>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</si>
  <si>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</si>
  <si>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</si>
  <si>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</si>
  <si>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</si>
  <si>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</si>
  <si>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</si>
  <si>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</si>
  <si>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</si>
  <si>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</si>
  <si>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</si>
  <si>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</si>
  <si>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</si>
  <si>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</si>
  <si>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</si>
  <si>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</si>
  <si>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</si>
  <si>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</si>
  <si>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</si>
  <si>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</si>
  <si>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</si>
  <si>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</si>
  <si>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</si>
  <si>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</si>
  <si>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</si>
  <si>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</si>
  <si>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</si>
  <si>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</si>
  <si>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</si>
  <si>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</si>
  <si>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</si>
  <si>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</si>
  <si>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</si>
  <si>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</si>
  <si>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</si>
  <si>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</si>
  <si>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</si>
  <si>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</si>
  <si>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</si>
  <si>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</si>
  <si>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</si>
  <si>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</si>
  <si>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</si>
  <si>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</si>
  <si>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</si>
  <si>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</si>
  <si>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</si>
  <si>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</si>
  <si>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</si>
  <si>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</si>
  <si>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</si>
  <si>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</si>
  <si>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</si>
  <si>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</si>
  <si>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</si>
  <si>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</si>
  <si>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</si>
  <si>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</si>
  <si>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</si>
  <si>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</si>
  <si>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</si>
  <si>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</si>
  <si>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</si>
  <si>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</si>
  <si>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</si>
  <si>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</si>
  <si>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</si>
  <si>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</si>
  <si>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</si>
  <si>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</si>
  <si>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</si>
  <si>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</si>
  <si>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</si>
  <si>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</si>
  <si>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</si>
  <si>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</si>
  <si>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</si>
  <si>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</si>
  <si>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</si>
  <si>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</si>
  <si>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</si>
  <si>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</si>
  <si>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</si>
  <si>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</si>
  <si>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</si>
  <si>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</si>
  <si>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</si>
  <si>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</si>
  <si>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</si>
  <si>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</si>
  <si>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</si>
  <si>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</si>
  <si>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</si>
  <si>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</si>
  <si>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</si>
  <si>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</si>
  <si>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</si>
  <si>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</si>
  <si>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</si>
  <si>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</si>
  <si>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</si>
  <si>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</si>
  <si>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</si>
  <si>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</si>
  <si>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</si>
  <si>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</si>
  <si>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</si>
  <si>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</si>
  <si>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</si>
  <si>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</si>
  <si>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</si>
  <si>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</si>
  <si>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</si>
  <si>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</si>
  <si>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</si>
  <si>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</si>
  <si>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</si>
  <si>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</si>
  <si>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</si>
  <si>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</si>
  <si>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</si>
  <si>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</si>
  <si>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</si>
  <si>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</si>
  <si>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</si>
  <si>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</si>
  <si>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</si>
  <si>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</si>
  <si>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</si>
  <si>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</si>
  <si>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</si>
  <si>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</si>
  <si>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</si>
  <si>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</si>
  <si>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</si>
  <si>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</si>
  <si>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</si>
  <si>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</si>
  <si>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</si>
  <si>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</si>
  <si>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</si>
  <si>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</si>
  <si>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</si>
  <si>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</si>
  <si>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</si>
  <si>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</si>
  <si>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</si>
  <si>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</si>
  <si>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</si>
  <si>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</si>
  <si>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</si>
  <si>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</si>
  <si>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</si>
  <si>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</si>
  <si>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</si>
  <si>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</si>
  <si>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</si>
  <si>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</si>
  <si>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</si>
  <si>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</si>
  <si>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</si>
  <si>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</si>
  <si>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</si>
  <si>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</si>
  <si>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</si>
  <si>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</si>
  <si>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</si>
  <si>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</si>
  <si>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</si>
  <si>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</si>
  <si>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</si>
  <si>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</si>
  <si>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</si>
  <si>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</si>
  <si>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</si>
  <si>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</si>
  <si>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</si>
  <si>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</si>
  <si>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</si>
  <si>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</si>
  <si>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</si>
  <si>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</si>
  <si>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</si>
  <si>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</si>
  <si>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</si>
  <si>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</si>
  <si>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</si>
  <si>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</si>
  <si>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</si>
  <si>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</si>
  <si>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</si>
  <si>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</si>
  <si>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</si>
  <si>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</si>
  <si>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</si>
  <si>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</si>
  <si>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</si>
  <si>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</si>
  <si>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</si>
  <si>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</si>
  <si>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</si>
  <si>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</si>
  <si>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</si>
  <si>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</si>
  <si>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</si>
  <si>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</si>
  <si>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</si>
  <si>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</si>
  <si>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</si>
  <si>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</si>
  <si>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</si>
  <si>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</si>
  <si>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</si>
  <si>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</si>
  <si>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</si>
  <si>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</si>
  <si>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</si>
  <si>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</si>
  <si>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</si>
  <si>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</si>
  <si>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</si>
  <si>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</si>
  <si>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</si>
  <si>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</si>
  <si>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</si>
  <si>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</si>
  <si>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</si>
  <si>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</si>
  <si>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</si>
  <si>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</si>
  <si>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</si>
  <si>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</si>
  <si>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</si>
  <si>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</si>
  <si>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</si>
  <si>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</si>
  <si>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</si>
  <si>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</si>
  <si>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</si>
  <si>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</si>
  <si>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</si>
  <si>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</si>
  <si>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</si>
  <si>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</si>
  <si>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</si>
  <si>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</si>
  <si>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</si>
  <si>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</si>
  <si>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</si>
  <si>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</si>
  <si>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</si>
  <si>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</si>
  <si>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</si>
  <si>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</si>
  <si>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</si>
  <si>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</si>
  <si>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</si>
  <si>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</si>
  <si>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</si>
  <si>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</si>
  <si>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</si>
  <si>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</si>
  <si>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</si>
  <si>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</si>
  <si>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</si>
  <si>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</si>
  <si>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</si>
  <si>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</si>
  <si>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</si>
  <si>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</si>
  <si>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</si>
  <si>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</si>
  <si>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</si>
  <si>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</si>
  <si>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</si>
  <si>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</si>
  <si>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</si>
  <si>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</si>
  <si>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</si>
  <si>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</si>
  <si>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</si>
  <si>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</si>
  <si>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</si>
  <si>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</si>
  <si>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</si>
  <si>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</si>
  <si>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</si>
  <si>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</si>
  <si>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</si>
  <si>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</si>
  <si>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</si>
  <si>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</si>
  <si>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</si>
  <si>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</si>
  <si>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</si>
  <si>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</si>
  <si>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</si>
  <si>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</si>
  <si>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</si>
  <si>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</si>
  <si>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</si>
  <si>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</si>
  <si>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</si>
  <si>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</si>
  <si>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</si>
  <si>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</si>
  <si>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</si>
  <si>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</si>
  <si>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</si>
  <si>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</si>
  <si>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</si>
  <si>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</si>
  <si>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</si>
  <si>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</si>
  <si>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</si>
  <si>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</si>
  <si>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</si>
  <si>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</si>
  <si>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</si>
  <si>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</si>
  <si>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</si>
  <si>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</si>
  <si>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</si>
  <si>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</si>
  <si>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</si>
  <si>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</si>
  <si>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</si>
  <si>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</si>
  <si>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</si>
  <si>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</si>
  <si>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</si>
  <si>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</si>
  <si>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</si>
  <si>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</si>
  <si>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</si>
  <si>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</si>
  <si>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</si>
  <si>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</si>
  <si>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</si>
  <si>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</si>
  <si>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</si>
  <si>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</si>
  <si>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</si>
  <si>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</si>
  <si>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</si>
  <si>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</si>
  <si>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</si>
  <si>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</si>
  <si>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</si>
  <si>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</si>
  <si>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</si>
  <si>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</si>
  <si>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</si>
  <si>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</si>
  <si>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</si>
  <si>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</si>
  <si>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</si>
  <si>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</si>
  <si>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</si>
  <si>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</si>
  <si>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</si>
  <si>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</si>
  <si>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</si>
  <si>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</si>
  <si>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</si>
  <si>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</si>
  <si>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</si>
  <si>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</si>
  <si>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</si>
  <si>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</si>
  <si>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</si>
  <si>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</si>
  <si>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</si>
  <si>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</si>
  <si>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</si>
  <si>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</si>
  <si>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</si>
  <si>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</si>
  <si>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</si>
  <si>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</si>
  <si>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</si>
  <si>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</si>
  <si>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</si>
  <si>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</si>
  <si>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</si>
  <si>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</si>
  <si>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</si>
  <si>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</si>
  <si>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</si>
  <si>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</si>
  <si>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</si>
  <si>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</si>
  <si>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</si>
  <si>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</si>
  <si>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</si>
  <si>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</si>
  <si>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</si>
  <si>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</si>
  <si>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</si>
  <si>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</si>
  <si>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</si>
  <si>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</si>
  <si>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</si>
  <si>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</si>
  <si>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</si>
  <si>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</si>
  <si>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</si>
  <si>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</si>
  <si>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</si>
  <si>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</si>
  <si>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</si>
  <si>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</si>
  <si>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</si>
  <si>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</si>
  <si>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</si>
  <si>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</si>
  <si>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</si>
  <si>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</si>
  <si>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</si>
  <si>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</si>
  <si>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</si>
  <si>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</si>
  <si>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</si>
  <si>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</si>
  <si>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</si>
  <si>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</si>
  <si>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</si>
  <si>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</si>
  <si>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</si>
  <si>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</si>
  <si>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</si>
  <si>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</si>
  <si>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</si>
  <si>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</si>
  <si>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</si>
  <si>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</si>
  <si>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</si>
  <si>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</si>
  <si>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</si>
  <si>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</si>
  <si>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</si>
  <si>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</si>
  <si>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</si>
  <si>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</si>
  <si>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</si>
  <si>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</si>
  <si>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</si>
  <si>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</si>
  <si>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</si>
  <si>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</si>
  <si>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</si>
  <si>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</si>
  <si>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</si>
  <si>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</si>
  <si>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</si>
  <si>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</si>
  <si>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</si>
  <si>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</si>
  <si>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</si>
  <si>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</si>
  <si>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</si>
  <si>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</si>
  <si>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</si>
  <si>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</si>
  <si>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</si>
  <si>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</si>
  <si>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</si>
  <si>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</si>
  <si>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</si>
  <si>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</si>
  <si>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</si>
  <si>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</si>
  <si>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</si>
  <si>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</si>
  <si>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</si>
  <si>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</si>
  <si>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</si>
  <si>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</si>
  <si>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</si>
  <si>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</si>
  <si>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</si>
  <si>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</si>
  <si>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</si>
  <si>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</si>
  <si>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</si>
  <si>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</si>
  <si>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</si>
  <si>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</si>
  <si>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</si>
  <si>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</si>
  <si>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</si>
  <si>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</si>
  <si>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</si>
  <si>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</si>
  <si>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</si>
  <si>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</si>
  <si>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</si>
  <si>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</si>
  <si>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</si>
  <si>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</si>
  <si>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</si>
  <si>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</si>
  <si>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</si>
  <si>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</si>
  <si>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</si>
  <si>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</si>
  <si>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</si>
  <si>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</si>
  <si>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</si>
  <si>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</si>
  <si>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</si>
  <si>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</si>
  <si>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</si>
  <si>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</si>
  <si>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</si>
  <si>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</si>
  <si>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</si>
  <si>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</si>
  <si>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</si>
  <si>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</si>
  <si>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</si>
  <si>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</si>
  <si>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</si>
  <si>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</si>
  <si>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</si>
  <si>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</si>
  <si>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</si>
  <si>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</si>
  <si>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</si>
  <si>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</si>
  <si>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</si>
  <si>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</si>
  <si>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</si>
  <si>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</si>
  <si>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</si>
  <si>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</si>
  <si>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</si>
  <si>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</si>
  <si>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</si>
  <si>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</si>
  <si>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</si>
  <si>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</si>
  <si>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</si>
  <si>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</si>
  <si>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</si>
  <si>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</si>
  <si>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</si>
  <si>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</si>
  <si>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</si>
  <si>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</si>
  <si>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</si>
  <si>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</si>
  <si>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</si>
  <si>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</si>
  <si>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</si>
  <si>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</si>
  <si>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</si>
  <si>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</si>
  <si>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</si>
  <si>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</si>
  <si>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</si>
  <si>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</si>
  <si>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</si>
  <si>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</si>
  <si>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</si>
  <si>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</si>
  <si>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</si>
  <si>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</si>
  <si>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</si>
  <si>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</si>
  <si>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</si>
  <si>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</si>
  <si>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</si>
  <si>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</si>
  <si>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</si>
  <si>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</si>
  <si>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</si>
  <si>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</si>
  <si>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</si>
  <si>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</si>
  <si>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</si>
  <si>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</si>
  <si>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</si>
  <si>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</si>
  <si>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</si>
  <si>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</si>
  <si>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</si>
  <si>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</si>
  <si>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</si>
  <si>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</si>
  <si>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</si>
  <si>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</si>
  <si>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</si>
  <si>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</si>
  <si>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</si>
  <si>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</si>
  <si>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</si>
  <si>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</si>
  <si>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</si>
  <si>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</si>
  <si>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</si>
  <si>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</si>
  <si>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</si>
  <si>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</si>
  <si>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</si>
  <si>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</si>
  <si>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</si>
  <si>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</si>
  <si>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</si>
  <si>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</si>
  <si>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</si>
  <si>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</si>
  <si>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</si>
  <si>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</si>
  <si>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</si>
  <si>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</si>
  <si>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</si>
  <si>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</si>
  <si>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</si>
  <si>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</si>
  <si>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</si>
  <si>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</si>
  <si>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</si>
  <si>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</si>
  <si>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</si>
  <si>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</si>
  <si>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</si>
  <si>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</si>
  <si>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</si>
  <si>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</si>
  <si>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</si>
  <si>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</si>
  <si>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</si>
  <si>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</si>
  <si>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</si>
  <si>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</si>
  <si>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</si>
  <si>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</si>
  <si>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</si>
  <si>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</si>
  <si>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</si>
  <si>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</si>
  <si>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</si>
  <si>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</si>
  <si>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</si>
  <si>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</si>
  <si>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</si>
  <si>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</si>
  <si>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</si>
  <si>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</si>
  <si>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</si>
  <si>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</si>
  <si>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</si>
  <si>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</si>
  <si>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</si>
  <si>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</si>
  <si>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</si>
  <si>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</si>
  <si>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</si>
  <si>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</si>
  <si>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</si>
  <si>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</si>
  <si>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</si>
  <si>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</si>
  <si>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</si>
  <si>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</si>
  <si>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</si>
  <si>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</si>
  <si>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</si>
  <si>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</si>
  <si>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</si>
  <si>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</si>
  <si>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</si>
  <si>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</si>
  <si>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</si>
  <si>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</si>
  <si>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</si>
  <si>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</si>
  <si>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</si>
  <si>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</si>
  <si>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</si>
  <si>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</si>
  <si>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</si>
  <si>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</si>
  <si>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</si>
  <si>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</si>
  <si>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</si>
  <si>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</si>
  <si>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</si>
  <si>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</si>
  <si>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</si>
  <si>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</si>
  <si>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</si>
  <si>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</si>
  <si>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</si>
  <si>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</si>
  <si>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</si>
  <si>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</si>
  <si>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</si>
  <si>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</si>
  <si>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</si>
  <si>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</si>
  <si>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</si>
  <si>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</si>
  <si>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</si>
  <si>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</si>
  <si>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</si>
  <si>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</si>
  <si>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</si>
  <si>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</si>
  <si>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</si>
  <si>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</si>
  <si>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</si>
  <si>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</si>
  <si>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</si>
  <si>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</si>
  <si>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</si>
  <si>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</si>
  <si>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</si>
  <si>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</si>
  <si>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</si>
  <si>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</si>
  <si>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</si>
  <si>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</si>
  <si>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</si>
  <si>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</si>
  <si>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</si>
  <si>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</si>
  <si>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</si>
  <si>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</si>
  <si>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</si>
  <si>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</si>
  <si>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</si>
  <si>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</si>
  <si>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</si>
  <si>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</si>
  <si>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</si>
  <si>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</si>
  <si>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</si>
  <si>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</si>
  <si>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</si>
  <si>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</si>
  <si>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</si>
  <si>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</si>
  <si>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</si>
  <si>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</si>
  <si>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</si>
  <si>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</si>
  <si>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</si>
  <si>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</si>
  <si>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</si>
  <si>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</si>
  <si>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</si>
  <si>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</si>
  <si>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</si>
  <si>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</si>
  <si>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</si>
  <si>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</si>
  <si>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</si>
  <si>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</si>
  <si>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</si>
  <si>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</si>
  <si>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</si>
  <si>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</si>
  <si>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</si>
  <si>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</si>
  <si>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</si>
  <si>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</si>
  <si>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</si>
  <si>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</si>
  <si>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</si>
  <si>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</si>
  <si>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</si>
  <si>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</si>
  <si>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</si>
  <si>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</si>
  <si>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</si>
  <si>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</si>
  <si>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</si>
  <si>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</si>
  <si>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</si>
  <si>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</si>
  <si>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</si>
  <si>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</si>
  <si>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</si>
  <si>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</si>
  <si>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</si>
  <si>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</si>
  <si>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</si>
  <si>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</si>
  <si>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</si>
  <si>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</si>
  <si>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</si>
  <si>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</si>
  <si>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</si>
  <si>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</si>
  <si>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</si>
  <si>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</si>
  <si>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</si>
  <si>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</si>
  <si>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</si>
  <si>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</si>
  <si>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</si>
  <si>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</si>
  <si>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</si>
  <si>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</si>
  <si>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</si>
  <si>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</si>
  <si>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</si>
  <si>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</si>
  <si>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</si>
  <si>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</si>
  <si>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</si>
  <si>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</si>
  <si>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</si>
  <si>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</si>
  <si>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</si>
  <si>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</si>
  <si>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</si>
  <si>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</si>
  <si>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</si>
  <si>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</si>
  <si>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</si>
  <si>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</si>
  <si>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</si>
  <si>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</si>
  <si>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</si>
  <si>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</si>
  <si>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</si>
  <si>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</si>
  <si>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</si>
  <si>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</si>
  <si>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</si>
  <si>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</si>
  <si>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</si>
  <si>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</si>
  <si>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</si>
  <si>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</si>
  <si>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</si>
  <si>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</si>
  <si>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</si>
  <si>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</si>
  <si>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</si>
  <si>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</si>
  <si>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</si>
  <si>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</si>
  <si>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</si>
  <si>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</si>
  <si>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</si>
  <si>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</si>
  <si>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</si>
  <si>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</si>
  <si>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</si>
  <si>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</si>
  <si>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</si>
  <si>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</si>
  <si>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</si>
  <si>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</si>
  <si>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</si>
  <si>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</si>
  <si>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</si>
  <si>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</si>
  <si>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</si>
  <si>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</si>
  <si>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</si>
  <si>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</si>
  <si>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</si>
  <si>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</si>
  <si>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</si>
  <si>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</si>
  <si>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</si>
  <si>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</si>
  <si>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</si>
  <si>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</si>
  <si>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</si>
  <si>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</si>
  <si>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</si>
  <si>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</si>
  <si>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</si>
  <si>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</si>
  <si>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</si>
  <si>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</si>
  <si>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</si>
  <si>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</si>
  <si>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</si>
  <si>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</si>
  <si>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</si>
  <si>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</si>
  <si>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</si>
  <si>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</si>
  <si>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</si>
  <si>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</si>
  <si>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</si>
  <si>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</si>
  <si>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</si>
  <si>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</si>
  <si>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</si>
  <si>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</si>
  <si>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</si>
  <si>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</si>
  <si>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</si>
  <si>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</si>
  <si>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</si>
  <si>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</si>
  <si>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</si>
  <si>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</si>
  <si>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</si>
  <si>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</si>
  <si>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</si>
  <si>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</si>
  <si>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</si>
  <si>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</si>
  <si>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</si>
  <si>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</si>
  <si>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</si>
  <si>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</si>
  <si>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</si>
  <si>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</si>
  <si>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</si>
  <si>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</si>
  <si>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</si>
  <si>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</si>
  <si>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</si>
  <si>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</si>
  <si>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</si>
  <si>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</si>
  <si>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</si>
  <si>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</si>
  <si>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</si>
  <si>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</si>
  <si>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</si>
  <si>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</si>
  <si>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</si>
  <si>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</si>
  <si>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</si>
  <si>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</si>
  <si>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</si>
  <si>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</si>
  <si>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</si>
  <si>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</si>
  <si>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</si>
  <si>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</si>
  <si>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</si>
  <si>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</si>
  <si>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</si>
  <si>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</si>
  <si>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</si>
  <si>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</si>
  <si>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</si>
  <si>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</si>
  <si>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</si>
  <si>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</si>
  <si>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</si>
  <si>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</si>
  <si>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</si>
  <si>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</si>
  <si>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</si>
  <si>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</si>
  <si>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</si>
  <si>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</si>
  <si>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</si>
  <si>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</si>
  <si>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</si>
  <si>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</si>
  <si>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</si>
  <si>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</si>
  <si>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</si>
  <si>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</si>
  <si>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</si>
  <si>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</si>
  <si>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</si>
  <si>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</si>
  <si>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</si>
  <si>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</si>
  <si>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</si>
  <si>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</si>
  <si>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</si>
  <si>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</si>
  <si>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</si>
  <si>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</si>
  <si>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</si>
  <si>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</si>
  <si>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</si>
  <si>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</si>
  <si>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</si>
  <si>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</si>
  <si>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</si>
  <si>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</si>
  <si>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</si>
  <si>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</si>
  <si>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</si>
  <si>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</si>
  <si>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</si>
  <si>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</si>
  <si>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</si>
  <si>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</si>
  <si>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</si>
  <si>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</si>
  <si>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</si>
  <si>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</si>
  <si>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</si>
  <si>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</si>
  <si>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</si>
  <si>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</si>
  <si>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</si>
  <si>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</si>
  <si>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</si>
  <si>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</si>
  <si>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</si>
  <si>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</si>
  <si>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</si>
  <si>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</si>
  <si>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</si>
  <si>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</si>
  <si>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</si>
  <si>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</si>
  <si>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</si>
  <si>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</si>
  <si>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</si>
  <si>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</si>
  <si>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</si>
  <si>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</si>
  <si>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</si>
  <si>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</si>
  <si>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</si>
  <si>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</si>
  <si>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</si>
  <si>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</si>
  <si>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</si>
  <si>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</si>
  <si>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</si>
  <si>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</si>
  <si>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</si>
  <si>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</si>
  <si>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</si>
  <si>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</si>
  <si>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</si>
  <si>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</si>
  <si>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</si>
  <si>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</si>
  <si>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</si>
  <si>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</si>
  <si>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</si>
  <si>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</si>
  <si>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</si>
  <si>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</si>
  <si>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</si>
  <si>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</si>
  <si>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</si>
  <si>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</si>
  <si>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</si>
  <si>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</si>
  <si>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</si>
  <si>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</si>
  <si>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</si>
  <si>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</si>
  <si>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</si>
  <si>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</si>
  <si>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</si>
  <si>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</si>
  <si>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</si>
  <si>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</si>
  <si>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</si>
  <si>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</si>
  <si>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</si>
  <si>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</si>
  <si>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</si>
  <si>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</si>
  <si>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</si>
  <si>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</si>
  <si>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</si>
  <si>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</si>
  <si>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</si>
  <si>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</si>
  <si>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</si>
  <si>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</si>
  <si>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</si>
  <si>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</si>
  <si>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</si>
  <si>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</si>
  <si>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</si>
  <si>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</si>
  <si>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</si>
  <si>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</si>
  <si>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</si>
  <si>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</si>
  <si>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</si>
  <si>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</si>
  <si>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</si>
  <si>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</si>
  <si>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</si>
  <si>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</si>
  <si>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</si>
  <si>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</si>
  <si>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</si>
  <si>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</si>
  <si>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</si>
  <si>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</si>
  <si>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</si>
  <si>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</si>
  <si>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</si>
  <si>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</si>
  <si>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</si>
  <si>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</si>
  <si>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</si>
  <si>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</si>
  <si>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</si>
  <si>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</si>
  <si>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</si>
  <si>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</si>
  <si>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</si>
  <si>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</si>
  <si>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</si>
  <si>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</si>
  <si>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</si>
  <si>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</si>
  <si>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</si>
  <si>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</si>
  <si>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</si>
  <si>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</si>
  <si>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</si>
  <si>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</si>
  <si>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</si>
  <si>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</si>
  <si>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</si>
  <si>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</si>
  <si>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</si>
  <si>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</si>
  <si>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</si>
  <si>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</si>
  <si>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</si>
  <si>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</si>
  <si>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</si>
  <si>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</si>
  <si>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</si>
  <si>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</si>
  <si>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</si>
  <si>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</si>
  <si>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</si>
  <si>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</si>
  <si>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</si>
  <si>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</si>
  <si>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</si>
  <si>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</si>
  <si>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</si>
  <si>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</si>
  <si>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</si>
  <si>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</si>
  <si>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</si>
  <si>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</si>
  <si>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</si>
  <si>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</si>
  <si>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</si>
  <si>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</si>
  <si>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</si>
  <si>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</si>
  <si>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</si>
  <si>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</si>
  <si>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</si>
  <si>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</si>
  <si>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</si>
  <si>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</si>
  <si>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</si>
  <si>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</si>
  <si>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</si>
  <si>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</si>
  <si>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</si>
  <si>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</si>
  <si>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</si>
  <si>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</si>
  <si>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</si>
  <si>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</si>
  <si>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</si>
  <si>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</si>
  <si>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</si>
  <si>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</si>
  <si>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</si>
  <si>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</si>
  <si>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</si>
  <si>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</si>
  <si>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</si>
  <si>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</si>
  <si>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</si>
  <si>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</si>
  <si>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</si>
  <si>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</si>
  <si>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</si>
  <si>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</si>
  <si>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</si>
  <si>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</si>
  <si>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</si>
  <si>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</si>
  <si>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</si>
  <si>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</si>
  <si>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</si>
  <si>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</si>
  <si>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</si>
  <si>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</si>
  <si>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</si>
  <si>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</si>
  <si>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</si>
  <si>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</si>
  <si>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</si>
  <si>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</si>
  <si>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</si>
  <si>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</si>
  <si>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</si>
  <si>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</si>
  <si>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</si>
  <si>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</si>
  <si>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</si>
  <si>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</si>
  <si>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</si>
  <si>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</si>
  <si>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</si>
  <si>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</si>
  <si>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</si>
  <si>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</si>
  <si>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</si>
  <si>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</si>
  <si>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</si>
  <si>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</si>
  <si>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</si>
  <si>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</si>
  <si>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</si>
  <si>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</si>
  <si>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</si>
  <si>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</si>
  <si>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</si>
  <si>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</si>
  <si>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</si>
  <si>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</si>
  <si>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</si>
  <si>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</si>
  <si>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</si>
  <si>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</si>
  <si>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</si>
  <si>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</si>
  <si>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</si>
  <si>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</si>
  <si>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</si>
  <si>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</si>
  <si>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</si>
  <si>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</si>
  <si>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</si>
  <si>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</si>
  <si>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</si>
  <si>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</si>
  <si>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</si>
  <si>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</si>
  <si>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</si>
  <si>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</si>
  <si>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</si>
  <si>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</si>
  <si>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</si>
  <si>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</si>
  <si>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</si>
  <si>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</si>
  <si>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</si>
  <si>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</si>
  <si>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</si>
  <si>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</si>
  <si>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</si>
  <si>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</si>
  <si>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</si>
  <si>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</si>
  <si>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</si>
  <si>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</si>
  <si>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</si>
  <si>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</si>
  <si>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</si>
  <si>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</si>
  <si>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</si>
  <si>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</si>
  <si>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</si>
  <si>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</si>
  <si>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</si>
  <si>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</si>
  <si>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</si>
  <si>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</si>
  <si>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</si>
  <si>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</si>
  <si>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</si>
  <si>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</si>
  <si>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</si>
  <si>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</si>
  <si>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</si>
  <si>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</si>
  <si>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</si>
  <si>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</si>
  <si>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</si>
  <si>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</si>
  <si>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</si>
  <si>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</si>
  <si>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</si>
  <si>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</si>
  <si>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</si>
  <si>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</si>
  <si>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</si>
  <si>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</si>
  <si>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</si>
  <si>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</si>
  <si>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</si>
  <si>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</si>
  <si>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</si>
  <si>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</si>
  <si>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</si>
  <si>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</si>
  <si>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</si>
  <si>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</si>
  <si>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</si>
  <si>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</si>
  <si>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</si>
  <si>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</si>
  <si>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</si>
  <si>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</si>
  <si>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</si>
  <si>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</si>
  <si>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</si>
  <si>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</si>
  <si>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</si>
  <si>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</si>
  <si>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</si>
  <si>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</si>
  <si>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</si>
  <si>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</si>
  <si>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</si>
  <si>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</si>
  <si>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</si>
  <si>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</si>
  <si>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</si>
  <si>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</si>
  <si>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</si>
  <si>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</si>
  <si>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</si>
  <si>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</si>
  <si>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</si>
  <si>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</si>
  <si>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</si>
  <si>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</si>
  <si>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</si>
  <si>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</si>
  <si>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</si>
  <si>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</si>
  <si>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</si>
  <si>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</si>
  <si>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</si>
  <si>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</si>
  <si>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</si>
  <si>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</si>
  <si>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</si>
  <si>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</si>
  <si>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</si>
  <si>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</si>
  <si>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</si>
  <si>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</si>
  <si>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</si>
  <si>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</si>
  <si>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</si>
  <si>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</si>
  <si>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</si>
  <si>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</si>
  <si>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</si>
  <si>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</si>
  <si>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</si>
  <si>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</si>
  <si>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</si>
  <si>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</si>
  <si>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</si>
  <si>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</si>
  <si>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</si>
  <si>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</si>
  <si>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</si>
  <si>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</si>
  <si>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</si>
  <si>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</si>
  <si>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</si>
  <si>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</si>
  <si>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</si>
  <si>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</si>
  <si>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</si>
  <si>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</si>
  <si>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</si>
  <si>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</si>
  <si>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</si>
  <si>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</si>
  <si>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</si>
  <si>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</si>
  <si>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</si>
  <si>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</si>
  <si>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</si>
  <si>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</si>
  <si>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</si>
  <si>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</si>
  <si>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</si>
  <si>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</si>
  <si>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</si>
  <si>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</si>
  <si>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</si>
  <si>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</si>
  <si>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</si>
  <si>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</si>
  <si>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</si>
  <si>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</si>
  <si>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</si>
  <si>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</si>
  <si>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</si>
  <si>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</si>
  <si>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</si>
  <si>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</si>
  <si>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</si>
  <si>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</si>
  <si>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</si>
  <si>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</si>
  <si>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</si>
  <si>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</si>
  <si>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</si>
  <si>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</si>
  <si>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</si>
  <si>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</si>
  <si>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</si>
  <si>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</si>
  <si>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</si>
  <si>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</si>
  <si>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</si>
  <si>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</si>
  <si>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</si>
  <si>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</si>
  <si>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</si>
  <si>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</si>
  <si>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</si>
  <si>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</si>
  <si>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</si>
  <si>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</si>
  <si>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</si>
  <si>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</si>
  <si>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</si>
  <si>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</si>
  <si>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</si>
  <si>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</si>
  <si>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</si>
  <si>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</si>
  <si>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</si>
  <si>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</si>
  <si>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</si>
  <si>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</si>
  <si>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</si>
  <si>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</si>
  <si>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</si>
  <si>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</si>
  <si>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</si>
  <si>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</si>
  <si>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</si>
  <si>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</si>
  <si>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</si>
  <si>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</si>
  <si>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</si>
  <si>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</si>
  <si>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</si>
  <si>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</si>
  <si>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</si>
  <si>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</si>
  <si>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</si>
  <si>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</si>
  <si>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</si>
  <si>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</si>
  <si>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</si>
  <si>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</si>
  <si>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</si>
  <si>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</si>
  <si>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</si>
  <si>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</si>
  <si>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</si>
  <si>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</si>
  <si>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</si>
  <si>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</si>
  <si>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</si>
  <si>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</si>
  <si>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</si>
  <si>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</si>
  <si>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</si>
  <si>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</si>
  <si>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</si>
  <si>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</si>
  <si>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</si>
  <si>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</si>
  <si>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</si>
  <si>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</si>
  <si>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</si>
  <si>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</si>
  <si>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</si>
  <si>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</si>
  <si>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</si>
  <si>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</si>
  <si>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</si>
  <si>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</si>
  <si>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</si>
  <si>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</si>
  <si>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</si>
  <si>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</si>
  <si>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</si>
  <si>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</si>
  <si>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</si>
  <si>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</si>
  <si>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</si>
  <si>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</si>
  <si>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</si>
  <si>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</si>
  <si>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</si>
  <si>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</si>
  <si>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</si>
  <si>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</si>
  <si>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</si>
  <si>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</si>
  <si>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</si>
  <si>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</si>
  <si>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</si>
  <si>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</si>
  <si>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</si>
  <si>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</si>
  <si>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</si>
  <si>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</si>
  <si>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</si>
  <si>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</si>
  <si>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</si>
  <si>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</si>
  <si>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</si>
  <si>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</si>
  <si>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</si>
  <si>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</si>
  <si>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</si>
  <si>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</si>
  <si>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</si>
  <si>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</si>
  <si>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</si>
  <si>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</si>
  <si>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</si>
  <si>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</si>
  <si>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</si>
  <si>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</si>
  <si>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</si>
  <si>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</si>
  <si>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</si>
  <si>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</si>
  <si>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</si>
  <si>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</si>
  <si>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</si>
  <si>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</si>
  <si>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</si>
  <si>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</si>
  <si>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</si>
  <si>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</si>
  <si>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</si>
  <si>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</si>
  <si>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</si>
  <si>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</si>
  <si>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</si>
  <si>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</si>
  <si>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</si>
  <si>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</si>
  <si>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</si>
  <si>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</si>
  <si>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</si>
  <si>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</si>
  <si>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</si>
  <si>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</si>
  <si>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</si>
  <si>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</si>
  <si>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</si>
  <si>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</si>
  <si>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</si>
  <si>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</si>
  <si>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</si>
  <si>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</si>
  <si>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</si>
  <si>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</si>
  <si>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</si>
  <si>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</si>
  <si>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</si>
  <si>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</si>
  <si>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</si>
  <si>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</si>
  <si>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</si>
  <si>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</si>
  <si>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</si>
  <si>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</si>
  <si>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</si>
  <si>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</si>
  <si>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</si>
  <si>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</si>
  <si>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</si>
  <si>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</si>
  <si>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</si>
  <si>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</si>
  <si>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</si>
  <si>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</si>
  <si>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</si>
  <si>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</si>
  <si>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</si>
  <si>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</si>
  <si>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</si>
  <si>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</si>
  <si>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</si>
  <si>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</si>
  <si>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</si>
  <si>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</si>
  <si>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</si>
  <si>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</si>
  <si>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</si>
  <si>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</si>
  <si>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</si>
  <si>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</si>
  <si>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</si>
  <si>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</si>
  <si>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</si>
  <si>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</si>
  <si>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</si>
  <si>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</si>
  <si>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</si>
  <si>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</si>
  <si>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</si>
  <si>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</si>
  <si>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</si>
  <si>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</si>
  <si>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</si>
  <si>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</si>
  <si>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</si>
  <si>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</si>
  <si>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</si>
  <si>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</si>
  <si>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</si>
  <si>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</si>
  <si>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</si>
  <si>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</si>
  <si>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</si>
  <si>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</si>
  <si>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</si>
  <si>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</si>
  <si>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</si>
  <si>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</si>
  <si>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</si>
  <si>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</si>
  <si>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</si>
  <si>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</si>
  <si>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</si>
  <si>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</si>
  <si>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</si>
  <si>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</si>
  <si>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</si>
  <si>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</si>
  <si>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</si>
  <si>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</si>
  <si>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</si>
  <si>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</si>
  <si>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</si>
  <si>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</si>
  <si>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</si>
  <si>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</si>
  <si>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</si>
  <si>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</si>
  <si>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</si>
  <si>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</si>
  <si>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</si>
  <si>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</si>
  <si>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</si>
  <si>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</si>
  <si>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</si>
  <si>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</si>
  <si>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</si>
  <si>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</si>
  <si>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</si>
  <si>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</si>
  <si>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</si>
  <si>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</si>
  <si>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</si>
  <si>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</si>
  <si>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</si>
  <si>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</si>
  <si>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</si>
  <si>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</si>
  <si>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</si>
  <si>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</si>
  <si>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</si>
  <si>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</si>
  <si>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</si>
  <si>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</si>
  <si>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</si>
  <si>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</si>
  <si>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</si>
  <si>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</si>
  <si>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</si>
  <si>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</si>
  <si>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</si>
  <si>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</si>
  <si>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</si>
  <si>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</si>
  <si>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</si>
  <si>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</si>
  <si>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</si>
  <si>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</si>
  <si>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</si>
  <si>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</si>
  <si>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</si>
  <si>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</si>
  <si>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</si>
  <si>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</si>
  <si>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</si>
  <si>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</si>
  <si>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</si>
  <si>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</si>
  <si>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</si>
  <si>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</si>
  <si>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</si>
  <si>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</si>
  <si>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</si>
  <si>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</si>
  <si>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</si>
  <si>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</si>
  <si>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</si>
  <si>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</si>
  <si>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</si>
  <si>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</si>
  <si>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</si>
  <si>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</si>
  <si>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</si>
  <si>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</si>
  <si>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</si>
  <si>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</si>
  <si>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</si>
  <si>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</si>
  <si>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</si>
  <si>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</si>
  <si>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</si>
  <si>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</si>
  <si>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</si>
  <si>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</si>
  <si>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</si>
  <si>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</si>
  <si>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</si>
  <si>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</si>
  <si>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</si>
  <si>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</si>
  <si>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</si>
  <si>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</si>
  <si>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</si>
  <si>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</si>
  <si>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</si>
  <si>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</si>
  <si>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</si>
  <si>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</si>
  <si>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</si>
  <si>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</si>
  <si>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</si>
  <si>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</si>
  <si>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</si>
  <si>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</si>
  <si>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</si>
  <si>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</si>
  <si>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</si>
  <si>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</si>
  <si>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</si>
  <si>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</si>
  <si>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</si>
  <si>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</si>
  <si>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</si>
  <si>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</si>
  <si>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</si>
  <si>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</si>
  <si>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</si>
  <si>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</si>
  <si>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</si>
  <si>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</si>
  <si>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</si>
  <si>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</si>
  <si>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</si>
  <si>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</si>
  <si>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</si>
  <si>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</si>
  <si>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</si>
  <si>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</si>
  <si>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</si>
  <si>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</si>
  <si>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</si>
  <si>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</si>
  <si>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</si>
  <si>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</si>
  <si>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</si>
  <si>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</si>
  <si>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</si>
  <si>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</si>
  <si>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</si>
  <si>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</si>
  <si>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</si>
  <si>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</si>
  <si>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</si>
  <si>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</si>
  <si>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</si>
  <si>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</si>
  <si>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</si>
  <si>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</si>
  <si>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</si>
  <si>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</si>
  <si>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</si>
  <si>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</si>
  <si>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</si>
  <si>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</si>
  <si>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</si>
  <si>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</si>
  <si>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</si>
  <si>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</si>
  <si>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</si>
  <si>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</si>
  <si>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</si>
  <si>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</si>
  <si>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</si>
  <si>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</si>
  <si>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</si>
  <si>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</si>
  <si>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</si>
  <si>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</si>
  <si>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</si>
  <si>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</si>
  <si>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</si>
  <si>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</si>
  <si>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</si>
  <si>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</si>
  <si>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</si>
  <si>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</si>
  <si>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</si>
  <si>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</si>
  <si>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</si>
  <si>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</si>
  <si>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</si>
  <si>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</si>
  <si>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</si>
  <si>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</si>
  <si>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</si>
  <si>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</si>
  <si>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</si>
  <si>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</si>
  <si>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</si>
  <si>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</si>
  <si>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</si>
  <si>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</si>
  <si>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</si>
  <si>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</si>
  <si>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</si>
  <si>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</si>
  <si>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</si>
  <si>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</si>
  <si>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</si>
  <si>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</si>
  <si>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</si>
  <si>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</si>
  <si>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</si>
  <si>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</si>
  <si>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</si>
  <si>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</si>
  <si>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</si>
  <si>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</si>
  <si>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</si>
  <si>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</si>
  <si>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</si>
  <si>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</si>
  <si>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</si>
  <si>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</si>
  <si>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</si>
  <si>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</si>
  <si>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</si>
  <si>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</si>
  <si>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</si>
  <si>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</si>
  <si>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</si>
  <si>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</si>
  <si>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</si>
  <si>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</si>
  <si>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</si>
  <si>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</si>
  <si>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</si>
  <si>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</si>
  <si>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</si>
  <si>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</si>
  <si>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</si>
  <si>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</si>
  <si>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</si>
  <si>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</si>
  <si>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</si>
  <si>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</si>
  <si>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</si>
  <si>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</si>
  <si>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</si>
  <si>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</si>
  <si>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</si>
  <si>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</si>
  <si>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</si>
  <si>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</si>
  <si>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</si>
  <si>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</si>
  <si>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</si>
  <si>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</si>
  <si>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</si>
  <si>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</si>
  <si>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</si>
  <si>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</si>
  <si>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</si>
  <si>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</si>
  <si>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</si>
  <si>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</si>
  <si>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</si>
  <si>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</si>
  <si>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</si>
  <si>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</si>
  <si>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</si>
  <si>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</si>
  <si>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</si>
  <si>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</si>
  <si>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</si>
  <si>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</si>
  <si>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</si>
  <si>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</si>
  <si>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</si>
  <si>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</si>
  <si>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</si>
  <si>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</si>
  <si>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</si>
  <si>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</si>
  <si>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</si>
  <si>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</si>
  <si>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</si>
  <si>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</si>
  <si>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</si>
  <si>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</si>
  <si>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</si>
  <si>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</si>
  <si>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</si>
  <si>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</si>
  <si>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</si>
  <si>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</si>
  <si>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</si>
  <si>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</si>
  <si>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</si>
  <si>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</si>
  <si>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</si>
  <si>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</si>
  <si>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</si>
  <si>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</si>
  <si>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</si>
  <si>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</si>
  <si>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</si>
  <si>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</si>
  <si>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</si>
  <si>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</si>
  <si>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</si>
  <si>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</si>
  <si>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</si>
  <si>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</si>
  <si>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</si>
  <si>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</si>
  <si>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</si>
  <si>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</si>
  <si>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</si>
  <si>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</si>
  <si>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</si>
  <si>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</si>
  <si>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</si>
  <si>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</si>
  <si>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</si>
  <si>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</si>
  <si>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</si>
  <si>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</si>
  <si>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</si>
  <si>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</si>
  <si>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</si>
  <si>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</si>
  <si>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</si>
  <si>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</si>
  <si>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</si>
  <si>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</si>
  <si>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</si>
  <si>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</si>
  <si>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</si>
  <si>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</si>
  <si>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</si>
  <si>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</si>
  <si>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</si>
  <si>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</si>
  <si>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</si>
  <si>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</si>
  <si>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</si>
  <si>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</si>
  <si>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</si>
  <si>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</si>
  <si>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</si>
  <si>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</si>
  <si>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</si>
  <si>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</si>
  <si>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</si>
  <si>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</si>
  <si>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</si>
  <si>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</si>
  <si>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</si>
  <si>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</si>
  <si>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</si>
  <si>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</si>
  <si>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</si>
  <si>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</si>
  <si>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</si>
  <si>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</si>
  <si>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</si>
  <si>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</si>
  <si>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</si>
  <si>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</si>
  <si>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</si>
  <si>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</si>
  <si>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</si>
  <si>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</si>
  <si>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</si>
  <si>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</si>
  <si>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</si>
  <si>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</si>
  <si>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</si>
  <si>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</si>
  <si>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</si>
  <si>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</si>
  <si>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</si>
  <si>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</si>
  <si>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</si>
  <si>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</si>
  <si>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</si>
  <si>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</si>
  <si>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</si>
  <si>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</si>
  <si>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</si>
  <si>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</si>
  <si>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</si>
  <si>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</si>
  <si>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</si>
  <si>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</si>
  <si>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</si>
  <si>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</si>
  <si>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</si>
  <si>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</si>
  <si>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</si>
  <si>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</si>
  <si>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</si>
  <si>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</si>
  <si>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</si>
  <si>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</si>
  <si>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</si>
  <si>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</si>
  <si>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</si>
  <si>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</si>
  <si>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</si>
  <si>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</si>
  <si>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</si>
  <si>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</si>
  <si>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</si>
  <si>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</si>
  <si>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</si>
  <si>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</si>
  <si>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</si>
  <si>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</si>
  <si>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</si>
  <si>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</si>
  <si>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</si>
  <si>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</si>
  <si>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</si>
  <si>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</si>
  <si>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</si>
  <si>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</si>
  <si>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</si>
  <si>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</si>
  <si>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</si>
  <si>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</si>
  <si>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</si>
  <si>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</si>
  <si>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</si>
  <si>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</si>
  <si>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</si>
  <si>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</si>
  <si>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</si>
  <si>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</si>
  <si>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</si>
  <si>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</si>
  <si>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</si>
  <si>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</si>
  <si>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</si>
  <si>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</si>
  <si>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</si>
  <si>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</si>
  <si>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</si>
  <si>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</si>
  <si>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</si>
  <si>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</si>
  <si>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</si>
  <si>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</si>
  <si>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</si>
  <si>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</si>
  <si>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</si>
  <si>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</si>
  <si>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</si>
  <si>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</si>
  <si>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</si>
  <si>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</si>
  <si>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</si>
  <si>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</si>
  <si>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</si>
  <si>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</si>
  <si>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</si>
  <si>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</si>
  <si>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</si>
  <si>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</si>
  <si>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</si>
  <si>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</si>
  <si>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</si>
  <si>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</si>
  <si>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</si>
  <si>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</si>
  <si>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</si>
  <si>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</si>
  <si>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</si>
  <si>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</si>
  <si>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</si>
  <si>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</si>
  <si>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</si>
  <si>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</si>
  <si>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</si>
  <si>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</si>
  <si>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</si>
  <si>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</si>
  <si>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</si>
  <si>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</si>
  <si>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</si>
  <si>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</si>
  <si>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</si>
  <si>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</si>
  <si>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</si>
  <si>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</si>
  <si>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</si>
  <si>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</si>
  <si>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</si>
  <si>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</si>
  <si>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</si>
  <si>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</si>
  <si>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</si>
  <si>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</si>
  <si>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</si>
  <si>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</si>
  <si>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</si>
  <si>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</si>
  <si>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</si>
  <si>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</si>
  <si>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</si>
  <si>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</si>
  <si>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</si>
  <si>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</si>
  <si>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</si>
  <si>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</si>
  <si>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</si>
  <si>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</si>
  <si>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</si>
  <si>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</si>
  <si>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</si>
  <si>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</si>
  <si>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</si>
  <si>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</si>
  <si>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</si>
  <si>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</si>
  <si>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</si>
  <si>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</si>
  <si>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</si>
  <si>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</si>
  <si>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</si>
  <si>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</si>
  <si>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</si>
  <si>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</si>
  <si>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</si>
  <si>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</si>
  <si>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</si>
  <si>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</si>
  <si>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</si>
  <si>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</si>
  <si>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</si>
  <si>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</si>
  <si>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</si>
  <si>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</si>
  <si>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</si>
  <si>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</si>
  <si>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</si>
  <si>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</si>
  <si>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</si>
  <si>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</si>
  <si>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</si>
  <si>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</si>
  <si>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</si>
  <si>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</si>
  <si>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</si>
  <si>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</si>
  <si>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</si>
  <si>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</si>
  <si>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</si>
  <si>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</si>
  <si>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</si>
  <si>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</si>
  <si>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</si>
  <si>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</si>
  <si>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</si>
  <si>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</si>
  <si>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</si>
  <si>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</si>
  <si>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</si>
  <si>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</si>
  <si>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</si>
  <si>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</si>
  <si>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</si>
  <si>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</si>
  <si>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</si>
  <si>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</si>
  <si>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</si>
  <si>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</si>
  <si>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</si>
  <si>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</si>
  <si>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</si>
  <si>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</si>
  <si>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</si>
  <si>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</si>
  <si>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</si>
  <si>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</si>
  <si>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</si>
  <si>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</si>
  <si>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</si>
  <si>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</si>
  <si>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</si>
  <si>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</si>
  <si>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</si>
  <si>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</si>
  <si>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</si>
  <si>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</si>
  <si>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</si>
  <si>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</si>
  <si>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</si>
  <si>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</si>
  <si>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</si>
  <si>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</si>
  <si>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</si>
  <si>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</si>
  <si>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</si>
  <si>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</si>
  <si>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</si>
  <si>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</si>
  <si>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</si>
  <si>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</si>
  <si>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</si>
  <si>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</si>
  <si>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</si>
  <si>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</si>
  <si>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</si>
  <si>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</si>
  <si>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</si>
  <si>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</si>
  <si>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</si>
  <si>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</si>
  <si>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</si>
  <si>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</si>
  <si>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</si>
  <si>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</si>
  <si>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</si>
  <si>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</si>
  <si>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</si>
  <si>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</si>
  <si>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</si>
  <si>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</si>
  <si>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</si>
  <si>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</si>
  <si>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</si>
  <si>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</si>
  <si>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</si>
  <si>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</si>
  <si>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</si>
  <si>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</si>
  <si>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</si>
  <si>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</si>
  <si>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</si>
  <si>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</si>
  <si>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</si>
  <si>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</si>
  <si>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</si>
  <si>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</si>
  <si>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</si>
  <si>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</si>
  <si>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</si>
  <si>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</si>
  <si>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</si>
  <si>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</si>
  <si>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</si>
  <si>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</si>
  <si>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</si>
  <si>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</si>
  <si>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</si>
  <si>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</si>
  <si>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</si>
  <si>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</si>
  <si>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</si>
  <si>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</si>
  <si>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</si>
  <si>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</si>
  <si>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</si>
  <si>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</si>
  <si>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</si>
  <si>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</si>
  <si>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</si>
  <si>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</si>
  <si>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</si>
  <si>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</si>
  <si>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</si>
  <si>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</si>
  <si>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</si>
  <si>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</si>
  <si>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</si>
  <si>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</si>
  <si>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</si>
  <si>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</si>
  <si>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</si>
  <si>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</si>
  <si>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</si>
  <si>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</si>
  <si>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</si>
  <si>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</si>
  <si>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</si>
  <si>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</si>
  <si>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</si>
  <si>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</si>
  <si>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</si>
  <si>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</si>
  <si>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</si>
  <si>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</si>
  <si>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</si>
  <si>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</si>
  <si>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</si>
  <si>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</si>
  <si>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</si>
  <si>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</si>
  <si>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</si>
  <si>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</si>
  <si>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</si>
  <si>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</si>
  <si>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</si>
  <si>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</si>
  <si>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</si>
  <si>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</si>
  <si>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</si>
  <si>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</si>
  <si>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</si>
  <si>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</si>
  <si>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</si>
  <si>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</si>
  <si>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</si>
  <si>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</si>
  <si>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</si>
  <si>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</si>
  <si>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</si>
  <si>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</si>
  <si>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</si>
  <si>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</si>
  <si>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</si>
  <si>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</si>
  <si>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</si>
  <si>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</si>
  <si>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</si>
  <si>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</si>
  <si>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</si>
  <si>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</si>
  <si>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</si>
  <si>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</si>
  <si>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</si>
  <si>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</si>
  <si>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</si>
  <si>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</si>
  <si>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</si>
  <si>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</si>
  <si>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</si>
  <si>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</si>
  <si>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</si>
  <si>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</si>
  <si>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</si>
  <si>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</si>
  <si>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</si>
  <si>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</si>
  <si>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</si>
  <si>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</si>
  <si>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</si>
  <si>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</si>
  <si>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</si>
  <si>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</si>
  <si>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</si>
  <si>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</si>
  <si>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</si>
  <si>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</si>
  <si>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</si>
  <si>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</si>
  <si>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</si>
  <si>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</si>
  <si>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</si>
  <si>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</si>
  <si>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</si>
  <si>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</si>
  <si>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</si>
  <si>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</si>
  <si>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</si>
  <si>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</si>
  <si>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</si>
  <si>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</si>
  <si>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</si>
  <si>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</si>
  <si>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</si>
  <si>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</si>
  <si>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</si>
  <si>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</si>
  <si>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</si>
  <si>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</si>
  <si>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</si>
  <si>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</si>
  <si>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</si>
  <si>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</si>
  <si>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</si>
  <si>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</si>
  <si>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</si>
  <si>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</si>
  <si>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</si>
  <si>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</si>
  <si>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</si>
  <si>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</si>
  <si>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</si>
  <si>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</si>
  <si>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</si>
  <si>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</si>
  <si>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</si>
  <si>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</si>
  <si>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</si>
  <si>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</si>
  <si>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</si>
  <si>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</si>
  <si>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</si>
  <si>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</si>
  <si>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</si>
  <si>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</si>
  <si>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</si>
  <si>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</si>
  <si>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</si>
  <si>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</si>
  <si>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</si>
  <si>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</si>
  <si>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</si>
  <si>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</si>
  <si>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</si>
  <si>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</si>
  <si>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</si>
  <si>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</si>
  <si>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</si>
  <si>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</si>
  <si>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</si>
  <si>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</si>
  <si>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</si>
  <si>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</si>
  <si>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</si>
  <si>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</si>
  <si>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</si>
  <si>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</si>
  <si>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</si>
  <si>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</si>
  <si>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</si>
  <si>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</si>
  <si>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</si>
  <si>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</si>
  <si>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</si>
  <si>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</si>
  <si>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</si>
  <si>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</si>
  <si>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</si>
  <si>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</si>
  <si>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</si>
  <si>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</si>
  <si>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</si>
  <si>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</si>
  <si>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</si>
  <si>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</si>
  <si>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</si>
  <si>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</si>
  <si>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</si>
  <si>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</si>
  <si>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</si>
  <si>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</si>
  <si>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</si>
  <si>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</si>
  <si>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</si>
  <si>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</si>
  <si>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</si>
  <si>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</si>
  <si>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</si>
  <si>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</si>
  <si>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</si>
  <si>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</si>
  <si>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</si>
  <si>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</si>
  <si>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</si>
  <si>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</si>
  <si>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</si>
  <si>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</si>
  <si>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</si>
  <si>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</si>
  <si>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</si>
  <si>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</si>
  <si>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</si>
  <si>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</si>
  <si>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</si>
  <si>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</si>
  <si>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</si>
  <si>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</si>
  <si>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</si>
  <si>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</si>
  <si>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</si>
  <si>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</si>
  <si>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</si>
  <si>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</si>
  <si>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</si>
  <si>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</si>
  <si>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</si>
  <si>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</si>
  <si>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</si>
  <si>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</si>
  <si>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</si>
  <si>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</si>
  <si>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</si>
  <si>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</si>
  <si>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</si>
  <si>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</si>
  <si>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</si>
  <si>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</si>
  <si>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</si>
  <si>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</si>
  <si>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</si>
  <si>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</si>
  <si>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</si>
  <si>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</si>
  <si>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</si>
  <si>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</si>
  <si>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</si>
  <si>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</si>
  <si>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</si>
  <si>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</si>
  <si>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</si>
  <si>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</si>
  <si>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</si>
  <si>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</si>
  <si>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</si>
  <si>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</si>
  <si>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</si>
  <si>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</si>
  <si>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</si>
  <si>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</si>
  <si>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</si>
  <si>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</si>
  <si>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</si>
  <si>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</si>
  <si>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</si>
  <si>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</si>
  <si>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</si>
  <si>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</si>
  <si>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</si>
  <si>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</si>
  <si>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</si>
  <si>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</si>
  <si>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</si>
  <si>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</si>
  <si>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</si>
  <si>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</si>
  <si>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</si>
  <si>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</si>
  <si>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</si>
  <si>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</si>
  <si>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</si>
  <si>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</si>
  <si>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</si>
  <si>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</si>
  <si>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</si>
  <si>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</si>
  <si>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</si>
  <si>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</si>
  <si>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</si>
  <si>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</si>
  <si>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</si>
  <si>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</si>
  <si>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</si>
  <si>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</si>
  <si>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</si>
  <si>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</si>
  <si>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</si>
  <si>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</si>
  <si>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</si>
  <si>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</si>
  <si>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</si>
  <si>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</si>
  <si>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</si>
  <si>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</si>
  <si>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</si>
  <si>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</si>
  <si>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</si>
  <si>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</si>
  <si>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</si>
  <si>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</si>
  <si>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</si>
  <si>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</si>
  <si>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</si>
  <si>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</si>
  <si>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</si>
  <si>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</si>
  <si>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</si>
  <si>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</si>
  <si>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</si>
  <si>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</si>
  <si>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</si>
  <si>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</si>
  <si>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</si>
  <si>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</si>
  <si>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</si>
  <si>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</si>
  <si>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</si>
  <si>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</si>
  <si>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</si>
  <si>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</si>
  <si>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</si>
  <si>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</si>
  <si>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</si>
  <si>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</si>
  <si>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</si>
  <si>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</si>
  <si>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</si>
  <si>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</si>
  <si>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</si>
  <si>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</si>
  <si>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</si>
  <si>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</si>
  <si>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</si>
  <si>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</si>
  <si>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</si>
  <si>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</si>
  <si>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</si>
  <si>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</si>
  <si>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</si>
  <si>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</si>
  <si>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</si>
  <si>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</si>
  <si>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</si>
  <si>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</si>
  <si>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</si>
  <si>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</si>
  <si>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</si>
  <si>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</si>
  <si>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</si>
  <si>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</si>
  <si>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</si>
  <si>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</si>
  <si>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</si>
  <si>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</si>
  <si>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</si>
  <si>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</si>
  <si>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</si>
  <si>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</si>
  <si>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</si>
  <si>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</si>
  <si>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</si>
  <si>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</si>
  <si>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</si>
  <si>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</si>
  <si>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</si>
  <si>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</si>
  <si>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</si>
  <si>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</si>
  <si>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</si>
  <si>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</si>
  <si>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</si>
  <si>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</si>
  <si>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</si>
  <si>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</si>
  <si>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</si>
  <si>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</si>
  <si>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</si>
  <si>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</si>
  <si>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</si>
  <si>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</si>
  <si>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</si>
  <si>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</si>
  <si>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</si>
  <si>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</si>
  <si>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</si>
  <si>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</si>
  <si>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</si>
  <si>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</si>
  <si>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</si>
  <si>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</si>
  <si>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</si>
  <si>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</si>
  <si>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</si>
  <si>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</si>
  <si>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</si>
  <si>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</si>
  <si>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</si>
  <si>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</si>
  <si>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</si>
  <si>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</si>
  <si>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</si>
  <si>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</si>
  <si>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</si>
  <si>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</si>
  <si>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</si>
  <si>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</si>
  <si>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</si>
  <si>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</si>
  <si>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</si>
  <si>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</si>
  <si>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</si>
  <si>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</si>
  <si>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</si>
  <si>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</si>
  <si>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</si>
  <si>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</si>
  <si>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</si>
  <si>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</si>
  <si>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</si>
  <si>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</si>
  <si>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</si>
  <si>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</si>
  <si>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</si>
  <si>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</si>
  <si>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</si>
  <si>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</si>
  <si>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</si>
  <si>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</si>
  <si>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</si>
  <si>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</si>
  <si>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</si>
  <si>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</si>
  <si>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</si>
  <si>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</si>
  <si>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</si>
  <si>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</si>
  <si>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</si>
  <si>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</si>
  <si>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</si>
  <si>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</si>
  <si>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</si>
  <si>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</si>
  <si>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</si>
  <si>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</si>
  <si>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</si>
  <si>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</si>
  <si>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</si>
  <si>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</si>
  <si>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</si>
  <si>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</si>
  <si>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</si>
  <si>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</si>
  <si>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</si>
  <si>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</si>
  <si>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</si>
  <si>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</si>
  <si>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</si>
  <si>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</si>
  <si>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</si>
  <si>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</si>
  <si>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</si>
  <si>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</si>
  <si>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</si>
  <si>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</si>
  <si>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</si>
  <si>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</si>
  <si>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</si>
  <si>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</si>
  <si>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</si>
  <si>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</si>
  <si>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</si>
  <si>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</si>
  <si>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</si>
  <si>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</si>
  <si>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</si>
  <si>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</si>
  <si>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</si>
  <si>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</si>
  <si>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</si>
  <si>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</si>
  <si>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</si>
  <si>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</si>
  <si>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</si>
  <si>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</si>
  <si>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</si>
  <si>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</si>
  <si>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</si>
  <si>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</si>
  <si>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</si>
  <si>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</si>
  <si>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</si>
  <si>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</si>
  <si>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</si>
  <si>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</si>
  <si>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</si>
  <si>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</si>
  <si>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</si>
  <si>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</si>
  <si>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</si>
  <si>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</si>
  <si>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</si>
  <si>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</si>
  <si>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</si>
  <si>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</si>
  <si>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</si>
  <si>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</si>
  <si>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</si>
  <si>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</si>
  <si>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</si>
  <si>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</si>
  <si>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</si>
  <si>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</si>
  <si>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</si>
  <si>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</si>
  <si>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</si>
  <si>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</si>
  <si>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</si>
  <si>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</si>
  <si>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</si>
  <si>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</si>
  <si>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</si>
  <si>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</si>
  <si>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</si>
  <si>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</si>
  <si>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</si>
  <si>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</si>
  <si>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</si>
  <si>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</si>
  <si>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</si>
  <si>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</si>
  <si>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</si>
  <si>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</si>
  <si>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</si>
  <si>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</si>
  <si>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</si>
  <si>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</si>
  <si>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</si>
  <si>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</si>
  <si>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</si>
  <si>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</si>
  <si>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</si>
  <si>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</si>
  <si>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</si>
  <si>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</si>
  <si>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</si>
  <si>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</si>
  <si>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</si>
  <si>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</si>
  <si>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</si>
  <si>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</si>
  <si>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</si>
  <si>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</si>
  <si>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</si>
  <si>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</si>
  <si>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</si>
  <si>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</si>
  <si>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</si>
  <si>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</si>
  <si>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</si>
  <si>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</si>
  <si>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</si>
  <si>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</si>
  <si>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</si>
  <si>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</si>
  <si>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</si>
  <si>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</si>
  <si>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</si>
  <si>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</si>
  <si>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</si>
  <si>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</si>
  <si>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</si>
  <si>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</si>
  <si>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</si>
  <si>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</si>
  <si>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</si>
  <si>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</si>
  <si>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</si>
  <si>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</si>
  <si>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</si>
  <si>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</si>
  <si>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</si>
  <si>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</si>
  <si>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</si>
  <si>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</si>
  <si>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</si>
  <si>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</si>
  <si>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</si>
  <si>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</si>
  <si>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</si>
  <si>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</si>
  <si>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</si>
  <si>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</si>
  <si>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</si>
  <si>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</si>
  <si>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</si>
  <si>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</si>
  <si>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</si>
  <si>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</si>
  <si>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</si>
  <si>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</si>
  <si>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</si>
  <si>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</si>
  <si>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</si>
  <si>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</si>
  <si>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</si>
  <si>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</si>
  <si>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</si>
  <si>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</si>
  <si>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</si>
  <si>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</si>
  <si>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</si>
  <si>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</si>
  <si>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</si>
  <si>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</si>
  <si>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</si>
  <si>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</si>
  <si>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</si>
  <si>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</si>
  <si>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</si>
  <si>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</si>
  <si>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</si>
  <si>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</si>
  <si>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</si>
  <si>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</si>
  <si>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</si>
  <si>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</si>
  <si>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</si>
  <si>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</si>
  <si>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</si>
  <si>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</si>
  <si>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</si>
  <si>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</si>
  <si>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</si>
  <si>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</si>
  <si>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</si>
  <si>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</si>
  <si>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</si>
  <si>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</si>
  <si>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</si>
  <si>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</si>
  <si>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</si>
  <si>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</si>
  <si>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</si>
  <si>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</si>
  <si>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</si>
  <si>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</si>
  <si>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</si>
  <si>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</si>
  <si>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</si>
  <si>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</si>
  <si>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</si>
  <si>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</si>
  <si>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</si>
  <si>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</si>
  <si>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</si>
  <si>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</si>
  <si>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</si>
  <si>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</si>
  <si>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</si>
  <si>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</si>
  <si>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</si>
  <si>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</si>
  <si>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</si>
  <si>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</si>
  <si>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</si>
  <si>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</si>
  <si>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</si>
  <si>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</si>
  <si>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</si>
  <si>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</si>
  <si>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</si>
  <si>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</si>
  <si>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</si>
  <si>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</si>
  <si>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</si>
  <si>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</si>
  <si>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</si>
  <si>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</si>
  <si>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</si>
  <si>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</si>
  <si>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</si>
  <si>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</si>
  <si>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</si>
  <si>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</si>
  <si>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</si>
  <si>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</si>
  <si>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</si>
  <si>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</si>
  <si>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</si>
  <si>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</si>
  <si>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</si>
  <si>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</si>
  <si>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</si>
  <si>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</si>
  <si>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</si>
  <si>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</si>
  <si>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</si>
  <si>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</si>
  <si>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</si>
  <si>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</si>
  <si>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</si>
  <si>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</si>
  <si>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</si>
  <si>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</si>
  <si>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</si>
  <si>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</si>
  <si>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</si>
  <si>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</si>
  <si>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</si>
  <si>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</si>
  <si>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</si>
  <si>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</si>
  <si>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</si>
  <si>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</si>
  <si>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</si>
  <si>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</si>
  <si>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</si>
  <si>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</si>
  <si>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</si>
  <si>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</si>
  <si>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</si>
  <si>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</si>
  <si>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</si>
  <si>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</si>
  <si>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</si>
  <si>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</si>
  <si>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</si>
  <si>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</si>
  <si>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</si>
  <si>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</si>
  <si>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</si>
  <si>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</si>
  <si>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</si>
  <si>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</si>
  <si>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</si>
  <si>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</si>
  <si>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</si>
  <si>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</si>
  <si>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</si>
  <si>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</si>
  <si>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</si>
  <si>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</si>
  <si>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</si>
  <si>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</si>
  <si>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</si>
  <si>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</si>
  <si>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</si>
  <si>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</si>
  <si>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</si>
  <si>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</si>
  <si>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</si>
  <si>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</si>
  <si>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</si>
  <si>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</si>
  <si>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</si>
  <si>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</si>
  <si>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</si>
  <si>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</si>
  <si>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</si>
  <si>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</si>
  <si>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</si>
  <si>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</si>
  <si>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</si>
  <si>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</si>
  <si>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</si>
  <si>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</si>
  <si>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</si>
  <si>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</si>
  <si>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</si>
  <si>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</si>
  <si>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</si>
  <si>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</si>
  <si>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</si>
  <si>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</si>
  <si>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</si>
  <si>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</si>
  <si>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</si>
  <si>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</si>
  <si>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</si>
  <si>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</si>
  <si>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</si>
  <si>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</si>
  <si>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</si>
  <si>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</si>
  <si>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</si>
  <si>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</si>
  <si>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</si>
  <si>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</si>
  <si>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</si>
  <si>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</si>
  <si>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</si>
  <si>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</si>
  <si>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</si>
  <si>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</si>
  <si>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</si>
  <si>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</si>
  <si>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</si>
  <si>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</si>
  <si>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</si>
  <si>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</si>
  <si>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</si>
  <si>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</si>
  <si>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</si>
  <si>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</si>
  <si>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</si>
  <si>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</si>
  <si>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</si>
  <si>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</si>
  <si>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</si>
  <si>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</si>
  <si>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</si>
  <si>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</si>
  <si>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</si>
  <si>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</si>
  <si>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</si>
  <si>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</si>
  <si>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</si>
  <si>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</si>
  <si>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</si>
  <si>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</si>
  <si>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</si>
  <si>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</si>
  <si>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</si>
  <si>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</si>
  <si>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</si>
  <si>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</si>
  <si>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</si>
  <si>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</si>
  <si>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</si>
  <si>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</si>
  <si>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</si>
  <si>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</si>
  <si>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</si>
  <si>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</si>
  <si>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</si>
  <si>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</si>
  <si>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</si>
  <si>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</si>
  <si>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</si>
  <si>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</si>
  <si>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</si>
  <si>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</si>
  <si>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</si>
  <si>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</si>
  <si>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</si>
  <si>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</si>
  <si>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</si>
  <si>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</si>
  <si>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</si>
  <si>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</si>
  <si>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</si>
  <si>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</si>
  <si>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</si>
  <si>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</si>
  <si>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</si>
  <si>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</si>
  <si>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</si>
  <si>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</si>
  <si>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</si>
  <si>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</si>
  <si>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</si>
  <si>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</si>
  <si>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</si>
  <si>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</si>
  <si>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</si>
  <si>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</si>
  <si>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</si>
  <si>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</si>
  <si>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</si>
  <si>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</si>
  <si>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</si>
  <si>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</si>
  <si>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</si>
  <si>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</si>
  <si>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</si>
  <si>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</si>
  <si>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</si>
  <si>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</si>
  <si>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</si>
  <si>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</si>
  <si>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</si>
  <si>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</si>
  <si>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</si>
  <si>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</si>
  <si>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</si>
  <si>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</si>
  <si>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</si>
  <si>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</si>
  <si>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</si>
  <si>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</si>
  <si>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</si>
  <si>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</si>
  <si>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</si>
  <si>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</si>
  <si>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</si>
  <si>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</si>
  <si>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</si>
  <si>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</si>
  <si>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</si>
  <si>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</si>
  <si>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</si>
  <si>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</si>
  <si>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</si>
  <si>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</si>
  <si>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</si>
  <si>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</si>
  <si>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</si>
  <si>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</si>
  <si>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</si>
  <si>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</si>
  <si>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</si>
  <si>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</si>
  <si>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</si>
  <si>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</si>
  <si>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</si>
  <si>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</si>
  <si>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</si>
  <si>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</si>
  <si>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</si>
  <si>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</si>
  <si>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</si>
  <si>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</si>
  <si>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</si>
  <si>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</si>
  <si>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</si>
  <si>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</si>
  <si>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</si>
  <si>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</si>
  <si>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</si>
  <si>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</si>
  <si>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</si>
  <si>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</si>
  <si>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</si>
  <si>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</si>
  <si>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</si>
  <si>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</si>
  <si>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</si>
  <si>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</si>
  <si>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</si>
  <si>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</si>
  <si>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</si>
  <si>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</si>
  <si>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</si>
  <si>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</si>
  <si>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</si>
  <si>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</si>
  <si>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</si>
  <si>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</si>
  <si>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</si>
  <si>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</si>
  <si>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</si>
  <si>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</si>
  <si>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</si>
  <si>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</si>
  <si>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</si>
  <si>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</si>
  <si>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</si>
  <si>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</si>
  <si>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</si>
  <si>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</si>
  <si>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</si>
  <si>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</si>
  <si>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</si>
  <si>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</si>
  <si>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</si>
  <si>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</si>
  <si>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</si>
  <si>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</si>
  <si>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</si>
  <si>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</si>
  <si>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</si>
  <si>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</si>
  <si>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</si>
  <si>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</si>
  <si>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</si>
  <si>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</si>
  <si>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</si>
  <si>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</si>
  <si>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</si>
  <si>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</si>
  <si>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</si>
  <si>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</si>
  <si>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</si>
  <si>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</si>
  <si>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</si>
  <si>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</si>
  <si>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</si>
  <si>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</si>
  <si>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</si>
  <si>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</si>
  <si>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</si>
  <si>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</si>
  <si>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</si>
  <si>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</si>
  <si>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</si>
  <si>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</si>
  <si>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</si>
  <si>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</si>
  <si>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</si>
  <si>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</si>
  <si>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</si>
  <si>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</si>
  <si>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</si>
  <si>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</si>
  <si>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</si>
  <si>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</si>
  <si>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</si>
  <si>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</si>
  <si>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</si>
  <si>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</si>
  <si>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</si>
  <si>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</si>
  <si>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</si>
  <si>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</si>
  <si>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</si>
  <si>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</si>
  <si>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</si>
  <si>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</si>
  <si>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</si>
  <si>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</si>
  <si>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</si>
  <si>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</si>
  <si>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</si>
  <si>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</si>
  <si>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</si>
  <si>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</si>
  <si>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</si>
  <si>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</si>
  <si>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</si>
  <si>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</si>
  <si>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</si>
  <si>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</si>
  <si>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</si>
  <si>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</si>
  <si>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</si>
  <si>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</si>
  <si>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</si>
  <si>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</si>
  <si>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</si>
  <si>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</si>
  <si>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</si>
  <si>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</si>
  <si>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</si>
  <si>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</si>
  <si>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</si>
  <si>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</si>
  <si>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</si>
  <si>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</si>
  <si>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</si>
  <si>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</si>
  <si>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</si>
  <si>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</si>
  <si>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</si>
  <si>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</si>
  <si>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</si>
  <si>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</si>
  <si>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</si>
  <si>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</si>
  <si>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</si>
  <si>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</si>
  <si>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</si>
  <si>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</si>
  <si>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</si>
  <si>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</si>
  <si>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</si>
  <si>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</si>
  <si>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</si>
  <si>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</si>
  <si>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</si>
  <si>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</si>
  <si>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</si>
  <si>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</si>
  <si>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</si>
  <si>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</si>
  <si>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</si>
  <si>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</si>
  <si>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</si>
  <si>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</si>
  <si>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</si>
  <si>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</si>
  <si>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</si>
  <si>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</si>
  <si>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</si>
  <si>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</si>
  <si>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</si>
  <si>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</si>
  <si>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</si>
  <si>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</si>
  <si>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</si>
  <si>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</si>
  <si>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</si>
  <si>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</si>
  <si>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</si>
  <si>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</si>
  <si>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</si>
  <si>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</si>
  <si>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</si>
  <si>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</si>
  <si>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</si>
  <si>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</si>
  <si>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</si>
  <si>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</si>
  <si>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</si>
  <si>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</si>
  <si>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</si>
  <si>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</si>
  <si>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</si>
  <si>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</si>
  <si>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</si>
  <si>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</si>
  <si>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</si>
  <si>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</si>
  <si>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</si>
  <si>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</si>
  <si>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</si>
  <si>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</si>
  <si>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</si>
  <si>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</si>
  <si>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</si>
  <si>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</si>
  <si>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</si>
  <si>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</si>
  <si>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</si>
  <si>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</si>
  <si>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</si>
  <si>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</si>
  <si>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</si>
  <si>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</si>
  <si>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</si>
  <si>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</si>
  <si>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</si>
  <si>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</si>
  <si>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</si>
  <si>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</si>
  <si>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</si>
  <si>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</si>
  <si>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</si>
  <si>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</si>
  <si>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</si>
  <si>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</si>
  <si>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</si>
  <si>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</si>
  <si>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</si>
  <si>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</si>
  <si>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</si>
  <si>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</si>
  <si>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</si>
  <si>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</si>
  <si>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</si>
  <si>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</si>
  <si>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</si>
  <si>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</si>
  <si>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</si>
  <si>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</si>
  <si>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</si>
  <si>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</si>
  <si>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</si>
  <si>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</si>
  <si>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</si>
  <si>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</si>
  <si>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</si>
  <si>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</si>
  <si>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</si>
  <si>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</si>
  <si>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</si>
  <si>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</si>
  <si>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</si>
  <si>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</si>
  <si>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</si>
  <si>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</si>
  <si>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</si>
  <si>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</si>
  <si>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</si>
  <si>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</si>
  <si>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</si>
  <si>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</si>
  <si>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</si>
  <si>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</si>
  <si>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</si>
  <si>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</si>
  <si>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</si>
  <si>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</si>
  <si>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</si>
  <si>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</si>
  <si>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</si>
  <si>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</si>
  <si>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</si>
  <si>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</si>
  <si>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</si>
  <si>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</si>
  <si>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</si>
  <si>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</si>
  <si>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</si>
  <si>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</si>
  <si>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</si>
  <si>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</si>
  <si>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</si>
  <si>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</si>
  <si>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</si>
  <si>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</si>
  <si>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</si>
  <si>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</si>
  <si>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</si>
  <si>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</si>
  <si>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</si>
  <si>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</si>
  <si>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</si>
  <si>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</si>
  <si>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</si>
  <si>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</si>
  <si>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</si>
  <si>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</si>
  <si>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</si>
  <si>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</si>
  <si>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</si>
  <si>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</si>
  <si>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</si>
  <si>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</si>
  <si>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</si>
  <si>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</si>
  <si>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</si>
  <si>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</si>
  <si>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</si>
  <si>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</si>
  <si>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</si>
  <si>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</si>
  <si>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</si>
  <si>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</si>
  <si>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</si>
  <si>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</si>
  <si>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</si>
  <si>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</si>
  <si>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</si>
  <si>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</si>
  <si>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</si>
  <si>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</si>
  <si>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</si>
  <si>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</si>
  <si>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</si>
  <si>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</si>
  <si>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</si>
  <si>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</si>
  <si>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</si>
  <si>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</si>
  <si>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</si>
  <si>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</si>
  <si>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</si>
  <si>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</si>
  <si>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</si>
  <si>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</si>
  <si>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</si>
  <si>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</si>
  <si>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</si>
  <si>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</si>
  <si>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</si>
  <si>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</si>
  <si>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</si>
  <si>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</si>
  <si>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</si>
  <si>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</si>
  <si>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</si>
  <si>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</si>
  <si>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</si>
  <si>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</si>
  <si>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</si>
  <si>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</si>
  <si>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</si>
  <si>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</si>
  <si>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</si>
  <si>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</si>
  <si>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</si>
  <si>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</si>
  <si>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</si>
  <si>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</si>
  <si>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</si>
  <si>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</si>
  <si>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</si>
  <si>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</si>
  <si>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</si>
  <si>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</si>
  <si>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</si>
  <si>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</si>
  <si>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</si>
  <si>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</si>
  <si>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</si>
  <si>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</si>
  <si>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</si>
  <si>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</si>
  <si>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</si>
  <si>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</si>
  <si>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</si>
  <si>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</si>
  <si>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</si>
  <si>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</si>
  <si>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</si>
  <si>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</si>
  <si>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</si>
  <si>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</si>
  <si>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</si>
  <si>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</si>
  <si>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</si>
  <si>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</si>
  <si>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</si>
  <si>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</si>
  <si>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</si>
  <si>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</si>
  <si>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</si>
  <si>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</si>
  <si>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</si>
  <si>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</si>
  <si>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</si>
  <si>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</si>
  <si>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</si>
  <si>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</si>
  <si>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</si>
  <si>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</si>
  <si>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</si>
  <si>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</si>
  <si>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</si>
  <si>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</si>
  <si>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</si>
  <si>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</si>
  <si>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</si>
  <si>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</si>
  <si>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</si>
  <si>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</si>
  <si>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</si>
  <si>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</si>
  <si>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</si>
  <si>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</si>
  <si>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</si>
  <si>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</si>
  <si>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</si>
  <si>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</si>
  <si>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</si>
  <si>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</si>
  <si>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</si>
  <si>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</si>
  <si>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</si>
  <si>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</si>
  <si>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</si>
  <si>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</si>
  <si>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</si>
  <si>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</si>
  <si>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</si>
  <si>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</si>
  <si>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</si>
  <si>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</si>
  <si>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</si>
  <si>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</si>
  <si>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</si>
  <si>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</si>
  <si>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</si>
  <si>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</si>
  <si>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</si>
  <si>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</si>
  <si>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</si>
  <si>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</si>
  <si>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</si>
  <si>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</si>
  <si>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</si>
  <si>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</si>
  <si>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</si>
  <si>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</si>
  <si>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</si>
  <si>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</si>
  <si>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</si>
  <si>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</si>
  <si>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</si>
  <si>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</si>
  <si>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</si>
  <si>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</si>
  <si>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</si>
  <si>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</si>
  <si>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</si>
  <si>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</si>
  <si>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</si>
  <si>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</si>
  <si>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</si>
  <si>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</si>
  <si>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</si>
  <si>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</si>
  <si>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</si>
  <si>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</si>
  <si>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</si>
  <si>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</si>
  <si>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</si>
  <si>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</si>
  <si>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</si>
  <si>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</si>
  <si>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</si>
  <si>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</si>
  <si>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</si>
  <si>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</si>
  <si>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</si>
  <si>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</si>
  <si>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</si>
  <si>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</si>
  <si>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</si>
  <si>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</si>
  <si>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</si>
  <si>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</si>
  <si>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</si>
  <si>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</si>
  <si>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</si>
  <si>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</si>
  <si>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</si>
  <si>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</si>
  <si>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</si>
  <si>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</si>
  <si>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</si>
  <si>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</si>
  <si>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</si>
  <si>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</si>
  <si>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</si>
  <si>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</si>
  <si>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</si>
  <si>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</si>
  <si>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</si>
  <si>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</si>
  <si>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</si>
  <si>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</si>
  <si>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</si>
  <si>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</si>
  <si>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</si>
  <si>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</si>
  <si>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</si>
  <si>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</si>
  <si>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</si>
  <si>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</si>
  <si>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</si>
  <si>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</si>
  <si>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</si>
  <si>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</si>
  <si>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</si>
  <si>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</si>
  <si>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</si>
  <si>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</si>
  <si>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</si>
  <si>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</si>
  <si>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</si>
  <si>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</si>
  <si>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</si>
  <si>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</si>
  <si>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</si>
  <si>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</si>
  <si>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</si>
  <si>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</si>
  <si>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</si>
  <si>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</si>
  <si>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</si>
  <si>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</si>
  <si>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</si>
  <si>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</si>
  <si>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</si>
  <si>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</si>
  <si>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</si>
  <si>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</si>
  <si>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</si>
  <si>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</si>
  <si>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</si>
  <si>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</si>
  <si>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</si>
  <si>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</si>
  <si>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</si>
  <si>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</si>
  <si>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</si>
  <si>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</si>
  <si>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</si>
  <si>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</si>
  <si>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</si>
  <si>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</si>
  <si>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</si>
  <si>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</si>
  <si>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</si>
  <si>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</si>
  <si>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</si>
  <si>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</si>
  <si>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</si>
  <si>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</si>
  <si>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</si>
  <si>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</si>
  <si>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</si>
  <si>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</si>
  <si>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</si>
  <si>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</si>
  <si>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</si>
  <si>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</si>
  <si>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</si>
  <si>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</si>
  <si>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</si>
  <si>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</si>
  <si>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</si>
  <si>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</si>
  <si>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</si>
  <si>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</si>
  <si>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</si>
  <si>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</si>
  <si>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</si>
  <si>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</si>
  <si>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</si>
  <si>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</si>
  <si>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</si>
  <si>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</si>
  <si>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</si>
  <si>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</si>
  <si>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</si>
  <si>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</si>
  <si>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</si>
  <si>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</si>
  <si>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</si>
  <si>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</si>
  <si>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</si>
  <si>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</si>
  <si>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</si>
  <si>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</si>
  <si>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</si>
  <si>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</si>
  <si>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</si>
  <si>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</si>
  <si>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</si>
  <si>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</si>
  <si>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</si>
  <si>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</si>
  <si>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</si>
  <si>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</si>
  <si>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</si>
  <si>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</si>
  <si>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</si>
  <si>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</si>
  <si>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</si>
  <si>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</si>
  <si>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</si>
  <si>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</si>
  <si>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</si>
  <si>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</si>
  <si>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</si>
  <si>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</si>
  <si>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</si>
  <si>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</si>
  <si>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</si>
  <si>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</si>
  <si>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</si>
  <si>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</si>
  <si>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</si>
  <si>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</si>
  <si>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</si>
  <si>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</si>
  <si>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</si>
  <si>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</si>
  <si>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</si>
  <si>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</si>
  <si>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</si>
  <si>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</si>
  <si>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</si>
  <si>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</si>
  <si>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</si>
  <si>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</si>
  <si>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</si>
  <si>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</si>
  <si>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</si>
  <si>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</si>
  <si>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</si>
  <si>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</si>
  <si>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</si>
  <si>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</si>
  <si>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</si>
  <si>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</si>
  <si>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</si>
  <si>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</si>
  <si>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</si>
  <si>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</si>
  <si>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</si>
  <si>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</si>
  <si>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</si>
  <si>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</si>
  <si>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</si>
  <si>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</si>
  <si>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</si>
  <si>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</si>
  <si>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</si>
  <si>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</si>
  <si>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</si>
  <si>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</si>
  <si>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</si>
  <si>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</si>
  <si>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</si>
  <si>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</si>
  <si>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</si>
  <si>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</si>
  <si>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</si>
  <si>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</si>
  <si>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</si>
  <si>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</si>
  <si>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</si>
  <si>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</si>
  <si>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</si>
  <si>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</si>
  <si>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</si>
  <si>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</si>
  <si>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</si>
  <si>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</si>
  <si>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</si>
  <si>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</si>
  <si>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</si>
  <si>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</si>
  <si>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</si>
  <si>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</si>
  <si>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</si>
  <si>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</si>
  <si>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</si>
  <si>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</si>
  <si>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</si>
  <si>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</si>
  <si>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</si>
  <si>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</si>
  <si>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</si>
  <si>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</si>
  <si>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</si>
  <si>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</si>
  <si>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</si>
  <si>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</si>
  <si>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</si>
  <si>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</si>
  <si>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</si>
  <si>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</si>
  <si>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</si>
  <si>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</si>
  <si>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</si>
  <si>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</si>
  <si>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</si>
  <si>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</si>
  <si>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</si>
  <si>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</si>
  <si>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</si>
  <si>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</si>
  <si>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</si>
  <si>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</si>
  <si>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</si>
  <si>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</si>
  <si>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</si>
  <si>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</si>
  <si>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</si>
  <si>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</si>
  <si>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</si>
  <si>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</si>
  <si>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</si>
  <si>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</si>
  <si>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</si>
  <si>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</si>
  <si>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</si>
  <si>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</si>
  <si>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</si>
  <si>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</si>
  <si>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</si>
  <si>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</si>
  <si>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</si>
  <si>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</si>
  <si>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</si>
  <si>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</si>
  <si>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</si>
  <si>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</si>
  <si>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</si>
  <si>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</si>
  <si>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</si>
  <si>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</si>
  <si>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</si>
  <si>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</si>
  <si>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</si>
  <si>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</si>
  <si>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</si>
  <si>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</si>
  <si>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</si>
  <si>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</si>
  <si>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</si>
  <si>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</si>
  <si>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</si>
  <si>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</si>
  <si>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</si>
  <si>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</si>
  <si>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</si>
  <si>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</si>
  <si>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</si>
  <si>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</si>
  <si>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</si>
  <si>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</si>
  <si>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</si>
  <si>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</si>
  <si>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</si>
  <si>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</si>
  <si>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</si>
  <si>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</si>
  <si>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</si>
  <si>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</si>
  <si>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</si>
  <si>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</si>
  <si>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</si>
  <si>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</si>
  <si>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</si>
  <si>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</si>
  <si>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</si>
  <si>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</si>
  <si>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</si>
  <si>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</si>
  <si>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</si>
  <si>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</si>
  <si>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</si>
  <si>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</si>
  <si>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</si>
  <si>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</si>
  <si>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</si>
  <si>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</si>
  <si>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</si>
  <si>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</si>
  <si>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</si>
  <si>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</si>
  <si>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</si>
  <si>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</si>
  <si>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</si>
  <si>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</si>
  <si>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</si>
  <si>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</si>
  <si>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</si>
  <si>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</si>
  <si>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</si>
  <si>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</si>
  <si>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</si>
  <si>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</si>
  <si>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</si>
  <si>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</si>
  <si>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</si>
  <si>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</si>
  <si>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</si>
  <si>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</si>
  <si>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</si>
  <si>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</si>
  <si>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</si>
  <si>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</si>
  <si>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</si>
  <si>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</si>
  <si>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</si>
  <si>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</si>
  <si>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</si>
  <si>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</si>
  <si>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</si>
  <si>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</si>
  <si>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</si>
  <si>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</si>
  <si>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</si>
  <si>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</si>
  <si>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</si>
  <si>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</si>
  <si>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</si>
  <si>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</si>
  <si>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</si>
  <si>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</si>
  <si>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</si>
  <si>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</si>
  <si>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</si>
  <si>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</si>
  <si>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</si>
  <si>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</si>
  <si>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</si>
  <si>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</si>
  <si>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</si>
  <si>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</si>
  <si>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</si>
  <si>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</si>
  <si>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</si>
  <si>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</si>
  <si>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</si>
  <si>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</si>
  <si>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</si>
  <si>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</si>
  <si>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</si>
  <si>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</si>
  <si>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</si>
  <si>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</si>
  <si>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</si>
  <si>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</si>
  <si>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</si>
  <si>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</si>
  <si>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</si>
  <si>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</si>
  <si>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</si>
  <si>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</si>
  <si>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</si>
  <si>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</si>
  <si>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</si>
  <si>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</si>
  <si>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</si>
  <si>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</si>
  <si>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</si>
  <si>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</si>
  <si>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</si>
  <si>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</si>
  <si>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</si>
  <si>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</si>
  <si>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</si>
  <si>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</si>
  <si>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</si>
  <si>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</si>
  <si>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</si>
  <si>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</si>
  <si>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</si>
  <si>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</si>
  <si>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</si>
  <si>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</si>
  <si>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</si>
  <si>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</si>
  <si>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</si>
  <si>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</si>
  <si>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</si>
  <si>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</si>
  <si>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</si>
  <si>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</si>
  <si>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</si>
  <si>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</si>
  <si>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</si>
  <si>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</si>
  <si>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</si>
  <si>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</si>
  <si>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</si>
  <si>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</si>
  <si>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</si>
  <si>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</si>
  <si>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</si>
  <si>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</si>
  <si>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</si>
  <si>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</si>
  <si>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</si>
  <si>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</si>
  <si>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</si>
  <si>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</si>
  <si>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</si>
  <si>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</si>
  <si>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</si>
  <si>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</si>
  <si>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</si>
  <si>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</si>
  <si>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</si>
  <si>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</si>
  <si>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</si>
  <si>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</si>
  <si>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</si>
  <si>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</si>
  <si>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</si>
  <si>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</si>
  <si>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</si>
  <si>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</si>
  <si>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</si>
  <si>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</si>
  <si>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</si>
  <si>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</si>
  <si>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</si>
  <si>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</si>
  <si>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</si>
  <si>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</si>
  <si>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</si>
  <si>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</si>
  <si>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</si>
  <si>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</si>
  <si>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</si>
  <si>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</si>
  <si>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</si>
  <si>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</si>
  <si>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</si>
  <si>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</si>
  <si>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</si>
  <si>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</si>
  <si>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</si>
  <si>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</si>
  <si>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</si>
  <si>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</si>
  <si>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</si>
  <si>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</si>
  <si>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</si>
  <si>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</si>
  <si>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</si>
  <si>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</si>
  <si>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</si>
  <si>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</si>
  <si>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</si>
  <si>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</si>
  <si>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</si>
  <si>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</si>
  <si>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</si>
  <si>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</si>
  <si>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</si>
  <si>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</si>
  <si>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</si>
  <si>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</si>
  <si>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</si>
  <si>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</si>
  <si>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</si>
  <si>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</si>
  <si>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</si>
  <si>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</si>
  <si>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</si>
  <si>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</si>
  <si>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</si>
  <si>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</si>
  <si>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</si>
  <si>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</si>
  <si>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</si>
  <si>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</si>
  <si>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</si>
  <si>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</si>
  <si>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</si>
  <si>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</si>
  <si>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</si>
  <si>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</si>
  <si>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</si>
  <si>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</si>
  <si>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</si>
  <si>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</si>
  <si>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</si>
  <si>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</si>
  <si>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</si>
  <si>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</si>
  <si>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</si>
  <si>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</si>
  <si>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</si>
  <si>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</si>
  <si>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</si>
  <si>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</si>
  <si>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</si>
  <si>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</si>
  <si>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</si>
  <si>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</si>
  <si>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</si>
  <si>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</si>
  <si>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</si>
  <si>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</si>
  <si>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</si>
  <si>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</si>
  <si>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</si>
  <si>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</si>
  <si>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</si>
  <si>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</si>
  <si>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</si>
  <si>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</si>
  <si>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</si>
  <si>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</si>
  <si>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</si>
  <si>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</si>
  <si>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</si>
  <si>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</si>
  <si>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</si>
  <si>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</si>
  <si>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</si>
  <si>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</si>
  <si>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</si>
  <si>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</si>
  <si>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</si>
  <si>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</si>
  <si>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</si>
  <si>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</si>
  <si>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</si>
  <si>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</si>
  <si>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</si>
  <si>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</si>
  <si>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</si>
  <si>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</si>
  <si>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</si>
  <si>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</si>
  <si>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</si>
  <si>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</si>
  <si>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</si>
  <si>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</si>
  <si>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</si>
  <si>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</si>
  <si>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</si>
  <si>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</si>
  <si>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</si>
  <si>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</si>
  <si>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</si>
  <si>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</si>
  <si>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</si>
  <si>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</si>
  <si>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</si>
  <si>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</si>
  <si>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</si>
  <si>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</si>
  <si>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</si>
  <si>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</si>
  <si>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</si>
  <si>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</si>
  <si>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</si>
  <si>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</si>
  <si>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</si>
  <si>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</si>
  <si>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</si>
  <si>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</si>
  <si>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</si>
  <si>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</si>
  <si>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</si>
  <si>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</si>
  <si>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</si>
  <si>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</si>
  <si>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</si>
  <si>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</si>
  <si>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</si>
  <si>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</si>
  <si>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</si>
  <si>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</si>
  <si>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</si>
  <si>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</si>
  <si>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</si>
  <si>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</si>
  <si>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</si>
  <si>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</si>
  <si>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</si>
  <si>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</si>
  <si>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</si>
  <si>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</si>
  <si>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</si>
  <si>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</si>
  <si>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</si>
  <si>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</si>
  <si>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</si>
  <si>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</si>
  <si>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</si>
  <si>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</si>
  <si>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</si>
  <si>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</si>
  <si>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</si>
  <si>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</si>
  <si>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</si>
  <si>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</si>
  <si>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</si>
  <si>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</si>
  <si>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</si>
  <si>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</si>
  <si>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</si>
  <si>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</si>
  <si>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</si>
  <si>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</si>
  <si>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</si>
  <si>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</si>
  <si>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</si>
  <si>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</si>
  <si>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</si>
  <si>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</si>
  <si>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</si>
  <si>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</si>
  <si>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</si>
  <si>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</si>
  <si>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</si>
  <si>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</si>
  <si>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</si>
  <si>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</si>
  <si>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</si>
  <si>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</si>
  <si>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</si>
  <si>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</si>
  <si>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</si>
  <si>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</si>
  <si>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</si>
  <si>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</si>
  <si>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</si>
  <si>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</si>
  <si>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</si>
  <si>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</si>
  <si>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</si>
  <si>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</si>
  <si>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</si>
  <si>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</si>
  <si>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</si>
  <si>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</si>
  <si>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</si>
  <si>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</si>
  <si>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</si>
  <si>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</si>
  <si>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</si>
  <si>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</si>
  <si>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</si>
  <si>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</si>
  <si>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</si>
  <si>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</si>
  <si>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</si>
  <si>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</si>
  <si>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</si>
  <si>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</si>
  <si>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</si>
  <si>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</si>
  <si>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</si>
  <si>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</si>
  <si>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</si>
  <si>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</si>
  <si>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</si>
  <si>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</si>
  <si>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</si>
  <si>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</si>
  <si>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</si>
  <si>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</si>
  <si>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</si>
  <si>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</si>
  <si>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</si>
  <si>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</si>
  <si>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</si>
  <si>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</si>
  <si>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</si>
  <si>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</si>
  <si>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</si>
  <si>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</si>
  <si>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</si>
  <si>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</si>
  <si>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</si>
  <si>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</si>
  <si>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</si>
  <si>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</si>
  <si>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</si>
  <si>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</si>
  <si>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</si>
  <si>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</si>
  <si>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</si>
  <si>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</si>
  <si>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</si>
  <si>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</si>
  <si>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</si>
  <si>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</si>
  <si>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</si>
  <si>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</si>
  <si>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</si>
  <si>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</si>
  <si>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</si>
  <si>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</si>
  <si>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</si>
  <si>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</si>
  <si>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</si>
  <si>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</si>
  <si>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</si>
  <si>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</si>
  <si>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</si>
  <si>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</si>
  <si>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</si>
  <si>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</si>
  <si>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</si>
  <si>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</si>
  <si>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</si>
  <si>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</si>
  <si>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</si>
  <si>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</si>
  <si>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</si>
  <si>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</si>
  <si>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</si>
  <si>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</si>
  <si>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</si>
  <si>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</si>
  <si>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</si>
  <si>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</si>
  <si>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</si>
  <si>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</si>
  <si>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</si>
  <si>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</si>
  <si>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</si>
  <si>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</si>
  <si>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</si>
  <si>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</si>
  <si>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</si>
  <si>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</si>
  <si>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</si>
  <si>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</si>
  <si>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</si>
  <si>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</si>
  <si>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</si>
  <si>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</si>
  <si>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</si>
  <si>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</si>
  <si>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</si>
  <si>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</si>
  <si>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</si>
  <si>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</si>
  <si>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</si>
  <si>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</si>
  <si>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</si>
  <si>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</si>
  <si>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</si>
  <si>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</si>
  <si>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</si>
  <si>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</si>
  <si>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</si>
  <si>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</si>
  <si>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</si>
  <si>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</si>
  <si>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</si>
  <si>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</si>
  <si>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</si>
  <si>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</si>
  <si>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</si>
  <si>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</si>
  <si>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</si>
  <si>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</si>
  <si>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</si>
  <si>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</si>
  <si>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</si>
  <si>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</si>
  <si>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</si>
  <si>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</si>
  <si>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</si>
  <si>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</si>
  <si>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</si>
  <si>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</si>
  <si>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</si>
  <si>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</si>
  <si>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</si>
  <si>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</si>
  <si>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</si>
  <si>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</si>
  <si>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</si>
  <si>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</si>
  <si>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</si>
  <si>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</si>
  <si>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</si>
  <si>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</si>
  <si>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</si>
  <si>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</si>
  <si>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</si>
  <si>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</si>
  <si>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</si>
  <si>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</si>
  <si>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</si>
  <si>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</si>
  <si>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</si>
  <si>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</si>
  <si>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</si>
  <si>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</si>
  <si>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</si>
  <si>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</si>
  <si>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</si>
  <si>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</si>
  <si>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</si>
  <si>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</si>
  <si>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</si>
  <si>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</si>
  <si>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</si>
  <si>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</si>
  <si>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</si>
  <si>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</si>
  <si>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</si>
  <si>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</si>
  <si>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</si>
  <si>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</si>
  <si>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</si>
  <si>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</si>
  <si>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</si>
  <si>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</si>
  <si>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</si>
  <si>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</si>
  <si>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</si>
  <si>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</si>
  <si>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</si>
  <si>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</si>
  <si>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</si>
  <si>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</si>
  <si>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</si>
  <si>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</si>
  <si>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</si>
  <si>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</si>
  <si>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</si>
  <si>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</si>
  <si>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</si>
  <si>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</si>
  <si>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</si>
  <si>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</si>
  <si>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</si>
  <si>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</si>
  <si>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</si>
  <si>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</si>
  <si>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</si>
  <si>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</si>
  <si>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</si>
  <si>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</si>
  <si>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</si>
  <si>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</si>
  <si>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</si>
  <si>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</si>
  <si>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</si>
  <si>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</si>
  <si>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</si>
  <si>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</si>
  <si>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</si>
  <si>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</si>
  <si>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</si>
  <si>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</si>
  <si>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</si>
  <si>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</si>
  <si>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</si>
  <si>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</si>
  <si>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</si>
  <si>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</si>
  <si>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</si>
  <si>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</si>
  <si>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</si>
  <si>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</si>
  <si>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</si>
  <si>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</si>
  <si>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</si>
  <si>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</si>
  <si>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</si>
  <si>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</si>
  <si>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</si>
  <si>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</si>
  <si>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</si>
  <si>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</si>
  <si>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</si>
  <si>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</si>
  <si>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</si>
  <si>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</si>
  <si>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</si>
  <si>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</si>
  <si>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</si>
  <si>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</si>
  <si>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</si>
  <si>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</si>
  <si>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</si>
  <si>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</si>
  <si>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</si>
  <si>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</si>
  <si>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</si>
  <si>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</si>
  <si>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</si>
  <si>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</si>
  <si>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</si>
  <si>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</si>
  <si>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</si>
  <si>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</si>
  <si>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</si>
  <si>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</si>
  <si>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</si>
  <si>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</si>
  <si>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</si>
  <si>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</si>
  <si>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</si>
  <si>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</si>
  <si>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</si>
  <si>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</si>
  <si>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</si>
  <si>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</si>
  <si>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</si>
  <si>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</si>
  <si>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</si>
  <si>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</si>
  <si>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</si>
  <si>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</si>
  <si>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</si>
  <si>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</si>
  <si>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</si>
  <si>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</si>
  <si>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</si>
  <si>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</si>
  <si>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</si>
  <si>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</si>
  <si>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</si>
  <si>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</si>
  <si>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</si>
  <si>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</si>
  <si>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</si>
  <si>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</si>
  <si>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</si>
  <si>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</si>
  <si>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</si>
  <si>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</si>
  <si>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</si>
  <si>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</si>
  <si>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</si>
  <si>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</si>
  <si>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</si>
  <si>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</si>
  <si>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</si>
  <si>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</si>
  <si>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</si>
  <si>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</si>
  <si>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</si>
  <si>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</si>
  <si>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</si>
  <si>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</si>
  <si>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</si>
  <si>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</si>
  <si>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</si>
  <si>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</si>
  <si>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</si>
  <si>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</si>
  <si>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</si>
  <si>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</si>
  <si>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</si>
  <si>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</si>
  <si>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</si>
  <si>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</si>
  <si>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</si>
  <si>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</si>
  <si>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</si>
  <si>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</si>
  <si>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</si>
  <si>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</si>
  <si>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</si>
  <si>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</si>
  <si>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</si>
  <si>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</si>
  <si>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</si>
  <si>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</si>
  <si>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</si>
  <si>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</si>
  <si>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</si>
  <si>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</si>
  <si>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</si>
  <si>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</si>
  <si>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</si>
  <si>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</si>
  <si>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</si>
  <si>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</si>
  <si>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</si>
  <si>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</si>
  <si>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</si>
  <si>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</si>
  <si>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</si>
  <si>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</si>
  <si>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</si>
  <si>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</si>
  <si>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</si>
  <si>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</si>
  <si>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</si>
  <si>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</si>
  <si>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</si>
  <si>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</si>
  <si>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</si>
  <si>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</si>
  <si>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</si>
  <si>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</si>
  <si>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</si>
  <si>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</si>
  <si>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</si>
  <si>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</si>
  <si>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</si>
  <si>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</si>
  <si>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</si>
  <si>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</si>
  <si>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</si>
  <si>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</si>
  <si>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</si>
  <si>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</si>
  <si>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</si>
  <si>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</si>
  <si>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</si>
  <si>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</si>
  <si>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</si>
  <si>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</si>
  <si>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</si>
  <si>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</si>
  <si>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</si>
  <si>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</si>
  <si>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</si>
  <si>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</si>
  <si>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</si>
  <si>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</si>
  <si>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</si>
  <si>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</si>
  <si>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</si>
  <si>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</si>
  <si>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</si>
  <si>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</si>
  <si>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</si>
  <si>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</si>
  <si>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</si>
  <si>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</si>
  <si>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</si>
  <si>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</si>
  <si>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</si>
  <si>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</si>
  <si>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</si>
  <si>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</si>
  <si>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</si>
  <si>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</si>
  <si>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</si>
  <si>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</si>
  <si>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</si>
  <si>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</si>
  <si>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</si>
  <si>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</si>
  <si>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</si>
  <si>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</si>
  <si>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</si>
  <si>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</si>
  <si>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</si>
  <si>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</si>
  <si>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</si>
  <si>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</si>
  <si>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</si>
  <si>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</si>
  <si>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</si>
  <si>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</si>
  <si>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</si>
  <si>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</si>
  <si>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</si>
  <si>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</si>
  <si>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</si>
  <si>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</si>
  <si>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</si>
  <si>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</si>
  <si>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</si>
  <si>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</si>
  <si>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</si>
  <si>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</si>
  <si>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</si>
  <si>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</si>
  <si>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</si>
  <si>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</si>
  <si>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</si>
  <si>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</si>
  <si>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</si>
  <si>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</si>
  <si>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</si>
  <si>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</si>
  <si>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</si>
  <si>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</si>
  <si>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</si>
  <si>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</si>
  <si>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</si>
  <si>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</si>
  <si>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</si>
  <si>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</si>
  <si>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</si>
  <si>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</si>
  <si>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</si>
  <si>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</si>
  <si>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</si>
  <si>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</si>
  <si>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</si>
  <si>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</si>
  <si>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</si>
  <si>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</si>
  <si>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</si>
  <si>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</si>
  <si>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</si>
  <si>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</si>
  <si>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</si>
  <si>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</si>
  <si>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</si>
  <si>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</si>
  <si>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</si>
  <si>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</si>
  <si>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</si>
  <si>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</si>
  <si>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</si>
  <si>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</si>
  <si>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</si>
  <si>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</si>
  <si>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</si>
  <si>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</si>
  <si>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</si>
  <si>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</si>
  <si>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</si>
  <si>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</si>
  <si>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</si>
  <si>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</si>
  <si>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</si>
  <si>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</si>
  <si>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</si>
  <si>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</si>
  <si>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</si>
  <si>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</si>
  <si>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</si>
  <si>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</si>
  <si>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</si>
  <si>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</si>
  <si>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</si>
  <si>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</si>
  <si>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</si>
  <si>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</si>
  <si>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</si>
  <si>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</si>
  <si>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</si>
  <si>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</si>
  <si>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</si>
  <si>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</si>
  <si>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</si>
  <si>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</si>
  <si>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</si>
  <si>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</si>
  <si>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</si>
  <si>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</si>
  <si>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</si>
  <si>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</si>
  <si>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</si>
  <si>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</si>
  <si>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</si>
  <si>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</si>
  <si>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</si>
  <si>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</si>
  <si>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</si>
  <si>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</si>
  <si>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</si>
  <si>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</si>
  <si>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</si>
  <si>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</si>
  <si>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</si>
  <si>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</si>
  <si>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</si>
  <si>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</si>
  <si>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</si>
  <si>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</si>
  <si>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</si>
  <si>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</si>
  <si>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</si>
  <si>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</si>
  <si>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</si>
  <si>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</si>
  <si>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</si>
  <si>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</si>
  <si>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</si>
  <si>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</si>
  <si>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</si>
  <si>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</si>
  <si>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</si>
  <si>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</si>
  <si>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</si>
  <si>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</si>
  <si>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</si>
  <si>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</si>
  <si>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</si>
  <si>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</si>
  <si>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</si>
  <si>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</si>
  <si>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</si>
  <si>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</si>
  <si>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</si>
  <si>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</si>
  <si>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</si>
  <si>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</si>
  <si>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</si>
  <si>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</si>
  <si>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</si>
  <si>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</si>
  <si>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</si>
  <si>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</si>
  <si>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</si>
  <si>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</si>
  <si>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</si>
  <si>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</si>
  <si>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</si>
  <si>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</si>
  <si>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</si>
  <si>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</si>
  <si>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</si>
  <si>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</si>
  <si>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</si>
  <si>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</si>
  <si>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</si>
  <si>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</si>
  <si>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</si>
  <si>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</si>
  <si>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</si>
  <si>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</si>
  <si>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</si>
  <si>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</si>
  <si>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</si>
  <si>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</si>
  <si>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</si>
  <si>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</si>
  <si>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</si>
  <si>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</si>
  <si>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</si>
  <si>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</si>
  <si>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</si>
  <si>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</si>
  <si>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</si>
  <si>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</si>
  <si>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</si>
  <si>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</si>
  <si>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</si>
  <si>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</si>
  <si>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</si>
  <si>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</si>
  <si>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</si>
  <si>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</si>
  <si>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</si>
  <si>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</si>
  <si>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</si>
  <si>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</si>
  <si>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</si>
  <si>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</si>
  <si>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</si>
  <si>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</si>
  <si>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</si>
  <si>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</si>
  <si>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</si>
  <si>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</si>
  <si>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</si>
  <si>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</si>
  <si>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</si>
  <si>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</si>
  <si>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</si>
  <si>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</si>
  <si>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</si>
  <si>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</si>
  <si>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</si>
  <si>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</si>
  <si>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</si>
  <si>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</si>
  <si>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</si>
  <si>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</si>
  <si>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</si>
  <si>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</si>
  <si>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</si>
  <si>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</si>
  <si>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</si>
  <si>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</si>
  <si>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</si>
  <si>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</si>
  <si>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</si>
  <si>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</si>
  <si>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</si>
  <si>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</si>
  <si>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</si>
  <si>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</si>
  <si>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</si>
  <si>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</si>
  <si>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</si>
  <si>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</si>
  <si>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</si>
  <si>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</si>
  <si>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</si>
  <si>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</si>
  <si>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</si>
  <si>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</si>
  <si>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</si>
  <si>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</si>
  <si>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</si>
  <si>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</si>
  <si>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</si>
  <si>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</si>
  <si>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</si>
  <si>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</si>
  <si>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</si>
  <si>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</si>
  <si>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</si>
  <si>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</si>
  <si>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</si>
  <si>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</si>
  <si>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</si>
  <si>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</si>
  <si>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</si>
  <si>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</si>
  <si>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</si>
  <si>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</si>
  <si>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</si>
  <si>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</si>
  <si>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</si>
  <si>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</si>
  <si>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</si>
  <si>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</si>
  <si>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</si>
  <si>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</si>
  <si>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</si>
  <si>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</si>
  <si>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</si>
  <si>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</si>
  <si>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</si>
  <si>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</si>
  <si>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</si>
  <si>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</si>
  <si>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</si>
  <si>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</si>
  <si>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</si>
  <si>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</si>
  <si>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</si>
  <si>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</si>
  <si>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</si>
  <si>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</si>
  <si>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</si>
  <si>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</si>
  <si>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</si>
  <si>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</si>
  <si>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</si>
  <si>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</si>
  <si>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</si>
  <si>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</si>
  <si>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</si>
  <si>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</si>
  <si>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</si>
  <si>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</si>
  <si>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</si>
  <si>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</si>
  <si>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</si>
  <si>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</si>
  <si>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</si>
  <si>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</si>
  <si>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</si>
  <si>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</si>
  <si>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</si>
  <si>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</si>
  <si>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</si>
  <si>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</si>
  <si>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</si>
  <si>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</si>
  <si>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</si>
  <si>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</si>
  <si>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</si>
  <si>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</si>
  <si>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</si>
  <si>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</si>
  <si>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</si>
  <si>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</si>
  <si>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</si>
  <si>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</si>
  <si>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</si>
  <si>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</si>
  <si>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</si>
  <si>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</si>
  <si>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</si>
  <si>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</si>
  <si>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</si>
  <si>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</si>
  <si>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</si>
  <si>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</si>
  <si>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</si>
  <si>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</si>
  <si>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</si>
  <si>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</si>
  <si>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</si>
  <si>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</si>
  <si>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</si>
  <si>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</si>
  <si>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</si>
  <si>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</si>
  <si>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</si>
  <si>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</si>
  <si>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</si>
  <si>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</si>
  <si>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</si>
  <si>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</si>
  <si>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</si>
  <si>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</si>
  <si>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</si>
  <si>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</si>
  <si>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</si>
  <si>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</si>
  <si>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</si>
  <si>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</si>
  <si>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</si>
  <si>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</si>
  <si>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</si>
  <si>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</si>
  <si>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</si>
  <si>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</si>
  <si>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</si>
  <si>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</si>
  <si>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</si>
  <si>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</si>
  <si>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</si>
  <si>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</si>
  <si>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</si>
  <si>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</si>
  <si>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</si>
  <si>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</si>
  <si>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</si>
  <si>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</si>
  <si>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</si>
  <si>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</si>
  <si>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</si>
  <si>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</si>
  <si>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</si>
  <si>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</si>
  <si>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</si>
  <si>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</si>
  <si>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</si>
  <si>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</si>
  <si>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</si>
  <si>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</si>
  <si>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</si>
  <si>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</si>
  <si>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</si>
  <si>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</si>
  <si>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</si>
  <si>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</si>
  <si>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</si>
  <si>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</si>
  <si>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</si>
  <si>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</si>
  <si>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</si>
  <si>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</si>
  <si>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</si>
  <si>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</si>
  <si>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</si>
  <si>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</si>
  <si>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</si>
  <si>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</si>
  <si>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</si>
  <si>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</si>
  <si>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</si>
  <si>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</si>
  <si>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</si>
  <si>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</si>
  <si>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</si>
  <si>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１～３</t>
    <phoneticPr fontId="15"/>
  </si>
  <si>
    <t>AB</t>
    <phoneticPr fontId="15"/>
  </si>
  <si>
    <t>C</t>
    <phoneticPr fontId="15"/>
  </si>
  <si>
    <t>DE</t>
    <phoneticPr fontId="15"/>
  </si>
  <si>
    <t>社会</t>
    <rPh sb="0" eb="2">
      <t>シャカイ</t>
    </rPh>
    <phoneticPr fontId="15"/>
  </si>
  <si>
    <t>C228</t>
    <phoneticPr fontId="15"/>
  </si>
  <si>
    <t>ア</t>
  </si>
  <si>
    <t>数学</t>
    <rPh sb="0" eb="2">
      <t>スウガク</t>
    </rPh>
    <phoneticPr fontId="15"/>
  </si>
  <si>
    <t>〇</t>
  </si>
  <si>
    <t>1～３</t>
    <phoneticPr fontId="15"/>
  </si>
  <si>
    <t>理科</t>
    <rPh sb="0" eb="2">
      <t>リカ</t>
    </rPh>
    <phoneticPr fontId="15"/>
  </si>
  <si>
    <t>Ｂ</t>
    <phoneticPr fontId="11"/>
  </si>
  <si>
    <t>A</t>
    <phoneticPr fontId="15"/>
  </si>
  <si>
    <t>B</t>
    <phoneticPr fontId="15"/>
  </si>
  <si>
    <t>C～E</t>
    <phoneticPr fontId="15"/>
  </si>
  <si>
    <t>保健体育</t>
    <rPh sb="0" eb="4">
      <t>ホケンタイイク</t>
    </rPh>
    <phoneticPr fontId="15"/>
  </si>
  <si>
    <t>C468</t>
    <phoneticPr fontId="15"/>
  </si>
  <si>
    <t>音楽</t>
    <rPh sb="0" eb="2">
      <t>オンガク</t>
    </rPh>
    <phoneticPr fontId="15"/>
  </si>
  <si>
    <t>C474</t>
    <phoneticPr fontId="15"/>
  </si>
  <si>
    <t>C484</t>
    <phoneticPr fontId="15"/>
  </si>
  <si>
    <t>美術</t>
    <rPh sb="0" eb="2">
      <t>ビジュツ</t>
    </rPh>
    <phoneticPr fontId="15"/>
  </si>
  <si>
    <t>A～E</t>
    <phoneticPr fontId="15"/>
  </si>
  <si>
    <t>ことばをおぼえる本かず・かたち・いろあいうえお</t>
    <phoneticPr fontId="15"/>
  </si>
  <si>
    <t>英語</t>
    <rPh sb="0" eb="2">
      <t>エイゴ</t>
    </rPh>
    <phoneticPr fontId="15"/>
  </si>
  <si>
    <t>家庭</t>
    <rPh sb="0" eb="2">
      <t>カテイ</t>
    </rPh>
    <phoneticPr fontId="15"/>
  </si>
  <si>
    <t>C664</t>
    <phoneticPr fontId="15"/>
  </si>
  <si>
    <t>情報</t>
    <rPh sb="0" eb="2">
      <t>ジョウホウ</t>
    </rPh>
    <phoneticPr fontId="15"/>
  </si>
  <si>
    <t>C665</t>
    <phoneticPr fontId="15"/>
  </si>
  <si>
    <t>東住吉支援学校</t>
    <rPh sb="0" eb="3">
      <t>ヒガシスミヨシ</t>
    </rPh>
    <rPh sb="3" eb="7">
      <t>シエンガッコウ</t>
    </rPh>
    <phoneticPr fontId="15"/>
  </si>
  <si>
    <t>Ｂ部門（知的障がい教育部門）
生活課程</t>
    <rPh sb="1" eb="3">
      <t>ブモン</t>
    </rPh>
    <rPh sb="4" eb="6">
      <t>チテキ</t>
    </rPh>
    <rPh sb="6" eb="7">
      <t>ショウ</t>
    </rPh>
    <rPh sb="9" eb="11">
      <t>キョウイク</t>
    </rPh>
    <rPh sb="11" eb="13">
      <t>ブモン</t>
    </rPh>
    <rPh sb="15" eb="19">
      <t>セイカツカテイ</t>
    </rPh>
    <phoneticPr fontId="15"/>
  </si>
  <si>
    <t>５０音の言葉や文字についてページごとに工夫が凝らしてあり、興味を引き出し、学ぶことができるため。</t>
    <phoneticPr fontId="6"/>
  </si>
  <si>
    <t>詩や短い説明文、物語文が載っており、文法についても網羅されていて言葉の学習に使えるものだから。</t>
    <phoneticPr fontId="6"/>
  </si>
  <si>
    <t>言葉の学習や文章読解などの教材が入っており、内容も本校の生徒の実態に合うと思われるから。</t>
    <phoneticPr fontId="6"/>
  </si>
  <si>
    <t>図や絵が豊富で、季節の行事や食べ物、動物に至るまでイメージしやすい。また、社会生活に必要な内容も数多く掲載されている。</t>
  </si>
  <si>
    <t>図や絵が豊富で、季節の行事や食べ物、動物に至るまでイメージしやすい。また、社会生活に必要な内容も数多く掲載されている。</t>
    <phoneticPr fontId="6"/>
  </si>
  <si>
    <t>イラストや写真が多く、視覚的に楽しみながら学習できる。ほとんどの漢字に振り仮名が振られていて読みやすい。</t>
  </si>
  <si>
    <t>イラストや写真が多く、視覚的に楽しみながら学習できる。ほとんどの漢字に振り仮名が振られていて読みやすい。</t>
    <phoneticPr fontId="6"/>
  </si>
  <si>
    <t>世界や日本の地図がコンパクトにまとめられている。
また、産業や気候についても同時に学習できるような構成になっている。</t>
    <phoneticPr fontId="6"/>
  </si>
  <si>
    <t>数・形・色を材料に、数について興味を引き出し、楽しく学ぶことができる。</t>
  </si>
  <si>
    <t>数・形・色を材料に、数について興味を引き出し、楽しく学ぶことができる。</t>
    <phoneticPr fontId="6"/>
  </si>
  <si>
    <t>繰り上がり、繰り下がり、２ケタの数の計算の内容で、説明も丁寧でわかりやすい。</t>
  </si>
  <si>
    <t>繰り上がり、繰り下がり、２ケタの数の計算の内容で、説明も丁寧でわかりやすい。</t>
    <phoneticPr fontId="6"/>
  </si>
  <si>
    <t>身の回りのことを題材にしており、図も多くわかりやすい。</t>
    <phoneticPr fontId="6"/>
  </si>
  <si>
    <t>内容が豊富で、絵が多いため生徒が理解を深めやすい。</t>
  </si>
  <si>
    <t>内容が豊富で、絵が多いため生徒が理解を深めやすい。</t>
    <phoneticPr fontId="6"/>
  </si>
  <si>
    <t>写真も多く、生物、化学、地学、物理のどの分野においても幅広く資料が充実しており扱いやすい。</t>
    <phoneticPr fontId="6"/>
  </si>
  <si>
    <t>イラストが多く使用され興味を持ちやすい。文字も大きくルビもふってあり、わかりやすい。</t>
  </si>
  <si>
    <t>イラストが多く使用され興味を持ちやすい。文字も大きくルビもふってあり、わかりやすい。</t>
    <phoneticPr fontId="6"/>
  </si>
  <si>
    <t>イラストや写真が多く使用され、生徒にわかりやすいため。</t>
  </si>
  <si>
    <t>イラストや写真が多く使用され、生徒にわかりやすいため。</t>
    <phoneticPr fontId="6"/>
  </si>
  <si>
    <t>生徒が親しみやすい曲や季節を感じられる曲が多く掲載されており、かつひらがなで表記されているので、このグループの生徒が楽しく学習することができると考えられる。</t>
  </si>
  <si>
    <t>生徒が親しみやすい曲や季節を感じられる曲が多く掲載されており、かつひらがなで表記されているので、このグループの生徒が楽しく学習することができると考えられる。</t>
    <phoneticPr fontId="6"/>
  </si>
  <si>
    <t>図版が豊富で大きく見やすい。全体図と原寸大（部分）を並べたり、鑑賞のポイントがまとめられており生徒の鑑賞体験がより深いものとなる。また、色の分類やカラーガイドが充実していて制作に活用しやすい為。</t>
    <phoneticPr fontId="6"/>
  </si>
  <si>
    <t>基本的な文法や慣用的な表現、英単語などを学ぶことができるものとなっているため。</t>
    <phoneticPr fontId="6"/>
  </si>
  <si>
    <t>生徒にとって身近な衣・食・住についての基本的な内容がわかりやすく楽しく説明されており、興味・関心を高めて理解を促すのに適切な内容である。</t>
  </si>
  <si>
    <t>生徒にとって身近な衣・食・住についての基本的な内容がわかりやすく楽しく説明されており、興味・関心を高めて理解を促すのに適切な内容である。</t>
    <phoneticPr fontId="6"/>
  </si>
  <si>
    <t>各章とも身近な題材が導入に用いられており、生徒の興味・関心に応じて学習できるよう配慮されている。写真や図、資料等が随所に使われ、学習効果を高めるよう工夫されている。</t>
    <phoneticPr fontId="6"/>
  </si>
  <si>
    <t>情報に関する幅広い内容が記載されている。また、絵が豊富でワークの内容も生徒の理解を深めやすいものである。</t>
  </si>
  <si>
    <t>情報に関する幅広い内容が記載されている。また、絵が豊富でワークの内容も生徒の理解を深めやすいものである。</t>
    <phoneticPr fontId="6"/>
  </si>
  <si>
    <t>永岡書店</t>
    <rPh sb="0" eb="2">
      <t>ナガオカ</t>
    </rPh>
    <rPh sb="2" eb="4">
      <t>ショテン</t>
    </rPh>
    <phoneticPr fontId="15"/>
  </si>
  <si>
    <t>見て、学んで、力がつく！こども日本地図　2023年版</t>
    <rPh sb="0" eb="1">
      <t>ミ</t>
    </rPh>
    <rPh sb="3" eb="4">
      <t>マナ</t>
    </rPh>
    <rPh sb="7" eb="8">
      <t>チカラ</t>
    </rPh>
    <rPh sb="15" eb="19">
      <t>ニホンチズ</t>
    </rPh>
    <rPh sb="24" eb="26">
      <t>ネンバン</t>
    </rPh>
    <phoneticPr fontId="15"/>
  </si>
  <si>
    <t>教出</t>
    <rPh sb="0" eb="2">
      <t>キョウシュツ</t>
    </rPh>
    <phoneticPr fontId="15"/>
  </si>
  <si>
    <t>音楽Ⅰ　Tutti＋</t>
    <rPh sb="0" eb="2">
      <t>オンガク</t>
    </rPh>
    <phoneticPr fontId="15"/>
  </si>
  <si>
    <t>情報Ⅰ図解と実習ー図解編</t>
    <rPh sb="0" eb="2">
      <t>ジョウホウ</t>
    </rPh>
    <rPh sb="3" eb="5">
      <t>ズカイ</t>
    </rPh>
    <rPh sb="6" eb="8">
      <t>ジッシュウ</t>
    </rPh>
    <rPh sb="9" eb="11">
      <t>ズカイ</t>
    </rPh>
    <rPh sb="11" eb="12">
      <t>ヘン</t>
    </rPh>
    <phoneticPr fontId="15"/>
  </si>
  <si>
    <t>東洋間</t>
    <rPh sb="0" eb="3">
      <t>トウヨウカン</t>
    </rPh>
    <phoneticPr fontId="15"/>
  </si>
  <si>
    <t>楽しく遊ぶ学ぶ　せいかつ図鑑</t>
    <phoneticPr fontId="15"/>
  </si>
  <si>
    <t>講談社</t>
    <rPh sb="0" eb="3">
      <t>コウダンシャ</t>
    </rPh>
    <phoneticPr fontId="15"/>
  </si>
  <si>
    <t>C487</t>
    <phoneticPr fontId="15"/>
  </si>
  <si>
    <t>えいご百科　ジャンプ</t>
    <rPh sb="3" eb="5">
      <t>ヒャッカ</t>
    </rPh>
    <phoneticPr fontId="15"/>
  </si>
  <si>
    <t>えいご百科　スタート</t>
    <rPh sb="3" eb="5">
      <t>ヒャッカ</t>
    </rPh>
    <phoneticPr fontId="15"/>
  </si>
  <si>
    <t>数・形・色を材料に、言葉や文字について興味を引き出し、楽しく学ぶことができるため。</t>
  </si>
  <si>
    <t>数・形・色を材料に、言葉や文字について興味を引き出し、楽しく学ぶことができるため。</t>
    <phoneticPr fontId="6"/>
  </si>
  <si>
    <t>幅広い内容の文章が載っており、言葉の学習にも使えるものであるから。</t>
    <phoneticPr fontId="6"/>
  </si>
  <si>
    <t>言葉の学習や文章読解など、さまざまな教材が入っており、内容も本校の生徒に合うと思われるから。</t>
    <phoneticPr fontId="6"/>
  </si>
  <si>
    <t>生物、化学、地学、物理のどの分野も写真、資料が充実している。</t>
    <phoneticPr fontId="6"/>
  </si>
  <si>
    <t>カラーのページが多く、生徒が見やすいように配慮されている。また、様々なジャンルの曲がバランスよく掲載されており、音楽指導に適している教材と考えられる。</t>
    <phoneticPr fontId="6"/>
  </si>
  <si>
    <t>美術作品や作例など、制作へのイメージづくりや、観賞に用いられる図版が多い。絵画、デザイン、立体など各分野における技法が、写真付きで簡潔に説明されており、生徒が見て理解しやすい。</t>
    <phoneticPr fontId="6"/>
  </si>
  <si>
    <t>生活・文化に密着した内容で、イラストや写真も豊富で親しみやすくなっているため。</t>
    <phoneticPr fontId="6"/>
  </si>
  <si>
    <t>東洋館</t>
    <rPh sb="0" eb="3">
      <t>トウヨウカン</t>
    </rPh>
    <phoneticPr fontId="15"/>
  </si>
  <si>
    <t>くらしに役立つ英語</t>
    <rPh sb="4" eb="6">
      <t>ヤクダ</t>
    </rPh>
    <rPh sb="7" eb="9">
      <t>エイゴ</t>
    </rPh>
    <phoneticPr fontId="15"/>
  </si>
  <si>
    <t>小学館</t>
    <phoneticPr fontId="15"/>
  </si>
  <si>
    <t>くらしに役立つ家庭改訂新版</t>
    <rPh sb="4" eb="6">
      <t>ヤクダ</t>
    </rPh>
    <rPh sb="7" eb="9">
      <t>カテイ</t>
    </rPh>
    <rPh sb="9" eb="11">
      <t>カイテイ</t>
    </rPh>
    <rPh sb="11" eb="13">
      <t>シンバン</t>
    </rPh>
    <phoneticPr fontId="15"/>
  </si>
  <si>
    <t>日文</t>
    <rPh sb="0" eb="1">
      <t>ヒ</t>
    </rPh>
    <rPh sb="1" eb="2">
      <t>ブン</t>
    </rPh>
    <phoneticPr fontId="15"/>
  </si>
  <si>
    <t>情報Ⅰ図解と実習ー実習編</t>
    <rPh sb="0" eb="2">
      <t>ジョウホウ</t>
    </rPh>
    <rPh sb="3" eb="5">
      <t>ズカイ</t>
    </rPh>
    <rPh sb="6" eb="8">
      <t>ジッシュウ</t>
    </rPh>
    <rPh sb="9" eb="11">
      <t>ジッシュウ</t>
    </rPh>
    <rPh sb="11" eb="12">
      <t>ヘン</t>
    </rPh>
    <phoneticPr fontId="15"/>
  </si>
  <si>
    <t>世界や日本の地図がコンパクトにまとめられている。また、産業や気候についても同時に学習できるような構成になっている。</t>
    <phoneticPr fontId="6"/>
  </si>
  <si>
    <t>改訂によりカラーのページが多くなり、生徒が見やすいように配慮されている。また、様々なジャンルの曲がバランスよく掲載されており、音楽指導に適している教材と考えられる。</t>
    <rPh sb="0" eb="2">
      <t>カイテイ</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</si>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</sst>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9"/>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wrapText="1"/>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34" zoomScale="51" zoomScaleNormal="7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7692</v>
      </c>
      <c r="G1" s="314"/>
      <c r="H1" s="314"/>
      <c r="I1" s="314"/>
      <c r="J1" s="314"/>
      <c r="K1" s="314"/>
      <c r="L1" s="314"/>
      <c r="M1" s="315" t="s">
        <v>7955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4"/>
      <c r="G2" s="314"/>
      <c r="H2" s="314"/>
      <c r="I2" s="314"/>
      <c r="J2" s="314"/>
      <c r="K2" s="314"/>
      <c r="L2" s="314"/>
      <c r="M2" s="315"/>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4" t="s">
        <v>7710</v>
      </c>
      <c r="O3" s="324"/>
      <c r="P3" s="282" t="s">
        <v>7897</v>
      </c>
      <c r="Q3" s="282"/>
      <c r="R3" s="282"/>
      <c r="S3" s="282"/>
      <c r="T3" s="282"/>
      <c r="U3" s="282"/>
      <c r="V3" s="316" t="s">
        <v>531</v>
      </c>
      <c r="W3" s="310" t="s">
        <v>7898</v>
      </c>
      <c r="X3" s="311"/>
      <c r="Y3" s="311"/>
      <c r="Z3" s="311"/>
    </row>
    <row r="4" spans="1:26" ht="13.95" customHeight="1" thickBot="1" x14ac:dyDescent="0.5">
      <c r="A4" s="219"/>
      <c r="B4" s="261" t="s">
        <v>7702</v>
      </c>
      <c r="C4" s="220" t="s">
        <v>7703</v>
      </c>
      <c r="D4" s="220"/>
      <c r="E4" s="220"/>
      <c r="F4" s="222"/>
      <c r="G4" s="222"/>
      <c r="H4" s="222"/>
      <c r="I4" s="219"/>
      <c r="J4" s="223"/>
      <c r="K4" s="223"/>
      <c r="L4" s="223"/>
      <c r="M4" s="220"/>
      <c r="N4" s="325"/>
      <c r="O4" s="325"/>
      <c r="P4" s="283"/>
      <c r="Q4" s="283"/>
      <c r="R4" s="283"/>
      <c r="S4" s="283"/>
      <c r="T4" s="283"/>
      <c r="U4" s="283"/>
      <c r="V4" s="317"/>
      <c r="W4" s="312"/>
      <c r="X4" s="312"/>
      <c r="Y4" s="312"/>
      <c r="Z4" s="31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5</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12</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8" t="s">
        <v>537</v>
      </c>
      <c r="F15" s="304" t="s">
        <v>7677</v>
      </c>
      <c r="G15" s="304" t="s">
        <v>7687</v>
      </c>
      <c r="H15" s="304" t="s">
        <v>7688</v>
      </c>
      <c r="I15" s="213" t="s">
        <v>1947</v>
      </c>
      <c r="J15" s="328" t="s">
        <v>535</v>
      </c>
      <c r="K15" s="214" t="s">
        <v>536</v>
      </c>
      <c r="L15" s="302" t="s">
        <v>7780</v>
      </c>
      <c r="M15" s="318" t="s">
        <v>538</v>
      </c>
      <c r="N15" s="304" t="s">
        <v>7677</v>
      </c>
      <c r="O15" s="304" t="s">
        <v>7687</v>
      </c>
      <c r="P15" s="304" t="s">
        <v>7688</v>
      </c>
      <c r="Q15" s="326" t="s">
        <v>7690</v>
      </c>
      <c r="R15" s="213" t="s">
        <v>1947</v>
      </c>
      <c r="S15" s="300" t="s">
        <v>535</v>
      </c>
      <c r="T15" s="214" t="s">
        <v>536</v>
      </c>
      <c r="U15" s="302" t="s">
        <v>7780</v>
      </c>
      <c r="V15" s="320" t="s">
        <v>538</v>
      </c>
      <c r="W15" s="304" t="s">
        <v>7677</v>
      </c>
      <c r="X15" s="304" t="s">
        <v>7687</v>
      </c>
      <c r="Y15" s="304" t="s">
        <v>7688</v>
      </c>
      <c r="Z15" s="322" t="s">
        <v>7690</v>
      </c>
    </row>
    <row r="16" spans="1:26" s="215" customFormat="1" ht="18" customHeight="1" x14ac:dyDescent="0.45">
      <c r="A16" s="216" t="s">
        <v>7781</v>
      </c>
      <c r="B16" s="303"/>
      <c r="C16" s="271" t="s">
        <v>539</v>
      </c>
      <c r="D16" s="303"/>
      <c r="E16" s="319"/>
      <c r="F16" s="305"/>
      <c r="G16" s="305"/>
      <c r="H16" s="305"/>
      <c r="I16" s="217" t="s">
        <v>7781</v>
      </c>
      <c r="J16" s="329"/>
      <c r="K16" s="218" t="s">
        <v>539</v>
      </c>
      <c r="L16" s="303"/>
      <c r="M16" s="319"/>
      <c r="N16" s="305"/>
      <c r="O16" s="305"/>
      <c r="P16" s="305"/>
      <c r="Q16" s="327"/>
      <c r="R16" s="217" t="s">
        <v>7781</v>
      </c>
      <c r="S16" s="301"/>
      <c r="T16" s="218" t="s">
        <v>539</v>
      </c>
      <c r="U16" s="303"/>
      <c r="V16" s="321"/>
      <c r="W16" s="305"/>
      <c r="X16" s="305"/>
      <c r="Y16" s="305"/>
      <c r="Z16" s="323"/>
    </row>
    <row r="17" spans="1:26" s="170" customFormat="1" ht="22.2" customHeight="1" x14ac:dyDescent="0.45">
      <c r="A17" s="272" t="s">
        <v>2020</v>
      </c>
      <c r="B17" s="284" t="s">
        <v>7868</v>
      </c>
      <c r="C17" s="273" t="s">
        <v>7868</v>
      </c>
      <c r="D17" s="290" t="str">
        <f xml:space="preserve">
IF(C18="ア",VLOOKUP(A18,ア!$A:$C,2,FALSE),
IF(C18="イ",VLOOKUP(A18,イ!$A:$C,2,FALSE),
IF(C18="ウ",HLOOKUP(A18,ウ!$1:$6,4,FALSE),
IF(C18="エ",VLOOKUP(A18,エ!$A:$E,4,FALSE),""))))</f>
        <v>偕成社</v>
      </c>
      <c r="E17" s="292" t="str">
        <f xml:space="preserve">
IF(C18="ア",VLOOKUP(A18,ア!$A:$C,3,FALSE),
IF(C18="イ",VLOOKUP(A18,イ!$A:$C,3,FALSE),
IF(C18="ウ",HLOOKUP(A18,ウ!$1:$6,5,FALSE)&amp;HLOOKUP(A18,ウ!$1:$6,6,FALSE),
IF(C18="エ",VLOOKUP(A18,エ!$A:$E,5,FALSE),""))))</f>
        <v>ことばをおぼえる本かず・かたち・いろあいうえお</v>
      </c>
      <c r="F17" s="294" t="s">
        <v>7680</v>
      </c>
      <c r="G17" s="296" t="s">
        <v>7870</v>
      </c>
      <c r="H17" s="286" t="s">
        <v>7869</v>
      </c>
      <c r="I17" s="274" t="s">
        <v>2021</v>
      </c>
      <c r="J17" s="284" t="s">
        <v>7868</v>
      </c>
      <c r="K17" s="273" t="s">
        <v>7868</v>
      </c>
      <c r="L17" s="290" t="str">
        <f xml:space="preserve">
IF(K18="ア",VLOOKUP(I18,ア!$A:$C,2,FALSE),
IF(K18="イ",VLOOKUP(I18,イ!$A:$C,2,FALSE),
IF(K18="ウ",HLOOKUP(I18,ウ!$1:$6,4,FALSE),
IF(K18="エ",VLOOKUP(I18,エ!$A:$E,4,FALSE),""))))</f>
        <v>偕成社</v>
      </c>
      <c r="M17" s="292" t="str">
        <f xml:space="preserve">
IF(K18="ア",VLOOKUP(I18,ア!$A:$C,3,FALSE),
IF(K18="イ",VLOOKUP(I18,イ!$A:$C,3,FALSE),
IF(K18="ウ",HLOOKUP(I18,ウ!$1:$6,5,FALSE)&amp;HLOOKUP(I18,ウ!$1:$6,6,FALSE),
IF(K18="エ",VLOOKUP(I18,エ!$A:$E,5,FALSE),""))))</f>
        <v>ことばをおぼえる本かず・かたち・いろあいうえお</v>
      </c>
      <c r="N17" s="294" t="s">
        <v>7680</v>
      </c>
      <c r="O17" s="296" t="s">
        <v>7870</v>
      </c>
      <c r="P17" s="298" t="s">
        <v>7869</v>
      </c>
      <c r="Q17" s="288" t="s">
        <v>7877</v>
      </c>
      <c r="R17" s="274" t="s">
        <v>2022</v>
      </c>
      <c r="S17" s="284" t="s">
        <v>7868</v>
      </c>
      <c r="T17" s="273" t="s">
        <v>7868</v>
      </c>
      <c r="U17" s="290" t="str">
        <f xml:space="preserve">
IF(T18="ア",VLOOKUP(R18,ア!$A:$C,2,FALSE),
IF(T18="イ",VLOOKUP(R18,イ!$A:$C,2,FALSE),
IF(T18="ウ",HLOOKUP(R18,ウ!$1:$6,4,FALSE),
IF(T18="エ",VLOOKUP(R18,エ!$A:$E,4,FALSE),""))))</f>
        <v>偕成社</v>
      </c>
      <c r="V17" s="292" t="str">
        <f xml:space="preserve">
IF(T18="ア",VLOOKUP(R18,ア!$A:$C,3,FALSE),
IF(T18="イ",VLOOKUP(R18,イ!$A:$C,3,FALSE),
IF(T18="ウ",HLOOKUP(R18,ウ!$1:$6,5,FALSE)&amp;HLOOKUP(R18,ウ!$1:$6,6,FALSE),
IF(T18="エ",VLOOKUP(R18,エ!$A:$E,5,FALSE),""))))</f>
        <v>ことばをおぼえる本かず・かたち・いろあいうえお</v>
      </c>
      <c r="W17" s="294" t="s">
        <v>7680</v>
      </c>
      <c r="X17" s="296" t="s">
        <v>7870</v>
      </c>
      <c r="Y17" s="298" t="s">
        <v>7878</v>
      </c>
      <c r="Z17" s="330" t="s">
        <v>7877</v>
      </c>
    </row>
    <row r="18" spans="1:26" s="170" customFormat="1" ht="22.2" customHeight="1" x14ac:dyDescent="0.45">
      <c r="A18" s="205">
        <v>129</v>
      </c>
      <c r="B18" s="285"/>
      <c r="C18" s="275" t="s">
        <v>7717</v>
      </c>
      <c r="D18" s="291"/>
      <c r="E18" s="293"/>
      <c r="F18" s="295"/>
      <c r="G18" s="297"/>
      <c r="H18" s="287"/>
      <c r="I18" s="207">
        <v>129</v>
      </c>
      <c r="J18" s="285"/>
      <c r="K18" s="275" t="s">
        <v>7717</v>
      </c>
      <c r="L18" s="291"/>
      <c r="M18" s="293"/>
      <c r="N18" s="295"/>
      <c r="O18" s="297"/>
      <c r="P18" s="299"/>
      <c r="Q18" s="289"/>
      <c r="R18" s="205">
        <v>129</v>
      </c>
      <c r="S18" s="285"/>
      <c r="T18" s="275" t="s">
        <v>7717</v>
      </c>
      <c r="U18" s="291"/>
      <c r="V18" s="293"/>
      <c r="W18" s="295"/>
      <c r="X18" s="297"/>
      <c r="Y18" s="299"/>
      <c r="Z18" s="331"/>
    </row>
    <row r="19" spans="1:26" s="170" customFormat="1" ht="22.2" customHeight="1" x14ac:dyDescent="0.45">
      <c r="A19" s="272" t="s">
        <v>7782</v>
      </c>
      <c r="B19" s="284" t="s">
        <v>7868</v>
      </c>
      <c r="C19" s="273" t="s">
        <v>7868</v>
      </c>
      <c r="D19" s="290" t="str">
        <f xml:space="preserve">
IF(C20="ア",VLOOKUP(A20,ア!$A:$C,2,FALSE),
IF(C20="イ",VLOOKUP(A20,イ!$A:$C,2,FALSE),
IF(C20="ウ",HLOOKUP(A20,ウ!$1:$6,4,FALSE),
IF(C20="エ",VLOOKUP(A20,エ!$A:$E,4,FALSE),""))))</f>
        <v>同成社</v>
      </c>
      <c r="E19" s="292" t="str">
        <f xml:space="preserve">
IF(C20="ア",VLOOKUP(A20,ア!$A:$C,3,FALSE),
IF(C20="イ",VLOOKUP(A20,イ!$A:$C,3,FALSE),
IF(C20="ウ",HLOOKUP(A20,ウ!$1:$6,5,FALSE)&amp;HLOOKUP(A20,ウ!$1:$6,6,FALSE),
IF(C20="エ",VLOOKUP(A20,エ!$A:$E,5,FALSE),""))))</f>
        <v>ゆっくり学ぶ子のための国語４</v>
      </c>
      <c r="F19" s="294" t="s">
        <v>7680</v>
      </c>
      <c r="G19" s="296" t="s">
        <v>7871</v>
      </c>
      <c r="H19" s="286" t="s">
        <v>7869</v>
      </c>
      <c r="I19" s="276" t="s">
        <v>7783</v>
      </c>
      <c r="J19" s="284" t="s">
        <v>7868</v>
      </c>
      <c r="K19" s="273" t="s">
        <v>7868</v>
      </c>
      <c r="L19" s="290" t="str">
        <f xml:space="preserve">
IF(K20="ア",VLOOKUP(I20,ア!$A:$C,2,FALSE),
IF(K20="イ",VLOOKUP(I20,イ!$A:$C,2,FALSE),
IF(K20="ウ",HLOOKUP(I20,ウ!$1:$6,4,FALSE),
IF(K20="エ",VLOOKUP(I20,エ!$A:$E,4,FALSE),""))))</f>
        <v>同成社</v>
      </c>
      <c r="M19" s="292" t="str">
        <f xml:space="preserve">
IF(K20="ア",VLOOKUP(I20,ア!$A:$C,3,FALSE),
IF(K20="イ",VLOOKUP(I20,イ!$A:$C,3,FALSE),
IF(K20="ウ",HLOOKUP(I20,ウ!$1:$6,5,FALSE)&amp;HLOOKUP(I20,ウ!$1:$6,6,FALSE),
IF(K20="エ",VLOOKUP(I20,エ!$A:$E,5,FALSE),""))))</f>
        <v>ゆっくり学ぶ子のための国語４</v>
      </c>
      <c r="N19" s="294" t="s">
        <v>7680</v>
      </c>
      <c r="O19" s="296" t="s">
        <v>7871</v>
      </c>
      <c r="P19" s="286" t="s">
        <v>7869</v>
      </c>
      <c r="Q19" s="288" t="s">
        <v>7877</v>
      </c>
      <c r="R19" s="272" t="s">
        <v>7784</v>
      </c>
      <c r="S19" s="284" t="s">
        <v>7868</v>
      </c>
      <c r="T19" s="273" t="s">
        <v>7868</v>
      </c>
      <c r="U19" s="290" t="str">
        <f xml:space="preserve">
IF(T20="ア",VLOOKUP(R20,ア!$A:$C,2,FALSE),
IF(T20="イ",VLOOKUP(R20,イ!$A:$C,2,FALSE),
IF(T20="ウ",HLOOKUP(R20,ウ!$1:$6,4,FALSE),
IF(T20="エ",VLOOKUP(R20,エ!$A:$E,4,FALSE),""))))</f>
        <v>同成社</v>
      </c>
      <c r="V19" s="292" t="str">
        <f xml:space="preserve">
IF(T20="ア",VLOOKUP(R20,ア!$A:$C,3,FALSE),
IF(T20="イ",VLOOKUP(R20,イ!$A:$C,3,FALSE),
IF(T20="ウ",HLOOKUP(R20,ウ!$1:$6,5,FALSE)&amp;HLOOKUP(R20,ウ!$1:$6,6,FALSE),
IF(T20="エ",VLOOKUP(R20,エ!$A:$E,5,FALSE),""))))</f>
        <v>ゆっくり学ぶ子のための国語４</v>
      </c>
      <c r="W19" s="294" t="s">
        <v>7680</v>
      </c>
      <c r="X19" s="296" t="s">
        <v>7871</v>
      </c>
      <c r="Y19" s="298" t="s">
        <v>7878</v>
      </c>
      <c r="Z19" s="330" t="s">
        <v>7877</v>
      </c>
    </row>
    <row r="20" spans="1:26" s="170" customFormat="1" ht="22.2" customHeight="1" x14ac:dyDescent="0.45">
      <c r="A20" s="205">
        <v>337</v>
      </c>
      <c r="B20" s="285"/>
      <c r="C20" s="275" t="s">
        <v>7717</v>
      </c>
      <c r="D20" s="291"/>
      <c r="E20" s="293"/>
      <c r="F20" s="295"/>
      <c r="G20" s="297"/>
      <c r="H20" s="287"/>
      <c r="I20" s="207">
        <v>337</v>
      </c>
      <c r="J20" s="285"/>
      <c r="K20" s="275" t="s">
        <v>7717</v>
      </c>
      <c r="L20" s="291"/>
      <c r="M20" s="293"/>
      <c r="N20" s="295"/>
      <c r="O20" s="297"/>
      <c r="P20" s="287"/>
      <c r="Q20" s="289"/>
      <c r="R20" s="205">
        <v>337</v>
      </c>
      <c r="S20" s="285"/>
      <c r="T20" s="275" t="s">
        <v>7717</v>
      </c>
      <c r="U20" s="291"/>
      <c r="V20" s="293"/>
      <c r="W20" s="295"/>
      <c r="X20" s="297"/>
      <c r="Y20" s="299"/>
      <c r="Z20" s="331"/>
    </row>
    <row r="21" spans="1:26" s="170" customFormat="1" ht="22.2" customHeight="1" x14ac:dyDescent="0.45">
      <c r="A21" s="272" t="s">
        <v>7785</v>
      </c>
      <c r="B21" s="284" t="s">
        <v>7868</v>
      </c>
      <c r="C21" s="273" t="s">
        <v>7868</v>
      </c>
      <c r="D21" s="290" t="str">
        <f xml:space="preserve">
IF(C22="ア",VLOOKUP(A22,ア!$A:$C,2,FALSE),
IF(C22="イ",VLOOKUP(A22,イ!$A:$C,2,FALSE),
IF(C22="ウ",HLOOKUP(A22,ウ!$1:$6,4,FALSE),
IF(C22="エ",VLOOKUP(A22,エ!$A:$E,4,FALSE),""))))</f>
        <v>同成社</v>
      </c>
      <c r="E21" s="292" t="str">
        <f xml:space="preserve">
IF(C22="ア",VLOOKUP(A22,ア!$A:$C,3,FALSE),
IF(C22="イ",VLOOKUP(A22,イ!$A:$C,3,FALSE),
IF(C22="ウ",HLOOKUP(A22,ウ!$1:$6,5,FALSE)&amp;HLOOKUP(A22,ウ!$1:$6,6,FALSE),
IF(C22="エ",VLOOKUP(A22,エ!$A:$E,5,FALSE),""))))</f>
        <v>ゆっくり学ぶ子のための国語５</v>
      </c>
      <c r="F21" s="294" t="s">
        <v>7680</v>
      </c>
      <c r="G21" s="296" t="s">
        <v>7872</v>
      </c>
      <c r="H21" s="286" t="s">
        <v>7869</v>
      </c>
      <c r="I21" s="276" t="s">
        <v>7786</v>
      </c>
      <c r="J21" s="284" t="s">
        <v>7868</v>
      </c>
      <c r="K21" s="273" t="s">
        <v>7868</v>
      </c>
      <c r="L21" s="290" t="str">
        <f xml:space="preserve">
IF(K22="ア",VLOOKUP(I22,ア!$A:$C,2,FALSE),
IF(K22="イ",VLOOKUP(I22,イ!$A:$C,2,FALSE),
IF(K22="ウ",HLOOKUP(I22,ウ!$1:$6,4,FALSE),
IF(K22="エ",VLOOKUP(I22,エ!$A:$E,4,FALSE),""))))</f>
        <v>同成社</v>
      </c>
      <c r="M21" s="292" t="str">
        <f xml:space="preserve">
IF(K22="ア",VLOOKUP(I22,ア!$A:$C,3,FALSE),
IF(K22="イ",VLOOKUP(I22,イ!$A:$C,3,FALSE),
IF(K22="ウ",HLOOKUP(I22,ウ!$1:$6,5,FALSE)&amp;HLOOKUP(I22,ウ!$1:$6,6,FALSE),
IF(K22="エ",VLOOKUP(I22,エ!$A:$E,5,FALSE),""))))</f>
        <v>ゆっくり学ぶ子のための国語５</v>
      </c>
      <c r="N21" s="294" t="s">
        <v>7680</v>
      </c>
      <c r="O21" s="296" t="s">
        <v>7872</v>
      </c>
      <c r="P21" s="286" t="s">
        <v>7869</v>
      </c>
      <c r="Q21" s="288" t="s">
        <v>7877</v>
      </c>
      <c r="R21" s="272" t="s">
        <v>7787</v>
      </c>
      <c r="S21" s="284" t="s">
        <v>7868</v>
      </c>
      <c r="T21" s="273" t="s">
        <v>7868</v>
      </c>
      <c r="U21" s="290" t="str">
        <f xml:space="preserve">
IF(T22="ア",VLOOKUP(R22,ア!$A:$C,2,FALSE),
IF(T22="イ",VLOOKUP(R22,イ!$A:$C,2,FALSE),
IF(T22="ウ",HLOOKUP(R22,ウ!$1:$6,4,FALSE),
IF(T22="エ",VLOOKUP(R22,エ!$A:$E,4,FALSE),""))))</f>
        <v>同成社</v>
      </c>
      <c r="V21" s="292" t="str">
        <f xml:space="preserve">
IF(T22="ア",VLOOKUP(R22,ア!$A:$C,3,FALSE),
IF(T22="イ",VLOOKUP(R22,イ!$A:$C,3,FALSE),
IF(T22="ウ",HLOOKUP(R22,ウ!$1:$6,5,FALSE)&amp;HLOOKUP(R22,ウ!$1:$6,6,FALSE),
IF(T22="エ",VLOOKUP(R22,エ!$A:$E,5,FALSE),""))))</f>
        <v>ゆっくり学ぶ子のための国語５</v>
      </c>
      <c r="W21" s="294" t="s">
        <v>7680</v>
      </c>
      <c r="X21" s="296" t="s">
        <v>7872</v>
      </c>
      <c r="Y21" s="298" t="s">
        <v>7878</v>
      </c>
      <c r="Z21" s="330" t="s">
        <v>7877</v>
      </c>
    </row>
    <row r="22" spans="1:26" s="170" customFormat="1" ht="22.2" customHeight="1" x14ac:dyDescent="0.45">
      <c r="A22" s="205">
        <v>338</v>
      </c>
      <c r="B22" s="285"/>
      <c r="C22" s="275" t="s">
        <v>7717</v>
      </c>
      <c r="D22" s="291"/>
      <c r="E22" s="293"/>
      <c r="F22" s="295"/>
      <c r="G22" s="297"/>
      <c r="H22" s="287"/>
      <c r="I22" s="207">
        <v>338</v>
      </c>
      <c r="J22" s="285"/>
      <c r="K22" s="275" t="s">
        <v>7717</v>
      </c>
      <c r="L22" s="291"/>
      <c r="M22" s="293"/>
      <c r="N22" s="295"/>
      <c r="O22" s="297"/>
      <c r="P22" s="287"/>
      <c r="Q22" s="289"/>
      <c r="R22" s="205">
        <v>338</v>
      </c>
      <c r="S22" s="285"/>
      <c r="T22" s="275" t="s">
        <v>7717</v>
      </c>
      <c r="U22" s="291"/>
      <c r="V22" s="293"/>
      <c r="W22" s="295"/>
      <c r="X22" s="297"/>
      <c r="Y22" s="299"/>
      <c r="Z22" s="331"/>
    </row>
    <row r="23" spans="1:26" s="170" customFormat="1" ht="22.2" customHeight="1" x14ac:dyDescent="0.45">
      <c r="A23" s="272" t="s">
        <v>1943</v>
      </c>
      <c r="B23" s="284" t="s">
        <v>7873</v>
      </c>
      <c r="C23" s="273" t="s">
        <v>7873</v>
      </c>
      <c r="D23" s="290" t="str">
        <f xml:space="preserve">
IF(C24="ア",VLOOKUP(A24,ア!$A:$C,2,FALSE),
IF(C24="イ",VLOOKUP(A24,イ!$A:$C,2,FALSE),
IF(C24="ウ",HLOOKUP(A24,ウ!$1:$6,4,FALSE),
IF(C24="エ",VLOOKUP(A24,エ!$A:$E,4,FALSE),""))))</f>
        <v>小学館</v>
      </c>
      <c r="E23" s="292" t="str">
        <f xml:space="preserve">
IF(C24="ア",VLOOKUP(A24,ア!$A:$C,3,FALSE),
IF(C24="イ",VLOOKUP(A24,イ!$A:$C,3,FALSE),
IF(C24="ウ",HLOOKUP(A24,ウ!$1:$6,5,FALSE)&amp;HLOOKUP(A24,ウ!$1:$6,6,FALSE),
IF(C24="エ",VLOOKUP(A24,エ!$A:$E,5,FALSE),""))))</f>
        <v>楽しく遊ぶ学ぶ　せいかつ図鑑</v>
      </c>
      <c r="F23" s="294" t="s">
        <v>7680</v>
      </c>
      <c r="G23" s="296" t="s">
        <v>7881</v>
      </c>
      <c r="H23" s="286" t="s">
        <v>7869</v>
      </c>
      <c r="I23" s="276" t="s">
        <v>1945</v>
      </c>
      <c r="J23" s="284" t="s">
        <v>7873</v>
      </c>
      <c r="K23" s="273" t="s">
        <v>7873</v>
      </c>
      <c r="L23" s="290" t="str">
        <f xml:space="preserve">
IF(K24="ア",VLOOKUP(I24,ア!$A:$C,2,FALSE),
IF(K24="イ",VLOOKUP(I24,イ!$A:$C,2,FALSE),
IF(K24="ウ",HLOOKUP(I24,ウ!$1:$6,4,FALSE),
IF(K24="エ",VLOOKUP(I24,エ!$A:$E,4,FALSE),""))))</f>
        <v>小学館</v>
      </c>
      <c r="M23" s="292" t="str">
        <f xml:space="preserve">
IF(K24="ア",VLOOKUP(I24,ア!$A:$C,3,FALSE),
IF(K24="イ",VLOOKUP(I24,イ!$A:$C,3,FALSE),
IF(K24="ウ",HLOOKUP(I24,ウ!$1:$6,5,FALSE)&amp;HLOOKUP(I24,ウ!$1:$6,6,FALSE),
IF(K24="エ",VLOOKUP(I24,エ!$A:$E,5,FALSE),""))))</f>
        <v>楽しく遊ぶ学ぶ　せいかつ図鑑</v>
      </c>
      <c r="N23" s="294" t="s">
        <v>7680</v>
      </c>
      <c r="O23" s="296" t="s">
        <v>7881</v>
      </c>
      <c r="P23" s="286" t="s">
        <v>7869</v>
      </c>
      <c r="Q23" s="288" t="s">
        <v>7877</v>
      </c>
      <c r="R23" s="272" t="s">
        <v>1948</v>
      </c>
      <c r="S23" s="284" t="s">
        <v>7873</v>
      </c>
      <c r="T23" s="273" t="s">
        <v>7873</v>
      </c>
      <c r="U23" s="290" t="str">
        <f xml:space="preserve">
IF(T24="ア",VLOOKUP(R24,ア!$A:$C,2,FALSE),
IF(T24="イ",VLOOKUP(R24,イ!$A:$C,2,FALSE),
IF(T24="ウ",HLOOKUP(R24,ウ!$1:$6,4,FALSE),
IF(T24="エ",VLOOKUP(R24,エ!$A:$E,4,FALSE),""))))</f>
        <v>小学館</v>
      </c>
      <c r="V23" s="292" t="str">
        <f xml:space="preserve">
IF(T24="ア",VLOOKUP(R24,ア!$A:$C,3,FALSE),
IF(T24="イ",VLOOKUP(R24,イ!$A:$C,3,FALSE),
IF(T24="ウ",HLOOKUP(R24,ウ!$1:$6,5,FALSE)&amp;HLOOKUP(R24,ウ!$1:$6,6,FALSE),
IF(T24="エ",VLOOKUP(R24,エ!$A:$E,5,FALSE),""))))</f>
        <v>楽しく遊ぶ学ぶ　せいかつ図鑑</v>
      </c>
      <c r="W23" s="294" t="s">
        <v>7680</v>
      </c>
      <c r="X23" s="296" t="s">
        <v>7881</v>
      </c>
      <c r="Y23" s="298" t="s">
        <v>7878</v>
      </c>
      <c r="Z23" s="330" t="s">
        <v>7877</v>
      </c>
    </row>
    <row r="24" spans="1:26" s="170" customFormat="1" ht="22.2" customHeight="1" x14ac:dyDescent="0.45">
      <c r="A24" s="205">
        <v>264</v>
      </c>
      <c r="B24" s="285"/>
      <c r="C24" s="275" t="s">
        <v>7717</v>
      </c>
      <c r="D24" s="291"/>
      <c r="E24" s="293"/>
      <c r="F24" s="295"/>
      <c r="G24" s="297"/>
      <c r="H24" s="287"/>
      <c r="I24" s="207">
        <v>264</v>
      </c>
      <c r="J24" s="285"/>
      <c r="K24" s="275" t="s">
        <v>7717</v>
      </c>
      <c r="L24" s="291"/>
      <c r="M24" s="293"/>
      <c r="N24" s="295"/>
      <c r="O24" s="297"/>
      <c r="P24" s="287"/>
      <c r="Q24" s="289"/>
      <c r="R24" s="205">
        <v>264</v>
      </c>
      <c r="S24" s="285"/>
      <c r="T24" s="275" t="s">
        <v>7717</v>
      </c>
      <c r="U24" s="291"/>
      <c r="V24" s="293"/>
      <c r="W24" s="295"/>
      <c r="X24" s="297"/>
      <c r="Y24" s="299"/>
      <c r="Z24" s="331"/>
    </row>
    <row r="25" spans="1:26" s="170" customFormat="1" ht="22.2" customHeight="1" x14ac:dyDescent="0.45">
      <c r="A25" s="272" t="s">
        <v>1944</v>
      </c>
      <c r="B25" s="284" t="s">
        <v>7873</v>
      </c>
      <c r="C25" s="273" t="s">
        <v>7873</v>
      </c>
      <c r="D25" s="290" t="str">
        <f xml:space="preserve">
IF(C26="ア",VLOOKUP(A26,ア!$A:$C,2,FALSE),
IF(C26="イ",VLOOKUP(A26,イ!$A:$C,2,FALSE),
IF(C26="ウ",HLOOKUP(A26,ウ!$1:$6,4,FALSE),
IF(C26="エ",VLOOKUP(A26,エ!$A:$E,4,FALSE),""))))</f>
        <v>小学館</v>
      </c>
      <c r="E25" s="292" t="str">
        <f xml:space="preserve">
IF(C26="ア",VLOOKUP(A26,ア!$A:$C,3,FALSE),
IF(C26="イ",VLOOKUP(A26,イ!$A:$C,3,FALSE),
IF(C26="ウ",HLOOKUP(A26,ウ!$1:$6,5,FALSE)&amp;HLOOKUP(A26,ウ!$1:$6,6,FALSE),
IF(C26="エ",VLOOKUP(A26,エ!$A:$E,5,FALSE),""))))</f>
        <v>楽しく遊ぶ学ぶ　せいかつ図鑑</v>
      </c>
      <c r="F25" s="294" t="s">
        <v>7680</v>
      </c>
      <c r="G25" s="296" t="s">
        <v>7880</v>
      </c>
      <c r="H25" s="286" t="s">
        <v>7869</v>
      </c>
      <c r="I25" s="276" t="s">
        <v>1946</v>
      </c>
      <c r="J25" s="284" t="s">
        <v>7873</v>
      </c>
      <c r="K25" s="273" t="s">
        <v>7873</v>
      </c>
      <c r="L25" s="290" t="str">
        <f xml:space="preserve">
IF(K26="ア",VLOOKUP(I26,ア!$A:$C,2,FALSE),
IF(K26="イ",VLOOKUP(I26,イ!$A:$C,2,FALSE),
IF(K26="ウ",HLOOKUP(I26,ウ!$1:$6,4,FALSE),
IF(K26="エ",VLOOKUP(I26,エ!$A:$E,4,FALSE),""))))</f>
        <v>小学館</v>
      </c>
      <c r="M25" s="292" t="str">
        <f xml:space="preserve">
IF(K26="ア",VLOOKUP(I26,ア!$A:$C,3,FALSE),
IF(K26="イ",VLOOKUP(I26,イ!$A:$C,3,FALSE),
IF(K26="ウ",HLOOKUP(I26,ウ!$1:$6,5,FALSE)&amp;HLOOKUP(I26,ウ!$1:$6,6,FALSE),
IF(K26="エ",VLOOKUP(I26,エ!$A:$E,5,FALSE),""))))</f>
        <v>楽しく遊ぶ学ぶ　せいかつ図鑑</v>
      </c>
      <c r="N25" s="294" t="s">
        <v>7680</v>
      </c>
      <c r="O25" s="296" t="s">
        <v>7880</v>
      </c>
      <c r="P25" s="286" t="s">
        <v>7869</v>
      </c>
      <c r="Q25" s="288" t="s">
        <v>7877</v>
      </c>
      <c r="R25" s="272" t="s">
        <v>1949</v>
      </c>
      <c r="S25" s="284" t="s">
        <v>7873</v>
      </c>
      <c r="T25" s="273" t="s">
        <v>7873</v>
      </c>
      <c r="U25" s="290" t="str">
        <f xml:space="preserve">
IF(T26="ア",VLOOKUP(R26,ア!$A:$C,2,FALSE),
IF(T26="イ",VLOOKUP(R26,イ!$A:$C,2,FALSE),
IF(T26="ウ",HLOOKUP(R26,ウ!$1:$6,4,FALSE),
IF(T26="エ",VLOOKUP(R26,エ!$A:$E,4,FALSE),""))))</f>
        <v>小学館</v>
      </c>
      <c r="V25" s="292" t="str">
        <f xml:space="preserve">
IF(T26="ア",VLOOKUP(R26,ア!$A:$C,3,FALSE),
IF(T26="イ",VLOOKUP(R26,イ!$A:$C,3,FALSE),
IF(T26="ウ",HLOOKUP(R26,ウ!$1:$6,5,FALSE)&amp;HLOOKUP(R26,ウ!$1:$6,6,FALSE),
IF(T26="エ",VLOOKUP(R26,エ!$A:$E,5,FALSE),""))))</f>
        <v>楽しく遊ぶ学ぶ　せいかつ図鑑</v>
      </c>
      <c r="W25" s="294" t="s">
        <v>7680</v>
      </c>
      <c r="X25" s="296" t="s">
        <v>7880</v>
      </c>
      <c r="Y25" s="298" t="s">
        <v>7878</v>
      </c>
      <c r="Z25" s="330" t="s">
        <v>7877</v>
      </c>
    </row>
    <row r="26" spans="1:26" s="170" customFormat="1" ht="22.2" customHeight="1" x14ac:dyDescent="0.45">
      <c r="A26" s="205">
        <v>264</v>
      </c>
      <c r="B26" s="285"/>
      <c r="C26" s="275" t="s">
        <v>7717</v>
      </c>
      <c r="D26" s="291"/>
      <c r="E26" s="293"/>
      <c r="F26" s="295"/>
      <c r="G26" s="297"/>
      <c r="H26" s="287"/>
      <c r="I26" s="207">
        <v>264</v>
      </c>
      <c r="J26" s="285"/>
      <c r="K26" s="275" t="s">
        <v>7717</v>
      </c>
      <c r="L26" s="291"/>
      <c r="M26" s="293"/>
      <c r="N26" s="295"/>
      <c r="O26" s="297"/>
      <c r="P26" s="287"/>
      <c r="Q26" s="289"/>
      <c r="R26" s="205">
        <v>264</v>
      </c>
      <c r="S26" s="285"/>
      <c r="T26" s="275" t="s">
        <v>7717</v>
      </c>
      <c r="U26" s="291"/>
      <c r="V26" s="293"/>
      <c r="W26" s="295"/>
      <c r="X26" s="297"/>
      <c r="Y26" s="299"/>
      <c r="Z26" s="331"/>
    </row>
    <row r="27" spans="1:26" s="170" customFormat="1" ht="22.2" customHeight="1" x14ac:dyDescent="0.45">
      <c r="A27" s="272" t="s">
        <v>7788</v>
      </c>
      <c r="B27" s="284" t="s">
        <v>7873</v>
      </c>
      <c r="C27" s="273" t="s">
        <v>7873</v>
      </c>
      <c r="D27" s="290" t="str">
        <f xml:space="preserve">
IF(C28="ア",VLOOKUP(A28,ア!$A:$C,2,FALSE),
IF(C28="イ",VLOOKUP(A28,イ!$A:$C,2,FALSE),
IF(C28="ウ",HLOOKUP(A28,ウ!$1:$6,4,FALSE),
IF(C28="エ",VLOOKUP(A28,エ!$A:$E,4,FALSE),""))))</f>
        <v>永岡書店</v>
      </c>
      <c r="E27" s="292" t="str">
        <f xml:space="preserve">
IF(C28="ア",VLOOKUP(A28,ア!$A:$C,3,FALSE),
IF(C28="イ",VLOOKUP(A28,イ!$A:$C,3,FALSE),
IF(C28="ウ",HLOOKUP(A28,ウ!$1:$6,5,FALSE)&amp;HLOOKUP(A28,ウ!$1:$6,6,FALSE),
IF(C28="エ",VLOOKUP(A28,エ!$A:$E,5,FALSE),""))))</f>
        <v>見て、学んで、力がつく！こども日本地図　2025年版</v>
      </c>
      <c r="F27" s="294" t="s">
        <v>7680</v>
      </c>
      <c r="G27" s="296" t="s">
        <v>7871</v>
      </c>
      <c r="H27" s="286" t="s">
        <v>7869</v>
      </c>
      <c r="I27" s="276" t="s">
        <v>7789</v>
      </c>
      <c r="J27" s="284" t="s">
        <v>7873</v>
      </c>
      <c r="K27" s="273" t="s">
        <v>7873</v>
      </c>
      <c r="L27" s="290" t="str">
        <f xml:space="preserve">
IF(K28="ア",VLOOKUP(I28,ア!$A:$C,2,FALSE),
IF(K28="イ",VLOOKUP(I28,イ!$A:$C,2,FALSE),
IF(K28="ウ",HLOOKUP(I28,ウ!$1:$6,4,FALSE),
IF(K28="エ",VLOOKUP(I28,エ!$A:$E,4,FALSE),""))))</f>
        <v>永岡書店</v>
      </c>
      <c r="M27" s="292" t="str">
        <f xml:space="preserve">
IF(K28="ア",VLOOKUP(I28,ア!$A:$C,3,FALSE),
IF(K28="イ",VLOOKUP(I28,イ!$A:$C,3,FALSE),
IF(K28="ウ",HLOOKUP(I28,ウ!$1:$6,5,FALSE)&amp;HLOOKUP(I28,ウ!$1:$6,6,FALSE),
IF(K28="エ",VLOOKUP(I28,エ!$A:$E,5,FALSE),""))))</f>
        <v>見て、学んで、力がつく！こども日本地図　2025年版</v>
      </c>
      <c r="N27" s="294" t="s">
        <v>7680</v>
      </c>
      <c r="O27" s="296" t="s">
        <v>7871</v>
      </c>
      <c r="P27" s="286" t="s">
        <v>7869</v>
      </c>
      <c r="Q27" s="288" t="s">
        <v>7877</v>
      </c>
      <c r="R27" s="272" t="s">
        <v>7790</v>
      </c>
      <c r="S27" s="284" t="s">
        <v>7873</v>
      </c>
      <c r="T27" s="273" t="s">
        <v>7873</v>
      </c>
      <c r="U27" s="290" t="s">
        <v>7928</v>
      </c>
      <c r="V27" s="292" t="s">
        <v>7929</v>
      </c>
      <c r="W27" s="294" t="s">
        <v>7680</v>
      </c>
      <c r="X27" s="296" t="s">
        <v>7871</v>
      </c>
      <c r="Y27" s="298" t="s">
        <v>7878</v>
      </c>
      <c r="Z27" s="330" t="s">
        <v>7877</v>
      </c>
    </row>
    <row r="28" spans="1:26" s="170" customFormat="1" ht="22.2" customHeight="1" x14ac:dyDescent="0.45">
      <c r="A28" s="205">
        <v>369</v>
      </c>
      <c r="B28" s="285"/>
      <c r="C28" s="275" t="s">
        <v>7717</v>
      </c>
      <c r="D28" s="291"/>
      <c r="E28" s="293"/>
      <c r="F28" s="295"/>
      <c r="G28" s="297"/>
      <c r="H28" s="287"/>
      <c r="I28" s="207">
        <v>369</v>
      </c>
      <c r="J28" s="285"/>
      <c r="K28" s="275" t="s">
        <v>7717</v>
      </c>
      <c r="L28" s="291"/>
      <c r="M28" s="293"/>
      <c r="N28" s="295"/>
      <c r="O28" s="297"/>
      <c r="P28" s="287"/>
      <c r="Q28" s="289"/>
      <c r="R28" s="205"/>
      <c r="S28" s="285"/>
      <c r="T28" s="275" t="s">
        <v>7717</v>
      </c>
      <c r="U28" s="291"/>
      <c r="V28" s="293"/>
      <c r="W28" s="295"/>
      <c r="X28" s="297"/>
      <c r="Y28" s="299"/>
      <c r="Z28" s="331"/>
    </row>
    <row r="29" spans="1:26" s="170" customFormat="1" ht="22.2" customHeight="1" x14ac:dyDescent="0.45">
      <c r="A29" s="272" t="s">
        <v>7791</v>
      </c>
      <c r="B29" s="284" t="s">
        <v>7873</v>
      </c>
      <c r="C29" s="273" t="s">
        <v>7873</v>
      </c>
      <c r="D29" s="290" t="str">
        <f xml:space="preserve">
IF(C30="ア",VLOOKUP(A30,ア!$A:$C,2,FALSE),
IF(C30="イ",VLOOKUP(A30,イ!$A:$C,2,FALSE),
IF(C30="ウ",HLOOKUP(A30,ウ!$1:$6,4,FALSE),
IF(C30="エ",VLOOKUP(A30,エ!$A:$E,4,FALSE),""))))</f>
        <v>帝国</v>
      </c>
      <c r="E29" s="292" t="str">
        <f xml:space="preserve">
IF(C30="ア",VLOOKUP(A30,ア!$A:$C,3,FALSE),
IF(C30="イ",VLOOKUP(A30,イ!$A:$C,3,FALSE),
IF(C30="ウ",HLOOKUP(A30,ウ!$1:$6,5,FALSE)&amp;HLOOKUP(A30,ウ!$1:$6,6,FALSE),
IF(C30="エ",VLOOKUP(A30,エ!$A:$E,5,FALSE),""))))</f>
        <v>新詳高等地図</v>
      </c>
      <c r="F29" s="294" t="s">
        <v>7680</v>
      </c>
      <c r="G29" s="296" t="s">
        <v>7872</v>
      </c>
      <c r="H29" s="286" t="s">
        <v>7869</v>
      </c>
      <c r="I29" s="276" t="s">
        <v>7792</v>
      </c>
      <c r="J29" s="284" t="s">
        <v>7873</v>
      </c>
      <c r="K29" s="273" t="s">
        <v>7873</v>
      </c>
      <c r="L29" s="290" t="str">
        <f xml:space="preserve">
IF(K30="ア",VLOOKUP(I30,ア!$A:$C,2,FALSE),
IF(K30="イ",VLOOKUP(I30,イ!$A:$C,2,FALSE),
IF(K30="ウ",HLOOKUP(I30,ウ!$1:$6,4,FALSE),
IF(K30="エ",VLOOKUP(I30,エ!$A:$E,4,FALSE),""))))</f>
        <v>帝国</v>
      </c>
      <c r="M29" s="292" t="str">
        <f xml:space="preserve">
IF(K30="ア",VLOOKUP(I30,ア!$A:$C,3,FALSE),
IF(K30="イ",VLOOKUP(I30,イ!$A:$C,3,FALSE),
IF(K30="ウ",HLOOKUP(I30,ウ!$1:$6,5,FALSE)&amp;HLOOKUP(I30,ウ!$1:$6,6,FALSE),
IF(K30="エ",VLOOKUP(I30,エ!$A:$E,5,FALSE),""))))</f>
        <v>新詳高等地図</v>
      </c>
      <c r="N29" s="294" t="s">
        <v>7680</v>
      </c>
      <c r="O29" s="296" t="s">
        <v>7872</v>
      </c>
      <c r="P29" s="286" t="s">
        <v>7869</v>
      </c>
      <c r="Q29" s="288" t="s">
        <v>7877</v>
      </c>
      <c r="R29" s="272" t="s">
        <v>7793</v>
      </c>
      <c r="S29" s="284" t="s">
        <v>7873</v>
      </c>
      <c r="T29" s="273" t="s">
        <v>7873</v>
      </c>
      <c r="U29" s="290" t="str">
        <f xml:space="preserve">
IF(T30="ア",VLOOKUP(R30,ア!$A:$C,2,FALSE),
IF(T30="イ",VLOOKUP(R30,イ!$A:$C,2,FALSE),
IF(T30="ウ",HLOOKUP(R30,ウ!$1:$6,4,FALSE),
IF(T30="エ",VLOOKUP(R30,エ!$A:$E,4,FALSE),""))))</f>
        <v>帝国</v>
      </c>
      <c r="V29" s="292" t="str">
        <f xml:space="preserve">
IF(T30="ア",VLOOKUP(R30,ア!$A:$C,3,FALSE),
IF(T30="イ",VLOOKUP(R30,イ!$A:$C,3,FALSE),
IF(T30="ウ",HLOOKUP(R30,ウ!$1:$6,5,FALSE)&amp;HLOOKUP(R30,ウ!$1:$6,6,FALSE),
IF(T30="エ",VLOOKUP(R30,エ!$A:$E,5,FALSE),""))))</f>
        <v>新詳高等地図</v>
      </c>
      <c r="W29" s="294" t="s">
        <v>7680</v>
      </c>
      <c r="X29" s="296" t="s">
        <v>7872</v>
      </c>
      <c r="Y29" s="298" t="s">
        <v>7878</v>
      </c>
      <c r="Z29" s="330" t="s">
        <v>7877</v>
      </c>
    </row>
    <row r="30" spans="1:26" s="170" customFormat="1" ht="22.2" customHeight="1" x14ac:dyDescent="0.45">
      <c r="A30" s="205" t="s">
        <v>7874</v>
      </c>
      <c r="B30" s="285"/>
      <c r="C30" s="275" t="s">
        <v>7875</v>
      </c>
      <c r="D30" s="291"/>
      <c r="E30" s="293"/>
      <c r="F30" s="295"/>
      <c r="G30" s="297"/>
      <c r="H30" s="287"/>
      <c r="I30" s="207" t="s">
        <v>7874</v>
      </c>
      <c r="J30" s="285"/>
      <c r="K30" s="275" t="s">
        <v>7875</v>
      </c>
      <c r="L30" s="291"/>
      <c r="M30" s="293"/>
      <c r="N30" s="295"/>
      <c r="O30" s="297"/>
      <c r="P30" s="287"/>
      <c r="Q30" s="289"/>
      <c r="R30" s="205" t="s">
        <v>7874</v>
      </c>
      <c r="S30" s="285"/>
      <c r="T30" s="275" t="s">
        <v>7875</v>
      </c>
      <c r="U30" s="291"/>
      <c r="V30" s="293"/>
      <c r="W30" s="295"/>
      <c r="X30" s="297"/>
      <c r="Y30" s="299"/>
      <c r="Z30" s="331"/>
    </row>
    <row r="31" spans="1:26" s="170" customFormat="1" ht="22.2" customHeight="1" x14ac:dyDescent="0.45">
      <c r="A31" s="272" t="s">
        <v>7794</v>
      </c>
      <c r="B31" s="284" t="s">
        <v>7876</v>
      </c>
      <c r="C31" s="273" t="s">
        <v>7876</v>
      </c>
      <c r="D31" s="290" t="str">
        <f xml:space="preserve">
IF(C32="ア",VLOOKUP(A32,ア!$A:$C,2,FALSE),
IF(C32="イ",VLOOKUP(A32,イ!$A:$C,2,FALSE),
IF(C32="ウ",HLOOKUP(A32,ウ!$1:$6,4,FALSE),
IF(C32="エ",VLOOKUP(A32,エ!$A:$E,4,FALSE),""))))</f>
        <v>偕成社</v>
      </c>
      <c r="E31" s="292" t="str">
        <f xml:space="preserve">
IF(C32="ア",VLOOKUP(A32,ア!$A:$C,3,FALSE),
IF(C32="イ",VLOOKUP(A32,イ!$A:$C,3,FALSE),
IF(C32="ウ",HLOOKUP(A32,ウ!$1:$6,5,FALSE)&amp;HLOOKUP(A32,ウ!$1:$6,6,FALSE),
IF(C32="エ",VLOOKUP(A32,エ!$A:$E,5,FALSE),""))))</f>
        <v>ことばをおぼえる本かず・かたち・いろあいうえお</v>
      </c>
      <c r="F31" s="294" t="s">
        <v>7680</v>
      </c>
      <c r="G31" s="296" t="s">
        <v>7870</v>
      </c>
      <c r="H31" s="286" t="s">
        <v>7869</v>
      </c>
      <c r="I31" s="276" t="s">
        <v>7795</v>
      </c>
      <c r="J31" s="284" t="s">
        <v>7876</v>
      </c>
      <c r="K31" s="273" t="s">
        <v>7876</v>
      </c>
      <c r="L31" s="290" t="str">
        <f xml:space="preserve">
IF(K32="ア",VLOOKUP(I32,ア!$A:$C,2,FALSE),
IF(K32="イ",VLOOKUP(I32,イ!$A:$C,2,FALSE),
IF(K32="ウ",HLOOKUP(I32,ウ!$1:$6,4,FALSE),
IF(K32="エ",VLOOKUP(I32,エ!$A:$E,4,FALSE),""))))</f>
        <v>偕成社</v>
      </c>
      <c r="M31" s="292" t="s">
        <v>7891</v>
      </c>
      <c r="N31" s="294" t="s">
        <v>7680</v>
      </c>
      <c r="O31" s="296" t="s">
        <v>7870</v>
      </c>
      <c r="P31" s="286" t="s">
        <v>7869</v>
      </c>
      <c r="Q31" s="288" t="s">
        <v>7877</v>
      </c>
      <c r="R31" s="272" t="s">
        <v>7796</v>
      </c>
      <c r="S31" s="284" t="s">
        <v>7876</v>
      </c>
      <c r="T31" s="273" t="s">
        <v>7876</v>
      </c>
      <c r="U31" s="290" t="str">
        <f xml:space="preserve">
IF(T32="ア",VLOOKUP(R32,ア!$A:$C,2,FALSE),
IF(T32="イ",VLOOKUP(R32,イ!$A:$C,2,FALSE),
IF(T32="ウ",HLOOKUP(R32,ウ!$1:$6,4,FALSE),
IF(T32="エ",VLOOKUP(R32,エ!$A:$E,4,FALSE),""))))</f>
        <v>偕成社</v>
      </c>
      <c r="V31" s="292" t="str">
        <f xml:space="preserve">
IF(T32="ア",VLOOKUP(R32,ア!$A:$C,3,FALSE),
IF(T32="イ",VLOOKUP(R32,イ!$A:$C,3,FALSE),
IF(T32="ウ",HLOOKUP(R32,ウ!$1:$6,5,FALSE)&amp;HLOOKUP(R32,ウ!$1:$6,6,FALSE),
IF(T32="エ",VLOOKUP(R32,エ!$A:$E,5,FALSE),""))))</f>
        <v>ことばをおぼえる本かず・かたち・いろあいうえお</v>
      </c>
      <c r="W31" s="294" t="s">
        <v>7680</v>
      </c>
      <c r="X31" s="296" t="s">
        <v>7870</v>
      </c>
      <c r="Y31" s="298" t="s">
        <v>7878</v>
      </c>
      <c r="Z31" s="330" t="s">
        <v>7877</v>
      </c>
    </row>
    <row r="32" spans="1:26" s="170" customFormat="1" ht="22.2" customHeight="1" x14ac:dyDescent="0.45">
      <c r="A32" s="205">
        <v>129</v>
      </c>
      <c r="B32" s="285"/>
      <c r="C32" s="275" t="s">
        <v>7717</v>
      </c>
      <c r="D32" s="291"/>
      <c r="E32" s="293"/>
      <c r="F32" s="295"/>
      <c r="G32" s="297"/>
      <c r="H32" s="287"/>
      <c r="I32" s="207">
        <v>129</v>
      </c>
      <c r="J32" s="285"/>
      <c r="K32" s="275" t="s">
        <v>7717</v>
      </c>
      <c r="L32" s="291"/>
      <c r="M32" s="293"/>
      <c r="N32" s="295"/>
      <c r="O32" s="297"/>
      <c r="P32" s="287"/>
      <c r="Q32" s="289"/>
      <c r="R32" s="205">
        <v>129</v>
      </c>
      <c r="S32" s="285"/>
      <c r="T32" s="275" t="s">
        <v>7717</v>
      </c>
      <c r="U32" s="291"/>
      <c r="V32" s="293"/>
      <c r="W32" s="295"/>
      <c r="X32" s="297"/>
      <c r="Y32" s="299"/>
      <c r="Z32" s="331"/>
    </row>
    <row r="33" spans="1:26" s="170" customFormat="1" ht="22.2" customHeight="1" x14ac:dyDescent="0.45">
      <c r="A33" s="272" t="s">
        <v>7797</v>
      </c>
      <c r="B33" s="284" t="s">
        <v>7876</v>
      </c>
      <c r="C33" s="273" t="s">
        <v>7876</v>
      </c>
      <c r="D33" s="290" t="str">
        <f xml:space="preserve">
IF(C34="ア",VLOOKUP(A34,ア!$A:$C,2,FALSE),
IF(C34="イ",VLOOKUP(A34,イ!$A:$C,2,FALSE),
IF(C34="ウ",HLOOKUP(A34,ウ!$1:$6,4,FALSE),
IF(C34="エ",VLOOKUP(A34,エ!$A:$E,4,FALSE),""))))</f>
        <v>同成社</v>
      </c>
      <c r="E33" s="292" t="str">
        <f xml:space="preserve">
IF(C34="ア",VLOOKUP(A34,ア!$A:$C,3,FALSE),
IF(C34="イ",VLOOKUP(A34,イ!$A:$C,3,FALSE),
IF(C34="ウ",HLOOKUP(A34,ウ!$1:$6,5,FALSE)&amp;HLOOKUP(A34,ウ!$1:$6,6,FALSE),
IF(C34="エ",VLOOKUP(A34,エ!$A:$E,5,FALSE),""))))</f>
        <v>ゆっくり学ぶ子のためのさんすう４</v>
      </c>
      <c r="F33" s="294" t="s">
        <v>7680</v>
      </c>
      <c r="G33" s="296" t="s">
        <v>7871</v>
      </c>
      <c r="H33" s="286" t="s">
        <v>7869</v>
      </c>
      <c r="I33" s="276" t="s">
        <v>7798</v>
      </c>
      <c r="J33" s="284" t="s">
        <v>7876</v>
      </c>
      <c r="K33" s="273" t="s">
        <v>7876</v>
      </c>
      <c r="L33" s="290" t="str">
        <f xml:space="preserve">
IF(K34="ア",VLOOKUP(I34,ア!$A:$C,2,FALSE),
IF(K34="イ",VLOOKUP(I34,イ!$A:$C,2,FALSE),
IF(K34="ウ",HLOOKUP(I34,ウ!$1:$6,4,FALSE),
IF(K34="エ",VLOOKUP(I34,エ!$A:$E,4,FALSE),""))))</f>
        <v>同成社</v>
      </c>
      <c r="M33" s="292" t="str">
        <f xml:space="preserve">
IF(K34="ア",VLOOKUP(I34,ア!$A:$C,3,FALSE),
IF(K34="イ",VLOOKUP(I34,イ!$A:$C,3,FALSE),
IF(K34="ウ",HLOOKUP(I34,ウ!$1:$6,5,FALSE)&amp;HLOOKUP(I34,ウ!$1:$6,6,FALSE),
IF(K34="エ",VLOOKUP(I34,エ!$A:$E,5,FALSE),""))))</f>
        <v>ゆっくり学ぶ子のためのさんすう４</v>
      </c>
      <c r="N33" s="294" t="s">
        <v>7680</v>
      </c>
      <c r="O33" s="296" t="s">
        <v>7871</v>
      </c>
      <c r="P33" s="286" t="s">
        <v>7869</v>
      </c>
      <c r="Q33" s="288" t="s">
        <v>7877</v>
      </c>
      <c r="R33" s="272" t="s">
        <v>7799</v>
      </c>
      <c r="S33" s="284" t="s">
        <v>7876</v>
      </c>
      <c r="T33" s="273" t="s">
        <v>7876</v>
      </c>
      <c r="U33" s="290" t="str">
        <f xml:space="preserve">
IF(T34="ア",VLOOKUP(R34,ア!$A:$C,2,FALSE),
IF(T34="イ",VLOOKUP(R34,イ!$A:$C,2,FALSE),
IF(T34="ウ",HLOOKUP(R34,ウ!$1:$6,4,FALSE),
IF(T34="エ",VLOOKUP(R34,エ!$A:$E,4,FALSE),""))))</f>
        <v>同成社</v>
      </c>
      <c r="V33" s="292" t="str">
        <f xml:space="preserve">
IF(T34="ア",VLOOKUP(R34,ア!$A:$C,3,FALSE),
IF(T34="イ",VLOOKUP(R34,イ!$A:$C,3,FALSE),
IF(T34="ウ",HLOOKUP(R34,ウ!$1:$6,5,FALSE)&amp;HLOOKUP(R34,ウ!$1:$6,6,FALSE),
IF(T34="エ",VLOOKUP(R34,エ!$A:$E,5,FALSE),""))))</f>
        <v>ゆっくり学ぶ子のためのさんすう４</v>
      </c>
      <c r="W33" s="294" t="s">
        <v>7680</v>
      </c>
      <c r="X33" s="296" t="s">
        <v>7871</v>
      </c>
      <c r="Y33" s="298" t="s">
        <v>7878</v>
      </c>
      <c r="Z33" s="330" t="s">
        <v>7877</v>
      </c>
    </row>
    <row r="34" spans="1:26" s="170" customFormat="1" ht="22.2" customHeight="1" x14ac:dyDescent="0.45">
      <c r="A34" s="205">
        <v>344</v>
      </c>
      <c r="B34" s="285"/>
      <c r="C34" s="275" t="s">
        <v>7717</v>
      </c>
      <c r="D34" s="291"/>
      <c r="E34" s="293"/>
      <c r="F34" s="295"/>
      <c r="G34" s="297"/>
      <c r="H34" s="287"/>
      <c r="I34" s="207">
        <v>344</v>
      </c>
      <c r="J34" s="285"/>
      <c r="K34" s="275" t="s">
        <v>7717</v>
      </c>
      <c r="L34" s="291"/>
      <c r="M34" s="293"/>
      <c r="N34" s="295"/>
      <c r="O34" s="297"/>
      <c r="P34" s="287"/>
      <c r="Q34" s="289"/>
      <c r="R34" s="205">
        <v>344</v>
      </c>
      <c r="S34" s="285"/>
      <c r="T34" s="275" t="s">
        <v>7717</v>
      </c>
      <c r="U34" s="291"/>
      <c r="V34" s="293"/>
      <c r="W34" s="295"/>
      <c r="X34" s="297"/>
      <c r="Y34" s="299"/>
      <c r="Z34" s="331"/>
    </row>
    <row r="35" spans="1:26" s="170" customFormat="1" ht="22.2" customHeight="1" x14ac:dyDescent="0.45">
      <c r="A35" s="272" t="s">
        <v>7800</v>
      </c>
      <c r="B35" s="284" t="s">
        <v>7876</v>
      </c>
      <c r="C35" s="273" t="s">
        <v>7876</v>
      </c>
      <c r="D35" s="290" t="str">
        <f xml:space="preserve">
IF(C36="ア",VLOOKUP(A36,ア!$A:$C,2,FALSE),
IF(C36="イ",VLOOKUP(A36,イ!$A:$C,2,FALSE),
IF(C36="ウ",HLOOKUP(A36,ウ!$1:$6,4,FALSE),
IF(C36="エ",VLOOKUP(A36,エ!$A:$E,4,FALSE),""))))</f>
        <v>東洋館</v>
      </c>
      <c r="E35" s="292" t="str">
        <f xml:space="preserve">
IF(C36="ア",VLOOKUP(A36,ア!$A:$C,3,FALSE),
IF(C36="イ",VLOOKUP(A36,イ!$A:$C,3,FALSE),
IF(C36="ウ",HLOOKUP(A36,ウ!$1:$6,5,FALSE)&amp;HLOOKUP(A36,ウ!$1:$6,6,FALSE),
IF(C36="エ",VLOOKUP(A36,エ!$A:$E,5,FALSE),""))))</f>
        <v>くらしに役立つ数学改訂新版</v>
      </c>
      <c r="F35" s="294" t="s">
        <v>7680</v>
      </c>
      <c r="G35" s="296" t="s">
        <v>7872</v>
      </c>
      <c r="H35" s="286" t="s">
        <v>7869</v>
      </c>
      <c r="I35" s="276" t="s">
        <v>7801</v>
      </c>
      <c r="J35" s="284" t="s">
        <v>7876</v>
      </c>
      <c r="K35" s="273" t="s">
        <v>7876</v>
      </c>
      <c r="L35" s="290" t="str">
        <f xml:space="preserve">
IF(K36="ア",VLOOKUP(I36,ア!$A:$C,2,FALSE),
IF(K36="イ",VLOOKUP(I36,イ!$A:$C,2,FALSE),
IF(K36="ウ",HLOOKUP(I36,ウ!$1:$6,4,FALSE),
IF(K36="エ",VLOOKUP(I36,エ!$A:$E,4,FALSE),""))))</f>
        <v>東洋館</v>
      </c>
      <c r="M35" s="292" t="str">
        <f xml:space="preserve">
IF(K36="ア",VLOOKUP(I36,ア!$A:$C,3,FALSE),
IF(K36="イ",VLOOKUP(I36,イ!$A:$C,3,FALSE),
IF(K36="ウ",HLOOKUP(I36,ウ!$1:$6,5,FALSE)&amp;HLOOKUP(I36,ウ!$1:$6,6,FALSE),
IF(K36="エ",VLOOKUP(I36,エ!$A:$E,5,FALSE),""))))</f>
        <v>くらしに役立つ数学改訂新版</v>
      </c>
      <c r="N35" s="294" t="s">
        <v>7680</v>
      </c>
      <c r="O35" s="296" t="s">
        <v>7872</v>
      </c>
      <c r="P35" s="286" t="s">
        <v>7869</v>
      </c>
      <c r="Q35" s="288" t="s">
        <v>7877</v>
      </c>
      <c r="R35" s="272" t="s">
        <v>7802</v>
      </c>
      <c r="S35" s="284" t="s">
        <v>7876</v>
      </c>
      <c r="T35" s="273" t="s">
        <v>7876</v>
      </c>
      <c r="U35" s="290" t="str">
        <f xml:space="preserve">
IF(T36="ア",VLOOKUP(R36,ア!$A:$C,2,FALSE),
IF(T36="イ",VLOOKUP(R36,イ!$A:$C,2,FALSE),
IF(T36="ウ",HLOOKUP(R36,ウ!$1:$6,4,FALSE),
IF(T36="エ",VLOOKUP(R36,エ!$A:$E,4,FALSE),""))))</f>
        <v>東洋館</v>
      </c>
      <c r="V35" s="292" t="str">
        <f xml:space="preserve">
IF(T36="ア",VLOOKUP(R36,ア!$A:$C,3,FALSE),
IF(T36="イ",VLOOKUP(R36,イ!$A:$C,3,FALSE),
IF(T36="ウ",HLOOKUP(R36,ウ!$1:$6,5,FALSE)&amp;HLOOKUP(R36,ウ!$1:$6,6,FALSE),
IF(T36="エ",VLOOKUP(R36,エ!$A:$E,5,FALSE),""))))</f>
        <v>くらしに役立つ数学</v>
      </c>
      <c r="W35" s="294" t="s">
        <v>7680</v>
      </c>
      <c r="X35" s="296" t="s">
        <v>7872</v>
      </c>
      <c r="Y35" s="298" t="s">
        <v>7878</v>
      </c>
      <c r="Z35" s="330" t="s">
        <v>7877</v>
      </c>
    </row>
    <row r="36" spans="1:26" s="170" customFormat="1" ht="22.2" customHeight="1" x14ac:dyDescent="0.45">
      <c r="A36" s="205">
        <v>353</v>
      </c>
      <c r="B36" s="285"/>
      <c r="C36" s="275" t="s">
        <v>7717</v>
      </c>
      <c r="D36" s="291"/>
      <c r="E36" s="293"/>
      <c r="F36" s="295"/>
      <c r="G36" s="297"/>
      <c r="H36" s="287"/>
      <c r="I36" s="207">
        <v>353</v>
      </c>
      <c r="J36" s="285"/>
      <c r="K36" s="275" t="s">
        <v>7717</v>
      </c>
      <c r="L36" s="291"/>
      <c r="M36" s="293"/>
      <c r="N36" s="295"/>
      <c r="O36" s="297"/>
      <c r="P36" s="287"/>
      <c r="Q36" s="289"/>
      <c r="R36" s="205">
        <v>364</v>
      </c>
      <c r="S36" s="285"/>
      <c r="T36" s="275" t="s">
        <v>7717</v>
      </c>
      <c r="U36" s="291"/>
      <c r="V36" s="293"/>
      <c r="W36" s="295"/>
      <c r="X36" s="297"/>
      <c r="Y36" s="299"/>
      <c r="Z36" s="331"/>
    </row>
    <row r="37" spans="1:26" s="170" customFormat="1" ht="22.2" customHeight="1" x14ac:dyDescent="0.45">
      <c r="A37" s="272" t="s">
        <v>7803</v>
      </c>
      <c r="B37" s="284" t="s">
        <v>7879</v>
      </c>
      <c r="C37" s="273" t="s">
        <v>7879</v>
      </c>
      <c r="D37" s="290" t="str">
        <f xml:space="preserve">
IF(C38="ア",VLOOKUP(A38,ア!$A:$C,2,FALSE),
IF(C38="イ",VLOOKUP(A38,イ!$A:$C,2,FALSE),
IF(C38="ウ",HLOOKUP(A38,ウ!$1:$6,4,FALSE),
IF(C38="エ",VLOOKUP(A38,エ!$A:$E,4,FALSE),""))))</f>
        <v>小学館</v>
      </c>
      <c r="E37" s="292" t="str">
        <f xml:space="preserve">
IF(C38="ア",VLOOKUP(A38,ア!$A:$C,3,FALSE),
IF(C38="イ",VLOOKUP(A38,イ!$A:$C,3,FALSE),
IF(C38="ウ",HLOOKUP(A38,ウ!$1:$6,5,FALSE)&amp;HLOOKUP(A38,ウ!$1:$6,6,FALSE),
IF(C38="エ",VLOOKUP(A38,エ!$A:$E,5,FALSE),""))))</f>
        <v>楽しく遊ぶ学ぶ　せいかつ図鑑</v>
      </c>
      <c r="F37" s="294" t="s">
        <v>7680</v>
      </c>
      <c r="G37" s="296" t="s">
        <v>7881</v>
      </c>
      <c r="H37" s="286" t="s">
        <v>7869</v>
      </c>
      <c r="I37" s="276" t="s">
        <v>7804</v>
      </c>
      <c r="J37" s="284" t="s">
        <v>7879</v>
      </c>
      <c r="K37" s="273" t="s">
        <v>7879</v>
      </c>
      <c r="L37" s="290" t="str">
        <f xml:space="preserve">
IF(K38="ア",VLOOKUP(I38,ア!$A:$C,2,FALSE),
IF(K38="イ",VLOOKUP(I38,イ!$A:$C,2,FALSE),
IF(K38="ウ",HLOOKUP(I38,ウ!$1:$6,4,FALSE),
IF(K38="エ",VLOOKUP(I38,エ!$A:$E,4,FALSE),""))))</f>
        <v>小学館</v>
      </c>
      <c r="M37" s="292" t="str">
        <f xml:space="preserve">
IF(K38="ア",VLOOKUP(I38,ア!$A:$C,3,FALSE),
IF(K38="イ",VLOOKUP(I38,イ!$A:$C,3,FALSE),
IF(K38="ウ",HLOOKUP(I38,ウ!$1:$6,5,FALSE)&amp;HLOOKUP(I38,ウ!$1:$6,6,FALSE),
IF(K38="エ",VLOOKUP(I38,エ!$A:$E,5,FALSE),""))))</f>
        <v>楽しく遊ぶ学ぶ　せいかつ図鑑</v>
      </c>
      <c r="N37" s="294" t="s">
        <v>7680</v>
      </c>
      <c r="O37" s="296" t="s">
        <v>7881</v>
      </c>
      <c r="P37" s="286" t="s">
        <v>7869</v>
      </c>
      <c r="Q37" s="288" t="s">
        <v>7877</v>
      </c>
      <c r="R37" s="272" t="s">
        <v>7805</v>
      </c>
      <c r="S37" s="284" t="s">
        <v>7879</v>
      </c>
      <c r="T37" s="273" t="s">
        <v>7879</v>
      </c>
      <c r="U37" s="290" t="str">
        <f xml:space="preserve">
IF(T38="ア",VLOOKUP(R38,ア!$A:$C,2,FALSE),
IF(T38="イ",VLOOKUP(R38,イ!$A:$C,2,FALSE),
IF(T38="ウ",HLOOKUP(R38,ウ!$1:$6,4,FALSE),
IF(T38="エ",VLOOKUP(R38,エ!$A:$E,4,FALSE),""))))</f>
        <v>小学館</v>
      </c>
      <c r="V37" s="292" t="str">
        <f xml:space="preserve">
IF(T38="ア",VLOOKUP(R38,ア!$A:$C,3,FALSE),
IF(T38="イ",VLOOKUP(R38,イ!$A:$C,3,FALSE),
IF(T38="ウ",HLOOKUP(R38,ウ!$1:$6,5,FALSE)&amp;HLOOKUP(R38,ウ!$1:$6,6,FALSE),
IF(T38="エ",VLOOKUP(R38,エ!$A:$E,5,FALSE),""))))</f>
        <v>楽しく遊ぶ学ぶ　せいかつ図鑑</v>
      </c>
      <c r="W37" s="294" t="s">
        <v>7680</v>
      </c>
      <c r="X37" s="296" t="s">
        <v>7881</v>
      </c>
      <c r="Y37" s="298" t="s">
        <v>7878</v>
      </c>
      <c r="Z37" s="330" t="s">
        <v>7877</v>
      </c>
    </row>
    <row r="38" spans="1:26" s="170" customFormat="1" ht="22.2" customHeight="1" x14ac:dyDescent="0.45">
      <c r="A38" s="205">
        <v>264</v>
      </c>
      <c r="B38" s="285"/>
      <c r="C38" s="275" t="s">
        <v>7717</v>
      </c>
      <c r="D38" s="291"/>
      <c r="E38" s="293"/>
      <c r="F38" s="295"/>
      <c r="G38" s="297"/>
      <c r="H38" s="287"/>
      <c r="I38" s="207">
        <v>264</v>
      </c>
      <c r="J38" s="285"/>
      <c r="K38" s="275" t="s">
        <v>7717</v>
      </c>
      <c r="L38" s="291"/>
      <c r="M38" s="293"/>
      <c r="N38" s="295"/>
      <c r="O38" s="297"/>
      <c r="P38" s="287"/>
      <c r="Q38" s="289"/>
      <c r="R38" s="205">
        <v>264</v>
      </c>
      <c r="S38" s="285"/>
      <c r="T38" s="275" t="s">
        <v>7717</v>
      </c>
      <c r="U38" s="291"/>
      <c r="V38" s="293"/>
      <c r="W38" s="295"/>
      <c r="X38" s="297"/>
      <c r="Y38" s="299"/>
      <c r="Z38" s="331"/>
    </row>
    <row r="39" spans="1:26" s="170" customFormat="1" ht="22.2" customHeight="1" x14ac:dyDescent="0.45">
      <c r="A39" s="272" t="s">
        <v>7806</v>
      </c>
      <c r="B39" s="284" t="s">
        <v>7879</v>
      </c>
      <c r="C39" s="273" t="s">
        <v>7879</v>
      </c>
      <c r="D39" s="290" t="str">
        <f xml:space="preserve">
IF(C40="ア",VLOOKUP(A40,ア!$A:$C,2,FALSE),
IF(C40="イ",VLOOKUP(A40,イ!$A:$C,2,FALSE),
IF(C40="ウ",HLOOKUP(A40,ウ!$1:$6,4,FALSE),
IF(C40="エ",VLOOKUP(A40,エ!$A:$E,4,FALSE),""))))</f>
        <v>小学館</v>
      </c>
      <c r="E39" s="292" t="str">
        <f xml:space="preserve">
IF(C40="ア",VLOOKUP(A40,ア!$A:$C,3,FALSE),
IF(C40="イ",VLOOKUP(A40,イ!$A:$C,3,FALSE),
IF(C40="ウ",HLOOKUP(A40,ウ!$1:$6,5,FALSE)&amp;HLOOKUP(A40,ウ!$1:$6,6,FALSE),
IF(C40="エ",VLOOKUP(A40,エ!$A:$E,5,FALSE),""))))</f>
        <v>楽しく遊ぶ学ぶ　せいかつ図鑑</v>
      </c>
      <c r="F39" s="294" t="s">
        <v>7680</v>
      </c>
      <c r="G39" s="296" t="s">
        <v>7882</v>
      </c>
      <c r="H39" s="286" t="s">
        <v>7869</v>
      </c>
      <c r="I39" s="276" t="s">
        <v>7807</v>
      </c>
      <c r="J39" s="284" t="s">
        <v>7879</v>
      </c>
      <c r="K39" s="273" t="s">
        <v>7879</v>
      </c>
      <c r="L39" s="290" t="str">
        <f xml:space="preserve">
IF(K40="ア",VLOOKUP(I40,ア!$A:$C,2,FALSE),
IF(K40="イ",VLOOKUP(I40,イ!$A:$C,2,FALSE),
IF(K40="ウ",HLOOKUP(I40,ウ!$1:$6,4,FALSE),
IF(K40="エ",VLOOKUP(I40,エ!$A:$E,4,FALSE),""))))</f>
        <v>小学館</v>
      </c>
      <c r="M39" s="292" t="str">
        <f xml:space="preserve">
IF(K40="ア",VLOOKUP(I40,ア!$A:$C,3,FALSE),
IF(K40="イ",VLOOKUP(I40,イ!$A:$C,3,FALSE),
IF(K40="ウ",HLOOKUP(I40,ウ!$1:$6,5,FALSE)&amp;HLOOKUP(I40,ウ!$1:$6,6,FALSE),
IF(K40="エ",VLOOKUP(I40,エ!$A:$E,5,FALSE),""))))</f>
        <v>楽しく遊ぶ学ぶ　せいかつ図鑑</v>
      </c>
      <c r="N39" s="294" t="s">
        <v>7680</v>
      </c>
      <c r="O39" s="296" t="s">
        <v>7882</v>
      </c>
      <c r="P39" s="286" t="s">
        <v>7869</v>
      </c>
      <c r="Q39" s="288" t="s">
        <v>7877</v>
      </c>
      <c r="R39" s="272" t="s">
        <v>7808</v>
      </c>
      <c r="S39" s="284" t="s">
        <v>7879</v>
      </c>
      <c r="T39" s="273" t="s">
        <v>7879</v>
      </c>
      <c r="U39" s="290" t="str">
        <f xml:space="preserve">
IF(T40="ア",VLOOKUP(R40,ア!$A:$C,2,FALSE),
IF(T40="イ",VLOOKUP(R40,イ!$A:$C,2,FALSE),
IF(T40="ウ",HLOOKUP(R40,ウ!$1:$6,4,FALSE),
IF(T40="エ",VLOOKUP(R40,エ!$A:$E,4,FALSE),""))))</f>
        <v>小学館</v>
      </c>
      <c r="V39" s="292" t="str">
        <f xml:space="preserve">
IF(T40="ア",VLOOKUP(R40,ア!$A:$C,3,FALSE),
IF(T40="イ",VLOOKUP(R40,イ!$A:$C,3,FALSE),
IF(T40="ウ",HLOOKUP(R40,ウ!$1:$6,5,FALSE)&amp;HLOOKUP(R40,ウ!$1:$6,6,FALSE),
IF(T40="エ",VLOOKUP(R40,エ!$A:$E,5,FALSE),""))))</f>
        <v>楽しく遊ぶ学ぶ　せいかつ図鑑</v>
      </c>
      <c r="W39" s="294" t="s">
        <v>7680</v>
      </c>
      <c r="X39" s="296" t="s">
        <v>7882</v>
      </c>
      <c r="Y39" s="298" t="s">
        <v>7878</v>
      </c>
      <c r="Z39" s="330" t="s">
        <v>7877</v>
      </c>
    </row>
    <row r="40" spans="1:26" s="170" customFormat="1" ht="22.2" customHeight="1" x14ac:dyDescent="0.45">
      <c r="A40" s="205">
        <v>264</v>
      </c>
      <c r="B40" s="285"/>
      <c r="C40" s="275" t="s">
        <v>7717</v>
      </c>
      <c r="D40" s="291"/>
      <c r="E40" s="293"/>
      <c r="F40" s="295"/>
      <c r="G40" s="297"/>
      <c r="H40" s="287"/>
      <c r="I40" s="207">
        <v>264</v>
      </c>
      <c r="J40" s="285"/>
      <c r="K40" s="275" t="s">
        <v>7717</v>
      </c>
      <c r="L40" s="291"/>
      <c r="M40" s="293"/>
      <c r="N40" s="295"/>
      <c r="O40" s="297"/>
      <c r="P40" s="287"/>
      <c r="Q40" s="289"/>
      <c r="R40" s="205">
        <v>264</v>
      </c>
      <c r="S40" s="285"/>
      <c r="T40" s="275" t="s">
        <v>7717</v>
      </c>
      <c r="U40" s="291"/>
      <c r="V40" s="293"/>
      <c r="W40" s="295"/>
      <c r="X40" s="297"/>
      <c r="Y40" s="299"/>
      <c r="Z40" s="331"/>
    </row>
    <row r="41" spans="1:26" s="170" customFormat="1" ht="22.2" customHeight="1" x14ac:dyDescent="0.45">
      <c r="A41" s="272" t="s">
        <v>7809</v>
      </c>
      <c r="B41" s="284" t="s">
        <v>7879</v>
      </c>
      <c r="C41" s="273" t="s">
        <v>7879</v>
      </c>
      <c r="D41" s="290" t="str">
        <f xml:space="preserve">
IF(C42="ア",VLOOKUP(A42,ア!$A:$C,2,FALSE),
IF(C42="イ",VLOOKUP(A42,イ!$A:$C,2,FALSE),
IF(C42="ウ",HLOOKUP(A42,ウ!$1:$6,4,FALSE),
IF(C42="エ",VLOOKUP(A42,エ!$A:$E,4,FALSE),""))))</f>
        <v>浜島書店</v>
      </c>
      <c r="E41" s="292" t="str">
        <f xml:space="preserve">
IF(C42="ア",VLOOKUP(A42,ア!$A:$C,3,FALSE),
IF(C42="イ",VLOOKUP(A42,イ!$A:$C,3,FALSE),
IF(C42="ウ",HLOOKUP(A42,ウ!$1:$6,5,FALSE)&amp;HLOOKUP(A42,ウ!$1:$6,6,FALSE),
IF(C42="エ",VLOOKUP(A42,エ!$A:$E,5,FALSE),""))))</f>
        <v>最新　理科便覧　大阪府版</v>
      </c>
      <c r="F41" s="294" t="s">
        <v>7680</v>
      </c>
      <c r="G41" s="296" t="s">
        <v>7883</v>
      </c>
      <c r="H41" s="286" t="s">
        <v>7869</v>
      </c>
      <c r="I41" s="276" t="s">
        <v>7810</v>
      </c>
      <c r="J41" s="284" t="s">
        <v>7879</v>
      </c>
      <c r="K41" s="273" t="s">
        <v>7879</v>
      </c>
      <c r="L41" s="290" t="str">
        <f xml:space="preserve">
IF(K42="ア",VLOOKUP(I42,ア!$A:$C,2,FALSE),
IF(K42="イ",VLOOKUP(I42,イ!$A:$C,2,FALSE),
IF(K42="ウ",HLOOKUP(I42,ウ!$1:$6,4,FALSE),
IF(K42="エ",VLOOKUP(I42,エ!$A:$E,4,FALSE),""))))</f>
        <v>浜島書店</v>
      </c>
      <c r="M41" s="292" t="str">
        <f xml:space="preserve">
IF(K42="ア",VLOOKUP(I42,ア!$A:$C,3,FALSE),
IF(K42="イ",VLOOKUP(I42,イ!$A:$C,3,FALSE),
IF(K42="ウ",HLOOKUP(I42,ウ!$1:$6,5,FALSE)&amp;HLOOKUP(I42,ウ!$1:$6,6,FALSE),
IF(K42="エ",VLOOKUP(I42,エ!$A:$E,5,FALSE),""))))</f>
        <v>最新　理科便覧　大阪府版</v>
      </c>
      <c r="N41" s="294" t="s">
        <v>7680</v>
      </c>
      <c r="O41" s="296" t="s">
        <v>7883</v>
      </c>
      <c r="P41" s="286" t="s">
        <v>7869</v>
      </c>
      <c r="Q41" s="288" t="s">
        <v>7877</v>
      </c>
      <c r="R41" s="272" t="s">
        <v>7811</v>
      </c>
      <c r="S41" s="284" t="s">
        <v>7879</v>
      </c>
      <c r="T41" s="273" t="s">
        <v>7879</v>
      </c>
      <c r="U41" s="290" t="str">
        <f xml:space="preserve">
IF(T42="ア",VLOOKUP(R42,ア!$A:$C,2,FALSE),
IF(T42="イ",VLOOKUP(R42,イ!$A:$C,2,FALSE),
IF(T42="ウ",HLOOKUP(R42,ウ!$1:$6,4,FALSE),
IF(T42="エ",VLOOKUP(R42,エ!$A:$E,4,FALSE),""))))</f>
        <v>浜島書店</v>
      </c>
      <c r="V41" s="292" t="str">
        <f xml:space="preserve">
IF(T42="ア",VLOOKUP(R42,ア!$A:$C,3,FALSE),
IF(T42="イ",VLOOKUP(R42,イ!$A:$C,3,FALSE),
IF(T42="ウ",HLOOKUP(R42,ウ!$1:$6,5,FALSE)&amp;HLOOKUP(R42,ウ!$1:$6,6,FALSE),
IF(T42="エ",VLOOKUP(R42,エ!$A:$E,5,FALSE),""))))</f>
        <v>最新　理科便覧　大阪府版</v>
      </c>
      <c r="W41" s="294" t="s">
        <v>7680</v>
      </c>
      <c r="X41" s="296" t="s">
        <v>7883</v>
      </c>
      <c r="Y41" s="298" t="s">
        <v>7878</v>
      </c>
      <c r="Z41" s="330" t="s">
        <v>7877</v>
      </c>
    </row>
    <row r="42" spans="1:26" s="170" customFormat="1" ht="22.2" customHeight="1" x14ac:dyDescent="0.45">
      <c r="A42" s="205">
        <v>450</v>
      </c>
      <c r="B42" s="285"/>
      <c r="C42" s="275" t="s">
        <v>7717</v>
      </c>
      <c r="D42" s="291"/>
      <c r="E42" s="293"/>
      <c r="F42" s="295"/>
      <c r="G42" s="297"/>
      <c r="H42" s="287"/>
      <c r="I42" s="207">
        <v>450</v>
      </c>
      <c r="J42" s="285"/>
      <c r="K42" s="275" t="s">
        <v>7717</v>
      </c>
      <c r="L42" s="291"/>
      <c r="M42" s="293"/>
      <c r="N42" s="295"/>
      <c r="O42" s="297"/>
      <c r="P42" s="287"/>
      <c r="Q42" s="289"/>
      <c r="R42" s="205">
        <v>450</v>
      </c>
      <c r="S42" s="285"/>
      <c r="T42" s="275" t="s">
        <v>7717</v>
      </c>
      <c r="U42" s="291"/>
      <c r="V42" s="293"/>
      <c r="W42" s="295"/>
      <c r="X42" s="297"/>
      <c r="Y42" s="299"/>
      <c r="Z42" s="331"/>
    </row>
    <row r="43" spans="1:26" s="170" customFormat="1" ht="22.2" customHeight="1" x14ac:dyDescent="0.45">
      <c r="A43" s="272" t="s">
        <v>7812</v>
      </c>
      <c r="B43" s="284" t="s">
        <v>7884</v>
      </c>
      <c r="C43" s="273" t="s">
        <v>7884</v>
      </c>
      <c r="D43" s="290" t="str">
        <f xml:space="preserve">
IF(C44="ア",VLOOKUP(A44,ア!$A:$C,2,FALSE),
IF(C44="イ",VLOOKUP(A44,イ!$A:$C,2,FALSE),
IF(C44="ウ",HLOOKUP(A44,ウ!$1:$6,4,FALSE),
IF(C44="エ",VLOOKUP(A44,エ!$A:$E,4,FALSE),""))))</f>
        <v>育成会</v>
      </c>
      <c r="E43" s="292" t="str">
        <f xml:space="preserve">
IF(C44="ア",VLOOKUP(A44,ア!$A:$C,3,FALSE),
IF(C44="イ",VLOOKUP(A44,イ!$A:$C,3,FALSE),
IF(C44="ウ",HLOOKUP(A44,ウ!$1:$6,5,FALSE)&amp;HLOOKUP(A44,ウ!$1:$6,6,FALSE),
IF(C44="エ",VLOOKUP(A44,エ!$A:$E,5,FALSE),""))))</f>
        <v>自立生活ハンドブック４　からだ！！げんき！？</v>
      </c>
      <c r="F43" s="294" t="s">
        <v>7680</v>
      </c>
      <c r="G43" s="296" t="s">
        <v>7870</v>
      </c>
      <c r="H43" s="286" t="s">
        <v>7869</v>
      </c>
      <c r="I43" s="276" t="s">
        <v>7813</v>
      </c>
      <c r="J43" s="284" t="s">
        <v>7884</v>
      </c>
      <c r="K43" s="273" t="s">
        <v>7884</v>
      </c>
      <c r="L43" s="290" t="str">
        <f xml:space="preserve">
IF(K44="ア",VLOOKUP(I44,ア!$A:$C,2,FALSE),
IF(K44="イ",VLOOKUP(I44,イ!$A:$C,2,FALSE),
IF(K44="ウ",HLOOKUP(I44,ウ!$1:$6,4,FALSE),
IF(K44="エ",VLOOKUP(I44,エ!$A:$E,4,FALSE),""))))</f>
        <v>育成会</v>
      </c>
      <c r="M43" s="292" t="str">
        <f xml:space="preserve">
IF(K44="ア",VLOOKUP(I44,ア!$A:$C,3,FALSE),
IF(K44="イ",VLOOKUP(I44,イ!$A:$C,3,FALSE),
IF(K44="ウ",HLOOKUP(I44,ウ!$1:$6,5,FALSE)&amp;HLOOKUP(I44,ウ!$1:$6,6,FALSE),
IF(K44="エ",VLOOKUP(I44,エ!$A:$E,5,FALSE),""))))</f>
        <v>自立生活ハンドブック４　からだ！！げんき！？</v>
      </c>
      <c r="N43" s="294" t="s">
        <v>7680</v>
      </c>
      <c r="O43" s="296" t="s">
        <v>7870</v>
      </c>
      <c r="P43" s="286" t="s">
        <v>7869</v>
      </c>
      <c r="Q43" s="288" t="s">
        <v>7877</v>
      </c>
      <c r="R43" s="272" t="s">
        <v>7814</v>
      </c>
      <c r="S43" s="284" t="s">
        <v>7884</v>
      </c>
      <c r="T43" s="273" t="s">
        <v>7884</v>
      </c>
      <c r="U43" s="290" t="str">
        <f xml:space="preserve">
IF(T44="ア",VLOOKUP(R44,ア!$A:$C,2,FALSE),
IF(T44="イ",VLOOKUP(R44,イ!$A:$C,2,FALSE),
IF(T44="ウ",HLOOKUP(R44,ウ!$1:$6,4,FALSE),
IF(T44="エ",VLOOKUP(R44,エ!$A:$E,4,FALSE),""))))</f>
        <v>育成会</v>
      </c>
      <c r="V43" s="292" t="str">
        <f xml:space="preserve">
IF(T44="ア",VLOOKUP(R44,ア!$A:$C,3,FALSE),
IF(T44="イ",VLOOKUP(R44,イ!$A:$C,3,FALSE),
IF(T44="ウ",HLOOKUP(R44,ウ!$1:$6,5,FALSE)&amp;HLOOKUP(R44,ウ!$1:$6,6,FALSE),
IF(T44="エ",VLOOKUP(R44,エ!$A:$E,5,FALSE),""))))</f>
        <v>自立生活ハンドブック４　からだ！！げんき！？</v>
      </c>
      <c r="W43" s="294" t="s">
        <v>7680</v>
      </c>
      <c r="X43" s="296" t="s">
        <v>7870</v>
      </c>
      <c r="Y43" s="298" t="s">
        <v>7878</v>
      </c>
      <c r="Z43" s="330" t="s">
        <v>7877</v>
      </c>
    </row>
    <row r="44" spans="1:26" s="170" customFormat="1" ht="22.2" customHeight="1" x14ac:dyDescent="0.45">
      <c r="A44" s="205">
        <v>96</v>
      </c>
      <c r="B44" s="285"/>
      <c r="C44" s="275" t="s">
        <v>7717</v>
      </c>
      <c r="D44" s="291"/>
      <c r="E44" s="293"/>
      <c r="F44" s="295"/>
      <c r="G44" s="297"/>
      <c r="H44" s="287"/>
      <c r="I44" s="207">
        <v>96</v>
      </c>
      <c r="J44" s="285"/>
      <c r="K44" s="275" t="s">
        <v>7717</v>
      </c>
      <c r="L44" s="291"/>
      <c r="M44" s="293"/>
      <c r="N44" s="295"/>
      <c r="O44" s="297"/>
      <c r="P44" s="287"/>
      <c r="Q44" s="289"/>
      <c r="R44" s="205">
        <v>96</v>
      </c>
      <c r="S44" s="285"/>
      <c r="T44" s="275" t="s">
        <v>7717</v>
      </c>
      <c r="U44" s="291"/>
      <c r="V44" s="293"/>
      <c r="W44" s="295"/>
      <c r="X44" s="297"/>
      <c r="Y44" s="299"/>
      <c r="Z44" s="331"/>
    </row>
    <row r="45" spans="1:26" s="170" customFormat="1" ht="22.2" customHeight="1" x14ac:dyDescent="0.45">
      <c r="A45" s="272" t="s">
        <v>7815</v>
      </c>
      <c r="B45" s="284" t="s">
        <v>7884</v>
      </c>
      <c r="C45" s="273" t="s">
        <v>7884</v>
      </c>
      <c r="D45" s="290" t="str">
        <f xml:space="preserve">
IF(C46="ア",VLOOKUP(A46,ア!$A:$C,2,FALSE),
IF(C46="イ",VLOOKUP(A46,イ!$A:$C,2,FALSE),
IF(C46="ウ",HLOOKUP(A46,ウ!$1:$6,4,FALSE),
IF(C46="エ",VLOOKUP(A46,エ!$A:$E,4,FALSE),""))))</f>
        <v>大修館</v>
      </c>
      <c r="E45" s="292" t="str">
        <f xml:space="preserve">
IF(C46="ア",VLOOKUP(A46,ア!$A:$C,3,FALSE),
IF(C46="イ",VLOOKUP(A46,イ!$A:$C,3,FALSE),
IF(C46="ウ",HLOOKUP(A46,ウ!$1:$6,5,FALSE)&amp;HLOOKUP(A46,ウ!$1:$6,6,FALSE),
IF(C46="エ",VLOOKUP(A46,エ!$A:$E,5,FALSE),""))))</f>
        <v>現代高等保健体育 改訂版</v>
      </c>
      <c r="F45" s="294" t="s">
        <v>7680</v>
      </c>
      <c r="G45" s="296" t="s">
        <v>7883</v>
      </c>
      <c r="H45" s="286" t="s">
        <v>7869</v>
      </c>
      <c r="I45" s="276" t="s">
        <v>7816</v>
      </c>
      <c r="J45" s="284" t="s">
        <v>7884</v>
      </c>
      <c r="K45" s="273" t="s">
        <v>7884</v>
      </c>
      <c r="L45" s="290" t="str">
        <f xml:space="preserve">
IF(K46="ア",VLOOKUP(I46,ア!$A:$C,2,FALSE),
IF(K46="イ",VLOOKUP(I46,イ!$A:$C,2,FALSE),
IF(K46="ウ",HLOOKUP(I46,ウ!$1:$6,4,FALSE),
IF(K46="エ",VLOOKUP(I46,エ!$A:$E,4,FALSE),""))))</f>
        <v>大修館</v>
      </c>
      <c r="M45" s="292" t="str">
        <f xml:space="preserve">
IF(K46="ア",VLOOKUP(I46,ア!$A:$C,3,FALSE),
IF(K46="イ",VLOOKUP(I46,イ!$A:$C,3,FALSE),
IF(K46="ウ",HLOOKUP(I46,ウ!$1:$6,5,FALSE)&amp;HLOOKUP(I46,ウ!$1:$6,6,FALSE),
IF(K46="エ",VLOOKUP(I46,エ!$A:$E,5,FALSE),""))))</f>
        <v>現代高等保健体育 改訂版</v>
      </c>
      <c r="N45" s="294" t="s">
        <v>7680</v>
      </c>
      <c r="O45" s="296" t="s">
        <v>7883</v>
      </c>
      <c r="P45" s="286" t="s">
        <v>7869</v>
      </c>
      <c r="Q45" s="288" t="s">
        <v>7877</v>
      </c>
      <c r="R45" s="272" t="s">
        <v>7817</v>
      </c>
      <c r="S45" s="284" t="s">
        <v>7884</v>
      </c>
      <c r="T45" s="273" t="s">
        <v>7884</v>
      </c>
      <c r="U45" s="290" t="str">
        <f xml:space="preserve">
IF(T46="ア",VLOOKUP(R46,ア!$A:$C,2,FALSE),
IF(T46="イ",VLOOKUP(R46,イ!$A:$C,2,FALSE),
IF(T46="ウ",HLOOKUP(R46,ウ!$1:$6,4,FALSE),
IF(T46="エ",VLOOKUP(R46,エ!$A:$E,4,FALSE),""))))</f>
        <v>大修館</v>
      </c>
      <c r="V45" s="292" t="str">
        <f xml:space="preserve">
IF(T46="ア",VLOOKUP(R46,ア!$A:$C,3,FALSE),
IF(T46="イ",VLOOKUP(R46,イ!$A:$C,3,FALSE),
IF(T46="ウ",HLOOKUP(R46,ウ!$1:$6,5,FALSE)&amp;HLOOKUP(R46,ウ!$1:$6,6,FALSE),
IF(T46="エ",VLOOKUP(R46,エ!$A:$E,5,FALSE),""))))</f>
        <v>現代高等保健体育 改訂版</v>
      </c>
      <c r="W45" s="294" t="s">
        <v>7680</v>
      </c>
      <c r="X45" s="296" t="s">
        <v>7883</v>
      </c>
      <c r="Y45" s="298" t="s">
        <v>7878</v>
      </c>
      <c r="Z45" s="330" t="s">
        <v>7877</v>
      </c>
    </row>
    <row r="46" spans="1:26" s="167" customFormat="1" ht="22.2" customHeight="1" thickBot="1" x14ac:dyDescent="0.2">
      <c r="A46" s="206" t="s">
        <v>7885</v>
      </c>
      <c r="B46" s="332"/>
      <c r="C46" s="277" t="s">
        <v>7875</v>
      </c>
      <c r="D46" s="337"/>
      <c r="E46" s="339"/>
      <c r="F46" s="335"/>
      <c r="G46" s="336"/>
      <c r="H46" s="344"/>
      <c r="I46" s="208" t="s">
        <v>7885</v>
      </c>
      <c r="J46" s="332"/>
      <c r="K46" s="277" t="s">
        <v>7875</v>
      </c>
      <c r="L46" s="337"/>
      <c r="M46" s="339"/>
      <c r="N46" s="335"/>
      <c r="O46" s="336"/>
      <c r="P46" s="344"/>
      <c r="Q46" s="345"/>
      <c r="R46" s="206" t="s">
        <v>7885</v>
      </c>
      <c r="S46" s="332"/>
      <c r="T46" s="277" t="s">
        <v>7875</v>
      </c>
      <c r="U46" s="337"/>
      <c r="V46" s="339"/>
      <c r="W46" s="335"/>
      <c r="X46" s="336"/>
      <c r="Y46" s="343"/>
      <c r="Z46" s="340"/>
    </row>
    <row r="47" spans="1:26" s="170" customFormat="1" ht="22.2" customHeight="1" x14ac:dyDescent="0.45">
      <c r="A47" s="278" t="s">
        <v>7818</v>
      </c>
      <c r="B47" s="349" t="s">
        <v>7886</v>
      </c>
      <c r="C47" s="279" t="s">
        <v>7886</v>
      </c>
      <c r="D47" s="351" t="str">
        <f xml:space="preserve">
IF(C48="ア",VLOOKUP(A48,ア!$A:$C,2,FALSE),
IF(C48="イ",VLOOKUP(A48,イ!$A:$C,2,FALSE),
IF(C48="ウ",HLOOKUP(A48,ウ!$1:$6,4,FALSE),
IF(C48="エ",VLOOKUP(A48,エ!$A:$E,4,FALSE),""))))</f>
        <v>教育芸術社</v>
      </c>
      <c r="E47" s="334" t="str">
        <f xml:space="preserve">
IF(C48="ア",VLOOKUP(A48,ア!$A:$C,3,FALSE),
IF(C48="イ",VLOOKUP(A48,イ!$A:$C,3,FALSE),
IF(C48="ウ",HLOOKUP(A48,ウ!$1:$6,5,FALSE)&amp;HLOOKUP(A48,ウ!$1:$6,6,FALSE),
IF(C48="エ",VLOOKUP(A48,エ!$A:$E,5,FALSE),""))))</f>
        <v>５訂版　歌はともだち</v>
      </c>
      <c r="F47" s="338" t="s">
        <v>7680</v>
      </c>
      <c r="G47" s="341" t="s">
        <v>7870</v>
      </c>
      <c r="H47" s="347" t="s">
        <v>7869</v>
      </c>
      <c r="I47" s="280" t="s">
        <v>1955</v>
      </c>
      <c r="J47" s="349" t="s">
        <v>7886</v>
      </c>
      <c r="K47" s="279" t="s">
        <v>7886</v>
      </c>
      <c r="L47" s="351" t="str">
        <f xml:space="preserve">
IF(K48="ア",VLOOKUP(I48,ア!$A:$C,2,FALSE),
IF(K48="イ",VLOOKUP(I48,イ!$A:$C,2,FALSE),
IF(K48="ウ",HLOOKUP(I48,ウ!$1:$6,4,FALSE),
IF(K48="エ",VLOOKUP(I48,エ!$A:$E,4,FALSE),""))))</f>
        <v>教育芸術社</v>
      </c>
      <c r="M47" s="334" t="str">
        <f xml:space="preserve">
IF(K48="ア",VLOOKUP(I48,ア!$A:$C,3,FALSE),
IF(K48="イ",VLOOKUP(I48,イ!$A:$C,3,FALSE),
IF(K48="ウ",HLOOKUP(I48,ウ!$1:$6,5,FALSE)&amp;HLOOKUP(I48,ウ!$1:$6,6,FALSE),
IF(K48="エ",VLOOKUP(I48,エ!$A:$E,5,FALSE),""))))</f>
        <v>５訂版　歌はともだち</v>
      </c>
      <c r="N47" s="338" t="s">
        <v>7680</v>
      </c>
      <c r="O47" s="341" t="s">
        <v>7870</v>
      </c>
      <c r="P47" s="347" t="s">
        <v>7869</v>
      </c>
      <c r="Q47" s="348" t="s">
        <v>7877</v>
      </c>
      <c r="R47" s="278" t="s">
        <v>1970</v>
      </c>
      <c r="S47" s="349" t="s">
        <v>7886</v>
      </c>
      <c r="T47" s="279" t="s">
        <v>7886</v>
      </c>
      <c r="U47" s="350" t="str">
        <f xml:space="preserve">
IF(T48="ア",VLOOKUP(R48,ア!$A:$C,2,FALSE),
IF(T48="イ",VLOOKUP(R48,イ!$A:$C,2,FALSE),
IF(T48="ウ",HLOOKUP(R48,ウ!$1:$6,4,FALSE),
IF(T48="エ",VLOOKUP(R48,エ!$A:$E,4,FALSE),""))))</f>
        <v>教育芸術社</v>
      </c>
      <c r="V47" s="346" t="str">
        <f xml:space="preserve">
IF(T48="ア",VLOOKUP(R48,ア!$A:$C,3,FALSE),
IF(T48="イ",VLOOKUP(R48,イ!$A:$C,3,FALSE),
IF(T48="ウ",HLOOKUP(R48,ウ!$1:$6,5,FALSE)&amp;HLOOKUP(R48,ウ!$1:$6,6,FALSE),
IF(T48="エ",VLOOKUP(R48,エ!$A:$E,5,FALSE),""))))</f>
        <v>５訂版　歌はともだち</v>
      </c>
      <c r="W47" s="338" t="s">
        <v>7680</v>
      </c>
      <c r="X47" s="341" t="s">
        <v>7870</v>
      </c>
      <c r="Y47" s="342" t="s">
        <v>7878</v>
      </c>
      <c r="Z47" s="333" t="s">
        <v>7877</v>
      </c>
    </row>
    <row r="48" spans="1:26" s="170" customFormat="1" ht="22.2" customHeight="1" x14ac:dyDescent="0.45">
      <c r="A48" s="205">
        <v>173</v>
      </c>
      <c r="B48" s="285"/>
      <c r="C48" s="275" t="s">
        <v>7717</v>
      </c>
      <c r="D48" s="291"/>
      <c r="E48" s="293"/>
      <c r="F48" s="295"/>
      <c r="G48" s="297"/>
      <c r="H48" s="287"/>
      <c r="I48" s="207">
        <v>173</v>
      </c>
      <c r="J48" s="285"/>
      <c r="K48" s="275" t="s">
        <v>7717</v>
      </c>
      <c r="L48" s="291"/>
      <c r="M48" s="293"/>
      <c r="N48" s="295"/>
      <c r="O48" s="297"/>
      <c r="P48" s="287"/>
      <c r="Q48" s="289"/>
      <c r="R48" s="205">
        <v>173</v>
      </c>
      <c r="S48" s="285"/>
      <c r="T48" s="275" t="s">
        <v>7717</v>
      </c>
      <c r="U48" s="291"/>
      <c r="V48" s="293"/>
      <c r="W48" s="295"/>
      <c r="X48" s="297"/>
      <c r="Y48" s="299"/>
      <c r="Z48" s="331"/>
    </row>
    <row r="49" spans="1:26" s="170" customFormat="1" ht="22.2" customHeight="1" x14ac:dyDescent="0.45">
      <c r="A49" s="272" t="s">
        <v>7819</v>
      </c>
      <c r="B49" s="284" t="s">
        <v>7886</v>
      </c>
      <c r="C49" s="273" t="s">
        <v>7886</v>
      </c>
      <c r="D49" s="290" t="str">
        <f xml:space="preserve">
IF(C50="ア",VLOOKUP(A50,ア!$A:$C,2,FALSE),
IF(C50="イ",VLOOKUP(A50,イ!$A:$C,2,FALSE),
IF(C50="ウ",HLOOKUP(A50,ウ!$1:$6,4,FALSE),
IF(C50="エ",VLOOKUP(A50,エ!$A:$E,4,FALSE),""))))</f>
        <v>教芸</v>
      </c>
      <c r="E49" s="292" t="str">
        <f xml:space="preserve">
IF(C50="ア",VLOOKUP(A50,ア!$A:$C,3,FALSE),
IF(C50="イ",VLOOKUP(A50,イ!$A:$C,3,FALSE),
IF(C50="ウ",HLOOKUP(A50,ウ!$1:$6,5,FALSE)&amp;HLOOKUP(A50,ウ!$1:$6,6,FALSE),
IF(C50="エ",VLOOKUP(A50,エ!$A:$E,5,FALSE),""))))</f>
        <v>MOUSA１</v>
      </c>
      <c r="F49" s="294" t="s">
        <v>7680</v>
      </c>
      <c r="G49" s="296" t="s">
        <v>7883</v>
      </c>
      <c r="H49" s="286" t="s">
        <v>7869</v>
      </c>
      <c r="I49" s="276" t="s">
        <v>1956</v>
      </c>
      <c r="J49" s="284" t="s">
        <v>7886</v>
      </c>
      <c r="K49" s="273" t="s">
        <v>7886</v>
      </c>
      <c r="L49" s="290" t="s">
        <v>7930</v>
      </c>
      <c r="M49" s="292" t="s">
        <v>7931</v>
      </c>
      <c r="N49" s="294" t="s">
        <v>7680</v>
      </c>
      <c r="O49" s="296" t="s">
        <v>7883</v>
      </c>
      <c r="P49" s="286" t="s">
        <v>7869</v>
      </c>
      <c r="Q49" s="288" t="s">
        <v>7877</v>
      </c>
      <c r="R49" s="272" t="s">
        <v>1971</v>
      </c>
      <c r="S49" s="284" t="s">
        <v>7886</v>
      </c>
      <c r="T49" s="273" t="s">
        <v>7886</v>
      </c>
      <c r="U49" s="290" t="s">
        <v>7930</v>
      </c>
      <c r="V49" s="292" t="s">
        <v>7931</v>
      </c>
      <c r="W49" s="294" t="s">
        <v>7680</v>
      </c>
      <c r="X49" s="296" t="s">
        <v>7883</v>
      </c>
      <c r="Y49" s="298" t="s">
        <v>7878</v>
      </c>
      <c r="Z49" s="330" t="s">
        <v>7877</v>
      </c>
    </row>
    <row r="50" spans="1:26" s="170" customFormat="1" ht="22.2" customHeight="1" x14ac:dyDescent="0.45">
      <c r="A50" s="205" t="s">
        <v>7887</v>
      </c>
      <c r="B50" s="285"/>
      <c r="C50" s="275" t="s">
        <v>7875</v>
      </c>
      <c r="D50" s="291"/>
      <c r="E50" s="293"/>
      <c r="F50" s="295"/>
      <c r="G50" s="297"/>
      <c r="H50" s="287"/>
      <c r="I50" s="207"/>
      <c r="J50" s="285"/>
      <c r="K50" s="275" t="s">
        <v>7875</v>
      </c>
      <c r="L50" s="291"/>
      <c r="M50" s="293"/>
      <c r="N50" s="295"/>
      <c r="O50" s="297"/>
      <c r="P50" s="287"/>
      <c r="Q50" s="289"/>
      <c r="R50" s="205"/>
      <c r="S50" s="285"/>
      <c r="T50" s="275" t="s">
        <v>7875</v>
      </c>
      <c r="U50" s="291"/>
      <c r="V50" s="293"/>
      <c r="W50" s="295"/>
      <c r="X50" s="297"/>
      <c r="Y50" s="299"/>
      <c r="Z50" s="331"/>
    </row>
    <row r="51" spans="1:26" s="170" customFormat="1" ht="22.2" customHeight="1" x14ac:dyDescent="0.45">
      <c r="A51" s="272" t="s">
        <v>7820</v>
      </c>
      <c r="B51" s="284" t="s">
        <v>7889</v>
      </c>
      <c r="C51" s="273" t="s">
        <v>7889</v>
      </c>
      <c r="D51" s="290" t="str">
        <f xml:space="preserve">
IF(C52="ア",VLOOKUP(A52,ア!$A:$C,2,FALSE),
IF(C52="イ",VLOOKUP(A52,イ!$A:$C,2,FALSE),
IF(C52="ウ",HLOOKUP(A52,ウ!$1:$6,4,FALSE),
IF(C52="エ",VLOOKUP(A52,エ!$A:$E,4,FALSE),""))))</f>
        <v>光村</v>
      </c>
      <c r="E51" s="292" t="str">
        <f xml:space="preserve">
IF(C52="ア",VLOOKUP(A52,ア!$A:$C,3,FALSE),
IF(C52="イ",VLOOKUP(A52,イ!$A:$C,3,FALSE),
IF(C52="ウ",HLOOKUP(A52,ウ!$1:$6,5,FALSE)&amp;HLOOKUP(A52,ウ!$1:$6,6,FALSE),
IF(C52="エ",VLOOKUP(A52,エ!$A:$E,5,FALSE),""))))</f>
        <v>美術１</v>
      </c>
      <c r="F51" s="294" t="s">
        <v>7680</v>
      </c>
      <c r="G51" s="296" t="s">
        <v>7890</v>
      </c>
      <c r="H51" s="286" t="s">
        <v>7869</v>
      </c>
      <c r="I51" s="276" t="s">
        <v>1957</v>
      </c>
      <c r="J51" s="284" t="s">
        <v>7889</v>
      </c>
      <c r="K51" s="273" t="s">
        <v>7889</v>
      </c>
      <c r="L51" s="290" t="str">
        <f xml:space="preserve">
IF(K52="ア",VLOOKUP(I52,ア!$A:$C,2,FALSE),
IF(K52="イ",VLOOKUP(I52,イ!$A:$C,2,FALSE),
IF(K52="ウ",HLOOKUP(I52,ウ!$1:$6,4,FALSE),
IF(K52="エ",VLOOKUP(I52,エ!$A:$E,4,FALSE),""))))</f>
        <v>日文</v>
      </c>
      <c r="M51" s="292" t="str">
        <f xml:space="preserve">
IF(K52="ア",VLOOKUP(I52,ア!$A:$C,3,FALSE),
IF(K52="イ",VLOOKUP(I52,イ!$A:$C,3,FALSE),
IF(K52="ウ",HLOOKUP(I52,ウ!$1:$6,5,FALSE)&amp;HLOOKUP(I52,ウ!$1:$6,6,FALSE),
IF(K52="エ",VLOOKUP(I52,エ!$A:$E,5,FALSE),""))))</f>
        <v>高校生の美術１</v>
      </c>
      <c r="N51" s="294" t="s">
        <v>7680</v>
      </c>
      <c r="O51" s="296" t="s">
        <v>7890</v>
      </c>
      <c r="P51" s="286" t="s">
        <v>7869</v>
      </c>
      <c r="Q51" s="288" t="s">
        <v>7877</v>
      </c>
      <c r="R51" s="272" t="s">
        <v>1972</v>
      </c>
      <c r="S51" s="284" t="s">
        <v>7889</v>
      </c>
      <c r="T51" s="273" t="s">
        <v>7889</v>
      </c>
      <c r="U51" s="290" t="str">
        <f xml:space="preserve">
IF(T52="ア",VLOOKUP(R52,ア!$A:$C,2,FALSE),
IF(T52="イ",VLOOKUP(R52,イ!$A:$C,2,FALSE),
IF(T52="ウ",HLOOKUP(R52,ウ!$1:$6,4,FALSE),
IF(T52="エ",VLOOKUP(R52,エ!$A:$E,4,FALSE),""))))</f>
        <v>日文</v>
      </c>
      <c r="V51" s="292" t="str">
        <f xml:space="preserve">
IF(T52="ア",VLOOKUP(R52,ア!$A:$C,3,FALSE),
IF(T52="イ",VLOOKUP(R52,イ!$A:$C,3,FALSE),
IF(T52="ウ",HLOOKUP(R52,ウ!$1:$6,5,FALSE)&amp;HLOOKUP(R52,ウ!$1:$6,6,FALSE),
IF(T52="エ",VLOOKUP(R52,エ!$A:$E,5,FALSE),""))))</f>
        <v>高校生の美術１</v>
      </c>
      <c r="W51" s="294" t="s">
        <v>7680</v>
      </c>
      <c r="X51" s="296" t="s">
        <v>7890</v>
      </c>
      <c r="Y51" s="298" t="s">
        <v>7878</v>
      </c>
      <c r="Z51" s="330" t="s">
        <v>7877</v>
      </c>
    </row>
    <row r="52" spans="1:26" s="170" customFormat="1" ht="22.2" customHeight="1" x14ac:dyDescent="0.45">
      <c r="A52" s="205" t="s">
        <v>7888</v>
      </c>
      <c r="B52" s="285"/>
      <c r="C52" s="275" t="s">
        <v>7875</v>
      </c>
      <c r="D52" s="291"/>
      <c r="E52" s="293"/>
      <c r="F52" s="295"/>
      <c r="G52" s="297"/>
      <c r="H52" s="287"/>
      <c r="I52" s="207" t="s">
        <v>7936</v>
      </c>
      <c r="J52" s="285"/>
      <c r="K52" s="275" t="s">
        <v>7875</v>
      </c>
      <c r="L52" s="291"/>
      <c r="M52" s="293"/>
      <c r="N52" s="295"/>
      <c r="O52" s="297"/>
      <c r="P52" s="287"/>
      <c r="Q52" s="289"/>
      <c r="R52" s="205" t="s">
        <v>7936</v>
      </c>
      <c r="S52" s="285"/>
      <c r="T52" s="275" t="s">
        <v>7875</v>
      </c>
      <c r="U52" s="291"/>
      <c r="V52" s="293"/>
      <c r="W52" s="295"/>
      <c r="X52" s="297"/>
      <c r="Y52" s="299"/>
      <c r="Z52" s="331"/>
    </row>
    <row r="53" spans="1:26" s="170" customFormat="1" ht="22.2" customHeight="1" x14ac:dyDescent="0.45">
      <c r="A53" s="272" t="s">
        <v>1953</v>
      </c>
      <c r="B53" s="284" t="s">
        <v>7892</v>
      </c>
      <c r="C53" s="273" t="s">
        <v>7892</v>
      </c>
      <c r="D53" s="290" t="str">
        <f xml:space="preserve">
IF(C54="ア",VLOOKUP(A54,ア!$A:$C,2,FALSE),
IF(C54="イ",VLOOKUP(A54,イ!$A:$C,2,FALSE),
IF(C54="ウ",HLOOKUP(A54,ウ!$1:$6,4,FALSE),
IF(C54="エ",VLOOKUP(A54,エ!$A:$E,4,FALSE),""))))</f>
        <v>東洋館</v>
      </c>
      <c r="E53" s="292" t="str">
        <f xml:space="preserve">
IF(C54="ア",VLOOKUP(A54,ア!$A:$C,3,FALSE),
IF(C54="イ",VLOOKUP(A54,イ!$A:$C,3,FALSE),
IF(C54="ウ",HLOOKUP(A54,ウ!$1:$6,5,FALSE)&amp;HLOOKUP(A54,ウ!$1:$6,6,FALSE),
IF(C54="エ",VLOOKUP(A54,エ!$A:$E,5,FALSE),""))))</f>
        <v>くらしに役立つ英語</v>
      </c>
      <c r="F53" s="294" t="s">
        <v>7680</v>
      </c>
      <c r="G53" s="296" t="s">
        <v>7883</v>
      </c>
      <c r="H53" s="286" t="s">
        <v>7869</v>
      </c>
      <c r="I53" s="276" t="s">
        <v>1958</v>
      </c>
      <c r="J53" s="284" t="s">
        <v>7892</v>
      </c>
      <c r="K53" s="273" t="s">
        <v>7892</v>
      </c>
      <c r="L53" s="290" t="s">
        <v>7947</v>
      </c>
      <c r="M53" s="292" t="s">
        <v>7948</v>
      </c>
      <c r="N53" s="294" t="s">
        <v>7680</v>
      </c>
      <c r="O53" s="296" t="s">
        <v>7871</v>
      </c>
      <c r="P53" s="286" t="s">
        <v>7869</v>
      </c>
      <c r="Q53" s="288" t="s">
        <v>7877</v>
      </c>
      <c r="R53" s="272" t="s">
        <v>1973</v>
      </c>
      <c r="S53" s="284" t="s">
        <v>7892</v>
      </c>
      <c r="T53" s="273" t="s">
        <v>7892</v>
      </c>
      <c r="U53" s="290" t="s">
        <v>7935</v>
      </c>
      <c r="V53" s="292" t="s">
        <v>7938</v>
      </c>
      <c r="W53" s="294" t="s">
        <v>7680</v>
      </c>
      <c r="X53" s="296" t="s">
        <v>7871</v>
      </c>
      <c r="Y53" s="298" t="s">
        <v>7878</v>
      </c>
      <c r="Z53" s="330" t="s">
        <v>7877</v>
      </c>
    </row>
    <row r="54" spans="1:26" s="170" customFormat="1" ht="22.2" customHeight="1" x14ac:dyDescent="0.45">
      <c r="A54" s="205">
        <v>357</v>
      </c>
      <c r="B54" s="285"/>
      <c r="C54" s="275" t="s">
        <v>7717</v>
      </c>
      <c r="D54" s="291"/>
      <c r="E54" s="293"/>
      <c r="F54" s="295"/>
      <c r="G54" s="297"/>
      <c r="H54" s="287"/>
      <c r="I54" s="207">
        <v>357</v>
      </c>
      <c r="J54" s="285"/>
      <c r="K54" s="275" t="s">
        <v>7717</v>
      </c>
      <c r="L54" s="291"/>
      <c r="M54" s="293"/>
      <c r="N54" s="295"/>
      <c r="O54" s="297"/>
      <c r="P54" s="287"/>
      <c r="Q54" s="289"/>
      <c r="R54" s="205"/>
      <c r="S54" s="285"/>
      <c r="T54" s="275" t="s">
        <v>7716</v>
      </c>
      <c r="U54" s="291"/>
      <c r="V54" s="293"/>
      <c r="W54" s="295"/>
      <c r="X54" s="297"/>
      <c r="Y54" s="299"/>
      <c r="Z54" s="331"/>
    </row>
    <row r="55" spans="1:26" s="170" customFormat="1" ht="22.2" customHeight="1" x14ac:dyDescent="0.45">
      <c r="A55" s="272" t="s">
        <v>1954</v>
      </c>
      <c r="B55" s="284" t="s">
        <v>7893</v>
      </c>
      <c r="C55" s="273" t="s">
        <v>7893</v>
      </c>
      <c r="D55" s="290" t="str">
        <f xml:space="preserve">
IF(C56="ア",VLOOKUP(A56,ア!$A:$C,2,FALSE),
IF(C56="イ",VLOOKUP(A56,イ!$A:$C,2,FALSE),
IF(C56="ウ",HLOOKUP(A56,ウ!$1:$6,4,FALSE),
IF(C56="エ",VLOOKUP(A56,エ!$A:$E,4,FALSE),""))))</f>
        <v>小学館</v>
      </c>
      <c r="E55" s="292" t="str">
        <f xml:space="preserve">
IF(C56="ア",VLOOKUP(A56,ア!$A:$C,3,FALSE),
IF(C56="イ",VLOOKUP(A56,イ!$A:$C,3,FALSE),
IF(C56="ウ",HLOOKUP(A56,ウ!$1:$6,5,FALSE)&amp;HLOOKUP(A56,ウ!$1:$6,6,FALSE),
IF(C56="エ",VLOOKUP(A56,エ!$A:$E,5,FALSE),""))))</f>
        <v>楽しく遊ぶ学ぶ　せいかつ図鑑</v>
      </c>
      <c r="F55" s="294" t="s">
        <v>7680</v>
      </c>
      <c r="G55" s="296" t="s">
        <v>7870</v>
      </c>
      <c r="H55" s="286" t="s">
        <v>7869</v>
      </c>
      <c r="I55" s="276" t="s">
        <v>1959</v>
      </c>
      <c r="J55" s="284" t="s">
        <v>7893</v>
      </c>
      <c r="K55" s="273" t="s">
        <v>7893</v>
      </c>
      <c r="L55" s="290" t="s">
        <v>7949</v>
      </c>
      <c r="M55" s="292" t="s">
        <v>7934</v>
      </c>
      <c r="N55" s="294" t="s">
        <v>7680</v>
      </c>
      <c r="O55" s="296" t="s">
        <v>7870</v>
      </c>
      <c r="P55" s="286" t="s">
        <v>7869</v>
      </c>
      <c r="Q55" s="288" t="s">
        <v>7877</v>
      </c>
      <c r="R55" s="272" t="s">
        <v>1974</v>
      </c>
      <c r="S55" s="284" t="s">
        <v>7892</v>
      </c>
      <c r="T55" s="273" t="s">
        <v>7892</v>
      </c>
      <c r="U55" s="290" t="s">
        <v>7935</v>
      </c>
      <c r="V55" s="292" t="s">
        <v>7937</v>
      </c>
      <c r="W55" s="294" t="s">
        <v>7680</v>
      </c>
      <c r="X55" s="296" t="s">
        <v>7872</v>
      </c>
      <c r="Y55" s="298" t="s">
        <v>7878</v>
      </c>
      <c r="Z55" s="330" t="s">
        <v>7877</v>
      </c>
    </row>
    <row r="56" spans="1:26" s="170" customFormat="1" ht="22.2" customHeight="1" x14ac:dyDescent="0.45">
      <c r="A56" s="205">
        <v>264</v>
      </c>
      <c r="B56" s="285"/>
      <c r="C56" s="275" t="s">
        <v>7717</v>
      </c>
      <c r="D56" s="291"/>
      <c r="E56" s="293"/>
      <c r="F56" s="295"/>
      <c r="G56" s="297"/>
      <c r="H56" s="287"/>
      <c r="I56" s="207">
        <v>264</v>
      </c>
      <c r="J56" s="285"/>
      <c r="K56" s="275" t="s">
        <v>7717</v>
      </c>
      <c r="L56" s="291"/>
      <c r="M56" s="293"/>
      <c r="N56" s="295"/>
      <c r="O56" s="297"/>
      <c r="P56" s="287"/>
      <c r="Q56" s="289"/>
      <c r="R56" s="205"/>
      <c r="S56" s="285"/>
      <c r="T56" s="275" t="s">
        <v>7716</v>
      </c>
      <c r="U56" s="291"/>
      <c r="V56" s="293"/>
      <c r="W56" s="295"/>
      <c r="X56" s="297"/>
      <c r="Y56" s="299"/>
      <c r="Z56" s="331"/>
    </row>
    <row r="57" spans="1:26" s="170" customFormat="1" ht="22.2" customHeight="1" x14ac:dyDescent="0.45">
      <c r="A57" s="272" t="s">
        <v>7821</v>
      </c>
      <c r="B57" s="284" t="s">
        <v>7893</v>
      </c>
      <c r="C57" s="273" t="s">
        <v>7893</v>
      </c>
      <c r="D57" s="290" t="str">
        <f xml:space="preserve">
IF(C58="ア",VLOOKUP(A58,ア!$A:$C,2,FALSE),
IF(C58="イ",VLOOKUP(A58,イ!$A:$C,2,FALSE),
IF(C58="ウ",HLOOKUP(A58,ウ!$1:$6,4,FALSE),
IF(C58="エ",VLOOKUP(A58,エ!$A:$E,4,FALSE),""))))</f>
        <v>東洋館</v>
      </c>
      <c r="E57" s="292" t="str">
        <f xml:space="preserve">
IF(C58="ア",VLOOKUP(A58,ア!$A:$C,3,FALSE),
IF(C58="イ",VLOOKUP(A58,イ!$A:$C,3,FALSE),
IF(C58="ウ",HLOOKUP(A58,ウ!$1:$6,5,FALSE)&amp;HLOOKUP(A58,ウ!$1:$6,6,FALSE),
IF(C58="エ",VLOOKUP(A58,エ!$A:$E,5,FALSE),""))))</f>
        <v>くらしに役立つ家庭改訂新版</v>
      </c>
      <c r="F57" s="294" t="s">
        <v>7680</v>
      </c>
      <c r="G57" s="296" t="s">
        <v>7883</v>
      </c>
      <c r="H57" s="286" t="s">
        <v>7869</v>
      </c>
      <c r="I57" s="276" t="s">
        <v>1960</v>
      </c>
      <c r="J57" s="284" t="s">
        <v>7893</v>
      </c>
      <c r="K57" s="273" t="s">
        <v>7893</v>
      </c>
      <c r="L57" s="290" t="s">
        <v>7947</v>
      </c>
      <c r="M57" s="292" t="s">
        <v>7950</v>
      </c>
      <c r="N57" s="294" t="s">
        <v>7680</v>
      </c>
      <c r="O57" s="296" t="s">
        <v>7883</v>
      </c>
      <c r="P57" s="286" t="s">
        <v>7869</v>
      </c>
      <c r="Q57" s="288" t="s">
        <v>7877</v>
      </c>
      <c r="R57" s="272" t="s">
        <v>1975</v>
      </c>
      <c r="S57" s="284" t="s">
        <v>7893</v>
      </c>
      <c r="T57" s="273" t="s">
        <v>7893</v>
      </c>
      <c r="U57" s="290" t="str">
        <f xml:space="preserve">
IF(T58="ア",VLOOKUP(R58,ア!$A:$C,2,FALSE),
IF(T58="イ",VLOOKUP(R58,イ!$A:$C,2,FALSE),
IF(T58="ウ",HLOOKUP(R58,ウ!$1:$6,4,FALSE),
IF(T58="エ",VLOOKUP(R58,エ!$A:$E,4,FALSE),""))))</f>
        <v>小学館</v>
      </c>
      <c r="V57" s="292" t="str">
        <f xml:space="preserve">
IF(T58="ア",VLOOKUP(R58,ア!$A:$C,3,FALSE),
IF(T58="イ",VLOOKUP(R58,イ!$A:$C,3,FALSE),
IF(T58="ウ",HLOOKUP(R58,ウ!$1:$6,5,FALSE)&amp;HLOOKUP(R58,ウ!$1:$6,6,FALSE),
IF(T58="エ",VLOOKUP(R58,エ!$A:$E,5,FALSE),""))))</f>
        <v>楽しく遊ぶ学ぶ　せいかつ図鑑</v>
      </c>
      <c r="W57" s="294" t="s">
        <v>7680</v>
      </c>
      <c r="X57" s="296" t="s">
        <v>7870</v>
      </c>
      <c r="Y57" s="298" t="s">
        <v>7878</v>
      </c>
      <c r="Z57" s="330" t="s">
        <v>7877</v>
      </c>
    </row>
    <row r="58" spans="1:26" s="170" customFormat="1" ht="22.2" customHeight="1" x14ac:dyDescent="0.45">
      <c r="A58" s="205">
        <v>350</v>
      </c>
      <c r="B58" s="285"/>
      <c r="C58" s="275" t="s">
        <v>7717</v>
      </c>
      <c r="D58" s="291"/>
      <c r="E58" s="293"/>
      <c r="F58" s="295"/>
      <c r="G58" s="297"/>
      <c r="H58" s="287"/>
      <c r="I58" s="207">
        <v>350</v>
      </c>
      <c r="J58" s="285"/>
      <c r="K58" s="275" t="s">
        <v>7717</v>
      </c>
      <c r="L58" s="291"/>
      <c r="M58" s="293"/>
      <c r="N58" s="295"/>
      <c r="O58" s="297"/>
      <c r="P58" s="287"/>
      <c r="Q58" s="289"/>
      <c r="R58" s="205">
        <v>264</v>
      </c>
      <c r="S58" s="285"/>
      <c r="T58" s="275" t="s">
        <v>7717</v>
      </c>
      <c r="U58" s="291"/>
      <c r="V58" s="293"/>
      <c r="W58" s="295"/>
      <c r="X58" s="297"/>
      <c r="Y58" s="299"/>
      <c r="Z58" s="331"/>
    </row>
    <row r="59" spans="1:26" s="170" customFormat="1" ht="22.2" customHeight="1" x14ac:dyDescent="0.45">
      <c r="A59" s="272" t="s">
        <v>7822</v>
      </c>
      <c r="B59" s="284" t="s">
        <v>7895</v>
      </c>
      <c r="C59" s="273" t="s">
        <v>7895</v>
      </c>
      <c r="D59" s="290" t="str">
        <f xml:space="preserve">
IF(C60="ア",VLOOKUP(A60,ア!$A:$C,2,FALSE),
IF(C60="イ",VLOOKUP(A60,イ!$A:$C,2,FALSE),
IF(C60="ウ",HLOOKUP(A60,ウ!$1:$6,4,FALSE),
IF(C60="エ",VLOOKUP(A60,エ!$A:$E,4,FALSE),""))))</f>
        <v>日文</v>
      </c>
      <c r="E59" s="292" t="str">
        <f xml:space="preserve">
IF(C60="ア",VLOOKUP(A60,ア!$A:$C,3,FALSE),
IF(C60="イ",VLOOKUP(A60,イ!$A:$C,3,FALSE),
IF(C60="ウ",HLOOKUP(A60,ウ!$1:$6,5,FALSE)&amp;HLOOKUP(A60,ウ!$1:$6,6,FALSE),
IF(C60="エ",VLOOKUP(A60,エ!$A:$E,5,FALSE),""))))</f>
        <v>情報Ⅰ図解と実習－図解編</v>
      </c>
      <c r="F59" s="294" t="s">
        <v>7680</v>
      </c>
      <c r="G59" s="296" t="s">
        <v>7883</v>
      </c>
      <c r="H59" s="286" t="s">
        <v>7869</v>
      </c>
      <c r="I59" s="276" t="s">
        <v>1961</v>
      </c>
      <c r="J59" s="284" t="s">
        <v>7895</v>
      </c>
      <c r="K59" s="273" t="s">
        <v>7895</v>
      </c>
      <c r="L59" s="290" t="s">
        <v>7951</v>
      </c>
      <c r="M59" s="292" t="s">
        <v>7932</v>
      </c>
      <c r="N59" s="294" t="s">
        <v>7680</v>
      </c>
      <c r="O59" s="296" t="s">
        <v>7883</v>
      </c>
      <c r="P59" s="286" t="s">
        <v>7869</v>
      </c>
      <c r="Q59" s="288" t="s">
        <v>7877</v>
      </c>
      <c r="R59" s="272" t="s">
        <v>1976</v>
      </c>
      <c r="S59" s="284" t="s">
        <v>7893</v>
      </c>
      <c r="T59" s="273" t="s">
        <v>7893</v>
      </c>
      <c r="U59" s="290" t="s">
        <v>7933</v>
      </c>
      <c r="V59" s="292" t="str">
        <f xml:space="preserve">
IF(T60="ア",VLOOKUP(R60,ア!$A:$C,3,FALSE),
IF(T60="イ",VLOOKUP(R60,イ!$A:$C,3,FALSE),
IF(T60="ウ",HLOOKUP(R60,ウ!$1:$6,5,FALSE)&amp;HLOOKUP(R60,ウ!$1:$6,6,FALSE),
IF(T60="エ",VLOOKUP(R60,エ!$A:$E,5,FALSE),""))))</f>
        <v>くらしに役立つ家庭改訂新版</v>
      </c>
      <c r="W59" s="294" t="s">
        <v>7680</v>
      </c>
      <c r="X59" s="296" t="s">
        <v>7883</v>
      </c>
      <c r="Y59" s="298" t="s">
        <v>7878</v>
      </c>
      <c r="Z59" s="330" t="s">
        <v>7877</v>
      </c>
    </row>
    <row r="60" spans="1:26" s="170" customFormat="1" ht="22.2" customHeight="1" x14ac:dyDescent="0.45">
      <c r="A60" s="205" t="s">
        <v>7894</v>
      </c>
      <c r="B60" s="285"/>
      <c r="C60" s="275" t="s">
        <v>7875</v>
      </c>
      <c r="D60" s="291"/>
      <c r="E60" s="293"/>
      <c r="F60" s="295"/>
      <c r="G60" s="297"/>
      <c r="H60" s="287"/>
      <c r="I60" s="207" t="s">
        <v>7894</v>
      </c>
      <c r="J60" s="285"/>
      <c r="K60" s="275" t="s">
        <v>7875</v>
      </c>
      <c r="L60" s="291"/>
      <c r="M60" s="293"/>
      <c r="N60" s="295"/>
      <c r="O60" s="297"/>
      <c r="P60" s="287"/>
      <c r="Q60" s="289"/>
      <c r="R60" s="205">
        <v>350</v>
      </c>
      <c r="S60" s="285"/>
      <c r="T60" s="275" t="s">
        <v>7717</v>
      </c>
      <c r="U60" s="291"/>
      <c r="V60" s="293"/>
      <c r="W60" s="295"/>
      <c r="X60" s="297"/>
      <c r="Y60" s="299"/>
      <c r="Z60" s="331"/>
    </row>
    <row r="61" spans="1:26" s="170" customFormat="1" ht="22.2" customHeight="1" x14ac:dyDescent="0.45">
      <c r="A61" s="272" t="s">
        <v>7823</v>
      </c>
      <c r="B61" s="284" t="s">
        <v>7895</v>
      </c>
      <c r="C61" s="273" t="s">
        <v>7895</v>
      </c>
      <c r="D61" s="290" t="str">
        <f xml:space="preserve">
IF(C62="ア",VLOOKUP(A62,ア!$A:$C,2,FALSE),
IF(C62="イ",VLOOKUP(A62,イ!$A:$C,2,FALSE),
IF(C62="ウ",HLOOKUP(A62,ウ!$1:$6,4,FALSE),
IF(C62="エ",VLOOKUP(A62,エ!$A:$E,4,FALSE),""))))</f>
        <v>日文</v>
      </c>
      <c r="E61" s="292" t="str">
        <f xml:space="preserve">
IF(C62="ア",VLOOKUP(A62,ア!$A:$C,3,FALSE),
IF(C62="イ",VLOOKUP(A62,イ!$A:$C,3,FALSE),
IF(C62="ウ",HLOOKUP(A62,ウ!$1:$6,5,FALSE)&amp;HLOOKUP(A62,ウ!$1:$6,6,FALSE),
IF(C62="エ",VLOOKUP(A62,エ!$A:$E,5,FALSE),""))))</f>
        <v>情報Ⅰ図解と実習－実習編</v>
      </c>
      <c r="F61" s="294" t="s">
        <v>7680</v>
      </c>
      <c r="G61" s="296" t="s">
        <v>7883</v>
      </c>
      <c r="H61" s="286" t="s">
        <v>7869</v>
      </c>
      <c r="I61" s="276" t="s">
        <v>1962</v>
      </c>
      <c r="J61" s="284" t="s">
        <v>7895</v>
      </c>
      <c r="K61" s="273" t="s">
        <v>7895</v>
      </c>
      <c r="L61" s="290"/>
      <c r="M61" s="292" t="s">
        <v>7952</v>
      </c>
      <c r="N61" s="294" t="s">
        <v>7680</v>
      </c>
      <c r="O61" s="296" t="s">
        <v>7883</v>
      </c>
      <c r="P61" s="286" t="s">
        <v>7869</v>
      </c>
      <c r="Q61" s="288" t="s">
        <v>7877</v>
      </c>
      <c r="R61" s="272" t="s">
        <v>1977</v>
      </c>
      <c r="S61" s="284" t="s">
        <v>7895</v>
      </c>
      <c r="T61" s="273" t="s">
        <v>7895</v>
      </c>
      <c r="U61" s="290" t="str">
        <f xml:space="preserve">
IF(T62="ア",VLOOKUP(R62,ア!$A:$C,2,FALSE),
IF(T62="イ",VLOOKUP(R62,イ!$A:$C,2,FALSE),
IF(T62="ウ",HLOOKUP(R62,ウ!$1:$6,4,FALSE),
IF(T62="エ",VLOOKUP(R62,エ!$A:$E,4,FALSE),""))))</f>
        <v>日文</v>
      </c>
      <c r="V61" s="292" t="str">
        <f xml:space="preserve">
IF(T62="ア",VLOOKUP(R62,ア!$A:$C,3,FALSE),
IF(T62="イ",VLOOKUP(R62,イ!$A:$C,3,FALSE),
IF(T62="ウ",HLOOKUP(R62,ウ!$1:$6,5,FALSE)&amp;HLOOKUP(R62,ウ!$1:$6,6,FALSE),
IF(T62="エ",VLOOKUP(R62,エ!$A:$E,5,FALSE),""))))</f>
        <v>情報Ⅰ図解と実習－図解編</v>
      </c>
      <c r="W61" s="294" t="s">
        <v>7680</v>
      </c>
      <c r="X61" s="296" t="s">
        <v>7883</v>
      </c>
      <c r="Y61" s="298" t="s">
        <v>7878</v>
      </c>
      <c r="Z61" s="330" t="s">
        <v>7877</v>
      </c>
    </row>
    <row r="62" spans="1:26" s="170" customFormat="1" ht="22.2" customHeight="1" x14ac:dyDescent="0.45">
      <c r="A62" s="205" t="s">
        <v>7896</v>
      </c>
      <c r="B62" s="285"/>
      <c r="C62" s="275" t="s">
        <v>7875</v>
      </c>
      <c r="D62" s="291"/>
      <c r="E62" s="293"/>
      <c r="F62" s="295"/>
      <c r="G62" s="297"/>
      <c r="H62" s="287"/>
      <c r="I62" s="207" t="s">
        <v>7896</v>
      </c>
      <c r="J62" s="285"/>
      <c r="K62" s="275" t="s">
        <v>7875</v>
      </c>
      <c r="L62" s="291"/>
      <c r="M62" s="293"/>
      <c r="N62" s="295"/>
      <c r="O62" s="297"/>
      <c r="P62" s="287"/>
      <c r="Q62" s="289"/>
      <c r="R62" s="205" t="s">
        <v>7894</v>
      </c>
      <c r="S62" s="285"/>
      <c r="T62" s="275" t="s">
        <v>7875</v>
      </c>
      <c r="U62" s="291"/>
      <c r="V62" s="293"/>
      <c r="W62" s="295"/>
      <c r="X62" s="297"/>
      <c r="Y62" s="299"/>
      <c r="Z62" s="331"/>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c r="M63" s="292"/>
      <c r="N63" s="294"/>
      <c r="O63" s="296"/>
      <c r="P63" s="286"/>
      <c r="Q63" s="288"/>
      <c r="R63" s="272" t="s">
        <v>1978</v>
      </c>
      <c r="S63" s="284" t="s">
        <v>7895</v>
      </c>
      <c r="T63" s="273" t="s">
        <v>7895</v>
      </c>
      <c r="U63" s="290" t="str">
        <f xml:space="preserve">
IF(T64="ア",VLOOKUP(R64,ア!$A:$C,2,FALSE),
IF(T64="イ",VLOOKUP(R64,イ!$A:$C,2,FALSE),
IF(T64="ウ",HLOOKUP(R64,ウ!$1:$6,4,FALSE),
IF(T64="エ",VLOOKUP(R64,エ!$A:$E,4,FALSE),""))))</f>
        <v>日文</v>
      </c>
      <c r="V63" s="292" t="str">
        <f xml:space="preserve">
IF(T64="ア",VLOOKUP(R64,ア!$A:$C,3,FALSE),
IF(T64="イ",VLOOKUP(R64,イ!$A:$C,3,FALSE),
IF(T64="ウ",HLOOKUP(R64,ウ!$1:$6,5,FALSE)&amp;HLOOKUP(R64,ウ!$1:$6,6,FALSE),
IF(T64="エ",VLOOKUP(R64,エ!$A:$E,5,FALSE),""))))</f>
        <v>情報Ⅰ図解と実習－実習編</v>
      </c>
      <c r="W63" s="294" t="s">
        <v>7680</v>
      </c>
      <c r="X63" s="296" t="s">
        <v>7883</v>
      </c>
      <c r="Y63" s="298" t="s">
        <v>7878</v>
      </c>
      <c r="Z63" s="330" t="s">
        <v>7877</v>
      </c>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t="s">
        <v>7896</v>
      </c>
      <c r="S64" s="285"/>
      <c r="T64" s="275" t="s">
        <v>7875</v>
      </c>
      <c r="U64" s="291"/>
      <c r="V64" s="293"/>
      <c r="W64" s="295"/>
      <c r="X64" s="297"/>
      <c r="Y64" s="299"/>
      <c r="Z64" s="331"/>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30"/>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1"/>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30"/>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1"/>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30"/>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1"/>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30"/>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1"/>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30"/>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1"/>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30"/>
    </row>
    <row r="76" spans="1:26" s="167" customFormat="1" ht="22.2" customHeight="1" thickBot="1" x14ac:dyDescent="0.2">
      <c r="A76" s="206"/>
      <c r="B76" s="332"/>
      <c r="C76" s="277"/>
      <c r="D76" s="337"/>
      <c r="E76" s="339"/>
      <c r="F76" s="335"/>
      <c r="G76" s="336"/>
      <c r="H76" s="344"/>
      <c r="I76" s="208"/>
      <c r="J76" s="332"/>
      <c r="K76" s="277"/>
      <c r="L76" s="337"/>
      <c r="M76" s="339"/>
      <c r="N76" s="335"/>
      <c r="O76" s="336"/>
      <c r="P76" s="344"/>
      <c r="Q76" s="345"/>
      <c r="R76" s="206"/>
      <c r="S76" s="332"/>
      <c r="T76" s="277"/>
      <c r="U76" s="337"/>
      <c r="V76" s="339"/>
      <c r="W76" s="335"/>
      <c r="X76" s="336"/>
      <c r="Y76" s="343"/>
      <c r="Z76" s="340"/>
    </row>
    <row r="77" spans="1:26" s="170" customFormat="1" ht="22.2" customHeight="1" x14ac:dyDescent="0.45">
      <c r="A77" s="278" t="s">
        <v>7831</v>
      </c>
      <c r="B77" s="349"/>
      <c r="C77" s="279"/>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7"/>
      <c r="I77" s="280" t="s">
        <v>1987</v>
      </c>
      <c r="J77" s="349"/>
      <c r="K77" s="279"/>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7"/>
      <c r="Q77" s="348"/>
      <c r="R77" s="278" t="s">
        <v>2002</v>
      </c>
      <c r="S77" s="349"/>
      <c r="T77" s="279"/>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1"/>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30"/>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1"/>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30"/>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1"/>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30"/>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1"/>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30"/>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1"/>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30"/>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1"/>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30"/>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1"/>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30"/>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1"/>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30"/>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1"/>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30"/>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1"/>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30"/>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1"/>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30"/>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1"/>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30"/>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1"/>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30"/>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1"/>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30"/>
    </row>
    <row r="106" spans="1:26" s="167" customFormat="1" ht="22.2" customHeight="1" thickBot="1" x14ac:dyDescent="0.2">
      <c r="A106" s="206"/>
      <c r="B106" s="332"/>
      <c r="C106" s="277"/>
      <c r="D106" s="337"/>
      <c r="E106" s="339"/>
      <c r="F106" s="335"/>
      <c r="G106" s="336"/>
      <c r="H106" s="344"/>
      <c r="I106" s="208"/>
      <c r="J106" s="332"/>
      <c r="K106" s="277"/>
      <c r="L106" s="337"/>
      <c r="M106" s="339"/>
      <c r="N106" s="335"/>
      <c r="O106" s="336"/>
      <c r="P106" s="344"/>
      <c r="Q106" s="345"/>
      <c r="R106" s="206"/>
      <c r="S106" s="332"/>
      <c r="T106" s="277"/>
      <c r="U106" s="337"/>
      <c r="V106" s="339"/>
      <c r="W106" s="335"/>
      <c r="X106" s="336"/>
      <c r="Y106" s="343"/>
      <c r="Z106" s="340"/>
    </row>
    <row r="107" spans="1:26" s="170" customFormat="1" ht="22.2" customHeight="1" x14ac:dyDescent="0.45">
      <c r="A107" s="278" t="s">
        <v>7844</v>
      </c>
      <c r="B107" s="349"/>
      <c r="C107" s="279"/>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7"/>
      <c r="I107" s="280" t="s">
        <v>2112</v>
      </c>
      <c r="J107" s="349"/>
      <c r="K107" s="279"/>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7"/>
      <c r="Q107" s="348"/>
      <c r="R107" s="278" t="s">
        <v>2127</v>
      </c>
      <c r="S107" s="349"/>
      <c r="T107" s="279"/>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IF(T108="エ",VLOOKUP(R108,エ!$A:$E,5,FALSE),""))))</f>
        <v/>
      </c>
      <c r="W107" s="338"/>
      <c r="X107" s="341"/>
      <c r="Y107" s="342"/>
      <c r="Z107" s="333"/>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1"/>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30"/>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1"/>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30"/>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1"/>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30"/>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1"/>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30"/>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1"/>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30"/>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1"/>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30"/>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1"/>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30"/>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1"/>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30"/>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1"/>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30"/>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1"/>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30"/>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1"/>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30"/>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1"/>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30"/>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1"/>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30"/>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1"/>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30"/>
    </row>
    <row r="136" spans="1:26" s="167" customFormat="1" ht="22.2" customHeight="1" thickBot="1" x14ac:dyDescent="0.2">
      <c r="A136" s="206"/>
      <c r="B136" s="332"/>
      <c r="C136" s="277"/>
      <c r="D136" s="337"/>
      <c r="E136" s="339"/>
      <c r="F136" s="335"/>
      <c r="G136" s="336"/>
      <c r="H136" s="344"/>
      <c r="I136" s="208"/>
      <c r="J136" s="332"/>
      <c r="K136" s="277"/>
      <c r="L136" s="337"/>
      <c r="M136" s="339"/>
      <c r="N136" s="335"/>
      <c r="O136" s="336"/>
      <c r="P136" s="344"/>
      <c r="Q136" s="345"/>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6</v>
      </c>
      <c r="G2" s="264">
        <f>IF(COUNTIF($B:$B,G1)=0,0,COUNTA(_xlfn.UNIQUE(G3:G182))-1)</f>
        <v>0</v>
      </c>
      <c r="H2" s="264">
        <f>IF(COUNTIF($B:$B,H1)=0,0,COUNTA(_xlfn.UNIQUE(H3:H182))-1)</f>
        <v>1</v>
      </c>
      <c r="I2" s="264">
        <f>IF(COUNTIF($B:$B,I1)=0,0,COUNTA(_xlfn.UNIQUE(I3:I182))-1)</f>
        <v>12</v>
      </c>
      <c r="J2" s="264">
        <f>IF(COUNTIF($B:$B,J1)=0,0,COUNTA(_xlfn.UNIQUE(J3:J182))-1)</f>
        <v>0</v>
      </c>
    </row>
    <row r="3" spans="1:10" x14ac:dyDescent="0.45">
      <c r="A3" s="264" t="s">
        <v>7722</v>
      </c>
      <c r="B3" s="264" t="str">
        <f>様式4・高等部!C18</f>
        <v>エ</v>
      </c>
      <c r="C3" s="264" t="str">
        <f>様式4・高等部!E17</f>
        <v>ことばをおぼえる本かず・かたち・いろあいうえお</v>
      </c>
      <c r="E3" s="264" t="s">
        <v>7645</v>
      </c>
      <c r="F3" s="264" t="str" cm="1">
        <f t="array" ref="F3:F8">IFERROR(_xlfn._xlws.FILTER($C$3:$C$182,($B$3:$B$182=F1)*($D$3:$D$182&lt;&gt;"〇")),"")</f>
        <v>新詳高等地図</v>
      </c>
      <c r="G3" s="264" t="str" cm="1">
        <f t="array" ref="G3">IFERROR(_xlfn._xlws.FILTER($C$3:$C$182,($B$3:$B$182=G1)*($D$3:$D$182&lt;&gt;"〇")),"")</f>
        <v/>
      </c>
      <c r="H3" s="264" t="str" cm="1">
        <f t="array" ref="H3">IFERROR(_xlfn._xlws.FILTER($C$3:$C$182,($B$3:$B$182=H1)*($D$3:$D$182&lt;&gt;"〇")),"")</f>
        <v/>
      </c>
      <c r="I3" s="264" t="str" cm="1">
        <f t="array" ref="I3:I19">IFERROR(_xlfn._xlws.FILTER($C$3:$C$182,($B$3:$B$182=I1)*($D$3:$D$182&lt;&gt;"〇")),"")</f>
        <v>ことばをおぼえる本かず・かたち・いろあいうえお</v>
      </c>
      <c r="J3" s="264" t="str" cm="1">
        <f t="array" ref="J3">IFERROR(_xlfn._xlws.FILTER($C$3:$C$182,($B$3:$B$182=J1)*($D$3:$D$182&lt;&gt;"〇")),"")</f>
        <v/>
      </c>
    </row>
    <row r="4" spans="1:10" x14ac:dyDescent="0.45">
      <c r="A4" s="264" t="s">
        <v>2023</v>
      </c>
      <c r="B4" s="264" t="str">
        <f>様式4・高等部!C20</f>
        <v>エ</v>
      </c>
      <c r="C4" s="264" t="str">
        <f>様式4・高等部!E19</f>
        <v>ゆっくり学ぶ子のための国語４</v>
      </c>
      <c r="E4" s="264" t="s">
        <v>7645</v>
      </c>
      <c r="F4" s="264" t="str">
        <v>現代高等保健体育 改訂版</v>
      </c>
      <c r="I4" s="264" t="str">
        <v>ゆっくり学ぶ子のための国語４</v>
      </c>
    </row>
    <row r="5" spans="1:10" x14ac:dyDescent="0.45">
      <c r="A5" s="264" t="s">
        <v>2026</v>
      </c>
      <c r="B5" s="264" t="str">
        <f>様式4・高等部!C22</f>
        <v>エ</v>
      </c>
      <c r="C5" s="264" t="str">
        <f>様式4・高等部!E21</f>
        <v>ゆっくり学ぶ子のための国語５</v>
      </c>
      <c r="E5" s="264" t="s">
        <v>7645</v>
      </c>
      <c r="F5" s="264" t="str">
        <v>MOUSA１</v>
      </c>
      <c r="I5" s="264" t="str">
        <v>ゆっくり学ぶ子のための国語５</v>
      </c>
    </row>
    <row r="6" spans="1:10" x14ac:dyDescent="0.45">
      <c r="A6" s="264" t="s">
        <v>2029</v>
      </c>
      <c r="B6" s="264" t="str">
        <f>様式4・高等部!C24</f>
        <v>エ</v>
      </c>
      <c r="C6" s="264" t="str">
        <f>様式4・高等部!E23</f>
        <v>楽しく遊ぶ学ぶ　せいかつ図鑑</v>
      </c>
      <c r="E6" s="264" t="s">
        <v>7645</v>
      </c>
      <c r="F6" s="264" t="str">
        <v>美術１</v>
      </c>
      <c r="I6" s="264" t="str">
        <v>楽しく遊ぶ学ぶ　せいかつ図鑑</v>
      </c>
    </row>
    <row r="7" spans="1:10" x14ac:dyDescent="0.45">
      <c r="A7" s="264" t="s">
        <v>2032</v>
      </c>
      <c r="B7" s="264" t="str">
        <f>様式4・高等部!C26</f>
        <v>エ</v>
      </c>
      <c r="C7" s="264" t="str">
        <f>様式4・高等部!E25</f>
        <v>楽しく遊ぶ学ぶ　せいかつ図鑑</v>
      </c>
      <c r="E7" s="264" t="s">
        <v>7645</v>
      </c>
      <c r="F7" s="264" t="str">
        <v>情報Ⅰ図解と実習－図解編</v>
      </c>
      <c r="I7" s="264" t="str">
        <v>楽しく遊ぶ学ぶ　せいかつ図鑑</v>
      </c>
    </row>
    <row r="8" spans="1:10" x14ac:dyDescent="0.45">
      <c r="A8" s="264" t="s">
        <v>2035</v>
      </c>
      <c r="B8" s="264" t="str">
        <f>様式4・高等部!C28</f>
        <v>エ</v>
      </c>
      <c r="C8" s="264" t="str">
        <f>様式4・高等部!E27</f>
        <v>見て、学んで、力がつく！こども日本地図　2025年版</v>
      </c>
      <c r="E8" s="264" t="s">
        <v>7645</v>
      </c>
      <c r="F8" s="264" t="str">
        <v>情報Ⅰ図解と実習－実習編</v>
      </c>
      <c r="I8" s="264" t="str">
        <v>見て、学んで、力がつく！こども日本地図　2025年版</v>
      </c>
    </row>
    <row r="9" spans="1:10" x14ac:dyDescent="0.45">
      <c r="A9" s="264" t="s">
        <v>2038</v>
      </c>
      <c r="B9" s="264" t="str">
        <f>様式4・高等部!C30</f>
        <v>ア</v>
      </c>
      <c r="C9" s="264" t="str">
        <f>様式4・高等部!E29</f>
        <v>新詳高等地図</v>
      </c>
      <c r="E9" s="264" t="s">
        <v>7645</v>
      </c>
      <c r="I9" s="264" t="str">
        <v>ことばをおぼえる本かず・かたち・いろあいうえお</v>
      </c>
    </row>
    <row r="10" spans="1:10" x14ac:dyDescent="0.45">
      <c r="A10" s="264" t="s">
        <v>2041</v>
      </c>
      <c r="B10" s="264" t="str">
        <f>様式4・高等部!C32</f>
        <v>エ</v>
      </c>
      <c r="C10" s="264" t="str">
        <f>様式4・高等部!E31</f>
        <v>ことばをおぼえる本かず・かたち・いろあいうえお</v>
      </c>
      <c r="E10" s="264" t="s">
        <v>7645</v>
      </c>
      <c r="I10" s="264" t="str">
        <v>ゆっくり学ぶ子のためのさんすう４</v>
      </c>
    </row>
    <row r="11" spans="1:10" x14ac:dyDescent="0.45">
      <c r="A11" s="264" t="s">
        <v>2044</v>
      </c>
      <c r="B11" s="264" t="str">
        <f>様式4・高等部!C34</f>
        <v>エ</v>
      </c>
      <c r="C11" s="264" t="str">
        <f>様式4・高等部!E33</f>
        <v>ゆっくり学ぶ子のためのさんすう４</v>
      </c>
      <c r="E11" s="264" t="s">
        <v>7645</v>
      </c>
      <c r="I11" s="264" t="str">
        <v>くらしに役立つ数学改訂新版</v>
      </c>
    </row>
    <row r="12" spans="1:10" x14ac:dyDescent="0.45">
      <c r="A12" s="264" t="s">
        <v>2047</v>
      </c>
      <c r="B12" s="264" t="str">
        <f>様式4・高等部!C36</f>
        <v>エ</v>
      </c>
      <c r="C12" s="264" t="str">
        <f>様式4・高等部!E35</f>
        <v>くらしに役立つ数学改訂新版</v>
      </c>
      <c r="E12" s="264" t="s">
        <v>7645</v>
      </c>
      <c r="I12" s="264" t="str">
        <v>楽しく遊ぶ学ぶ　せいかつ図鑑</v>
      </c>
    </row>
    <row r="13" spans="1:10" x14ac:dyDescent="0.45">
      <c r="A13" s="264" t="s">
        <v>2050</v>
      </c>
      <c r="B13" s="264" t="str">
        <f>様式4・高等部!C38</f>
        <v>エ</v>
      </c>
      <c r="C13" s="264" t="str">
        <f>様式4・高等部!E37</f>
        <v>楽しく遊ぶ学ぶ　せいかつ図鑑</v>
      </c>
      <c r="E13" s="264" t="s">
        <v>7645</v>
      </c>
      <c r="I13" s="264" t="str">
        <v>楽しく遊ぶ学ぶ　せいかつ図鑑</v>
      </c>
    </row>
    <row r="14" spans="1:10" x14ac:dyDescent="0.45">
      <c r="A14" s="264" t="s">
        <v>2053</v>
      </c>
      <c r="B14" s="264" t="str">
        <f>様式4・高等部!C40</f>
        <v>エ</v>
      </c>
      <c r="C14" s="264" t="str">
        <f>様式4・高等部!E39</f>
        <v>楽しく遊ぶ学ぶ　せいかつ図鑑</v>
      </c>
      <c r="E14" s="264" t="s">
        <v>7645</v>
      </c>
      <c r="I14" s="264" t="str">
        <v>最新　理科便覧　大阪府版</v>
      </c>
    </row>
    <row r="15" spans="1:10" x14ac:dyDescent="0.45">
      <c r="A15" s="264" t="s">
        <v>2056</v>
      </c>
      <c r="B15" s="264" t="str">
        <f>様式4・高等部!C42</f>
        <v>エ</v>
      </c>
      <c r="C15" s="264" t="str">
        <f>様式4・高等部!E41</f>
        <v>最新　理科便覧　大阪府版</v>
      </c>
      <c r="E15" s="264" t="s">
        <v>7645</v>
      </c>
      <c r="I15" s="264" t="str">
        <v>自立生活ハンドブック４　からだ！！げんき！？</v>
      </c>
    </row>
    <row r="16" spans="1:10" x14ac:dyDescent="0.45">
      <c r="A16" s="264" t="s">
        <v>2059</v>
      </c>
      <c r="B16" s="264" t="str">
        <f>様式4・高等部!C44</f>
        <v>エ</v>
      </c>
      <c r="C16" s="264" t="str">
        <f>様式4・高等部!E43</f>
        <v>自立生活ハンドブック４　からだ！！げんき！？</v>
      </c>
      <c r="E16" s="264" t="s">
        <v>7645</v>
      </c>
      <c r="I16" s="264" t="str">
        <v>５訂版　歌はともだち</v>
      </c>
    </row>
    <row r="17" spans="1:9" x14ac:dyDescent="0.45">
      <c r="A17" s="264" t="s">
        <v>2062</v>
      </c>
      <c r="B17" s="264" t="str">
        <f>様式4・高等部!C46</f>
        <v>ア</v>
      </c>
      <c r="C17" s="264" t="str">
        <f>様式4・高等部!E45</f>
        <v>現代高等保健体育 改訂版</v>
      </c>
      <c r="E17" s="264" t="s">
        <v>7645</v>
      </c>
      <c r="I17" s="264" t="str">
        <v>くらしに役立つ英語</v>
      </c>
    </row>
    <row r="18" spans="1:9" x14ac:dyDescent="0.45">
      <c r="A18" s="264" t="s">
        <v>2065</v>
      </c>
      <c r="B18" s="264" t="str">
        <f>様式4・高等部!C48</f>
        <v>エ</v>
      </c>
      <c r="C18" s="264" t="str">
        <f>様式4・高等部!E47</f>
        <v>５訂版　歌はともだち</v>
      </c>
      <c r="E18" s="264" t="s">
        <v>7645</v>
      </c>
      <c r="I18" s="264" t="str">
        <v>楽しく遊ぶ学ぶ　せいかつ図鑑</v>
      </c>
    </row>
    <row r="19" spans="1:9" x14ac:dyDescent="0.45">
      <c r="A19" s="264" t="s">
        <v>2066</v>
      </c>
      <c r="B19" s="264" t="str">
        <f>様式4・高等部!C50</f>
        <v>ア</v>
      </c>
      <c r="C19" s="264" t="str">
        <f>様式4・高等部!E49</f>
        <v>MOUSA１</v>
      </c>
      <c r="E19" s="264" t="s">
        <v>7645</v>
      </c>
      <c r="I19" s="264" t="str">
        <v>くらしに役立つ家庭改訂新版</v>
      </c>
    </row>
    <row r="20" spans="1:9" x14ac:dyDescent="0.45">
      <c r="A20" s="264" t="s">
        <v>2067</v>
      </c>
      <c r="B20" s="264" t="str">
        <f>様式4・高等部!C52</f>
        <v>ア</v>
      </c>
      <c r="C20" s="264" t="str">
        <f>様式4・高等部!E51</f>
        <v>美術１</v>
      </c>
      <c r="E20" s="264" t="s">
        <v>7645</v>
      </c>
    </row>
    <row r="21" spans="1:9" x14ac:dyDescent="0.45">
      <c r="A21" s="264" t="s">
        <v>2068</v>
      </c>
      <c r="B21" s="264" t="str">
        <f>様式4・高等部!C54</f>
        <v>エ</v>
      </c>
      <c r="C21" s="264" t="str">
        <f>様式4・高等部!E53</f>
        <v>くらしに役立つ英語</v>
      </c>
      <c r="E21" s="264" t="s">
        <v>7645</v>
      </c>
    </row>
    <row r="22" spans="1:9" x14ac:dyDescent="0.45">
      <c r="A22" s="264" t="s">
        <v>2069</v>
      </c>
      <c r="B22" s="264" t="str">
        <f>様式4・高等部!C56</f>
        <v>エ</v>
      </c>
      <c r="C22" s="264" t="str">
        <f>様式4・高等部!E55</f>
        <v>楽しく遊ぶ学ぶ　せいかつ図鑑</v>
      </c>
      <c r="E22" s="264" t="s">
        <v>7645</v>
      </c>
    </row>
    <row r="23" spans="1:9" x14ac:dyDescent="0.45">
      <c r="A23" s="264" t="s">
        <v>2070</v>
      </c>
      <c r="B23" s="264" t="str">
        <f>様式4・高等部!C58</f>
        <v>エ</v>
      </c>
      <c r="C23" s="264" t="str">
        <f>様式4・高等部!E57</f>
        <v>くらしに役立つ家庭改訂新版</v>
      </c>
      <c r="E23" s="264" t="s">
        <v>7645</v>
      </c>
    </row>
    <row r="24" spans="1:9" x14ac:dyDescent="0.45">
      <c r="A24" s="264" t="s">
        <v>2071</v>
      </c>
      <c r="B24" s="264" t="str">
        <f>様式4・高等部!C60</f>
        <v>ア</v>
      </c>
      <c r="C24" s="264" t="str">
        <f>様式4・高等部!E59</f>
        <v>情報Ⅰ図解と実習－図解編</v>
      </c>
      <c r="E24" s="264" t="s">
        <v>7645</v>
      </c>
    </row>
    <row r="25" spans="1:9" x14ac:dyDescent="0.45">
      <c r="A25" s="264" t="s">
        <v>2072</v>
      </c>
      <c r="B25" s="264" t="str">
        <f>様式4・高等部!C62</f>
        <v>ア</v>
      </c>
      <c r="C25" s="264" t="str">
        <f>様式4・高等部!E61</f>
        <v>情報Ⅰ図解と実習－実習編</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ことばをおぼえる本かず・かたち・いろあいうえお</v>
      </c>
      <c r="D63" s="264" t="str">
        <f>様式4・高等部!Q17</f>
        <v>〇</v>
      </c>
      <c r="E63" s="264" t="s">
        <v>7645</v>
      </c>
    </row>
    <row r="64" spans="1:5" x14ac:dyDescent="0.45">
      <c r="A64" s="264" t="s">
        <v>2024</v>
      </c>
      <c r="B64" s="264" t="str">
        <f>様式4・高等部!K20</f>
        <v>エ</v>
      </c>
      <c r="C64" s="264" t="str">
        <f>様式4・高等部!M19</f>
        <v>ゆっくり学ぶ子のための国語４</v>
      </c>
      <c r="D64" s="264" t="str">
        <f>様式4・高等部!Q19</f>
        <v>〇</v>
      </c>
      <c r="E64" s="264" t="s">
        <v>7645</v>
      </c>
    </row>
    <row r="65" spans="1:5" x14ac:dyDescent="0.45">
      <c r="A65" s="264" t="s">
        <v>2027</v>
      </c>
      <c r="B65" s="264" t="str">
        <f>様式4・高等部!K22</f>
        <v>エ</v>
      </c>
      <c r="C65" s="264" t="str">
        <f>様式4・高等部!M21</f>
        <v>ゆっくり学ぶ子のための国語５</v>
      </c>
      <c r="D65" s="264" t="str">
        <f>様式4・高等部!Q21</f>
        <v>〇</v>
      </c>
      <c r="E65" s="264" t="s">
        <v>7645</v>
      </c>
    </row>
    <row r="66" spans="1:5" x14ac:dyDescent="0.45">
      <c r="A66" s="264" t="s">
        <v>2030</v>
      </c>
      <c r="B66" s="264" t="str">
        <f>様式4・高等部!K24</f>
        <v>エ</v>
      </c>
      <c r="C66" s="264" t="str">
        <f>様式4・高等部!M23</f>
        <v>楽しく遊ぶ学ぶ　せいかつ図鑑</v>
      </c>
      <c r="D66" s="264" t="str">
        <f>様式4・高等部!Q23</f>
        <v>〇</v>
      </c>
      <c r="E66" s="264" t="s">
        <v>7645</v>
      </c>
    </row>
    <row r="67" spans="1:5" x14ac:dyDescent="0.45">
      <c r="A67" s="264" t="s">
        <v>2033</v>
      </c>
      <c r="B67" s="264" t="str">
        <f>様式4・高等部!K26</f>
        <v>エ</v>
      </c>
      <c r="C67" s="264" t="str">
        <f>様式4・高等部!M25</f>
        <v>楽しく遊ぶ学ぶ　せいかつ図鑑</v>
      </c>
      <c r="D67" s="264" t="str">
        <f>様式4・高等部!Q25</f>
        <v>〇</v>
      </c>
      <c r="E67" s="264" t="s">
        <v>7645</v>
      </c>
    </row>
    <row r="68" spans="1:5" x14ac:dyDescent="0.45">
      <c r="A68" s="264" t="s">
        <v>2036</v>
      </c>
      <c r="B68" s="264" t="str">
        <f>様式4・高等部!K28</f>
        <v>エ</v>
      </c>
      <c r="C68" s="264" t="str">
        <f>様式4・高等部!M27</f>
        <v>見て、学んで、力がつく！こども日本地図　2025年版</v>
      </c>
      <c r="D68" s="264" t="str">
        <f>様式4・高等部!Q27</f>
        <v>〇</v>
      </c>
      <c r="E68" s="264" t="s">
        <v>7645</v>
      </c>
    </row>
    <row r="69" spans="1:5" x14ac:dyDescent="0.45">
      <c r="A69" s="264" t="s">
        <v>2039</v>
      </c>
      <c r="B69" s="264" t="str">
        <f>様式4・高等部!K30</f>
        <v>ア</v>
      </c>
      <c r="C69" s="264" t="str">
        <f>様式4・高等部!M29</f>
        <v>新詳高等地図</v>
      </c>
      <c r="D69" s="264" t="str">
        <f>様式4・高等部!Q29</f>
        <v>〇</v>
      </c>
      <c r="E69" s="264" t="s">
        <v>7645</v>
      </c>
    </row>
    <row r="70" spans="1:5" x14ac:dyDescent="0.45">
      <c r="A70" s="264" t="s">
        <v>2042</v>
      </c>
      <c r="B70" s="264" t="str">
        <f>様式4・高等部!K32</f>
        <v>エ</v>
      </c>
      <c r="C70" s="264" t="str">
        <f>様式4・高等部!M31</f>
        <v>ことばをおぼえる本かず・かたち・いろあいうえお</v>
      </c>
      <c r="D70" s="264" t="str">
        <f>様式4・高等部!Q31</f>
        <v>〇</v>
      </c>
      <c r="E70" s="264" t="s">
        <v>7645</v>
      </c>
    </row>
    <row r="71" spans="1:5" x14ac:dyDescent="0.45">
      <c r="A71" s="264" t="s">
        <v>2045</v>
      </c>
      <c r="B71" s="264" t="str">
        <f>様式4・高等部!K34</f>
        <v>エ</v>
      </c>
      <c r="C71" s="264" t="str">
        <f>様式4・高等部!M33</f>
        <v>ゆっくり学ぶ子のためのさんすう４</v>
      </c>
      <c r="D71" s="264" t="str">
        <f>様式4・高等部!Q33</f>
        <v>〇</v>
      </c>
      <c r="E71" s="264" t="s">
        <v>7645</v>
      </c>
    </row>
    <row r="72" spans="1:5" x14ac:dyDescent="0.45">
      <c r="A72" s="264" t="s">
        <v>2048</v>
      </c>
      <c r="B72" s="264" t="str">
        <f>様式4・高等部!K36</f>
        <v>エ</v>
      </c>
      <c r="C72" s="264" t="str">
        <f>様式4・高等部!M35</f>
        <v>くらしに役立つ数学改訂新版</v>
      </c>
      <c r="D72" s="264" t="str">
        <f>様式4・高等部!Q35</f>
        <v>〇</v>
      </c>
      <c r="E72" s="264" t="s">
        <v>7645</v>
      </c>
    </row>
    <row r="73" spans="1:5" x14ac:dyDescent="0.45">
      <c r="A73" s="264" t="s">
        <v>2051</v>
      </c>
      <c r="B73" s="264" t="str">
        <f>様式4・高等部!K38</f>
        <v>エ</v>
      </c>
      <c r="C73" s="264" t="str">
        <f>様式4・高等部!M37</f>
        <v>楽しく遊ぶ学ぶ　せいかつ図鑑</v>
      </c>
      <c r="D73" s="264" t="str">
        <f>様式4・高等部!Q37</f>
        <v>〇</v>
      </c>
      <c r="E73" s="264" t="s">
        <v>7645</v>
      </c>
    </row>
    <row r="74" spans="1:5" x14ac:dyDescent="0.45">
      <c r="A74" s="264" t="s">
        <v>2054</v>
      </c>
      <c r="B74" s="264" t="str">
        <f>様式4・高等部!K40</f>
        <v>エ</v>
      </c>
      <c r="C74" s="264" t="str">
        <f>様式4・高等部!M39</f>
        <v>楽しく遊ぶ学ぶ　せいかつ図鑑</v>
      </c>
      <c r="D74" s="264" t="str">
        <f>様式4・高等部!Q39</f>
        <v>〇</v>
      </c>
      <c r="E74" s="264" t="s">
        <v>7645</v>
      </c>
    </row>
    <row r="75" spans="1:5" x14ac:dyDescent="0.45">
      <c r="A75" s="264" t="s">
        <v>2057</v>
      </c>
      <c r="B75" s="264" t="str">
        <f>様式4・高等部!K42</f>
        <v>エ</v>
      </c>
      <c r="C75" s="264" t="str">
        <f>様式4・高等部!M41</f>
        <v>最新　理科便覧　大阪府版</v>
      </c>
      <c r="D75" s="264" t="str">
        <f>様式4・高等部!Q41</f>
        <v>〇</v>
      </c>
      <c r="E75" s="264" t="s">
        <v>7645</v>
      </c>
    </row>
    <row r="76" spans="1:5" x14ac:dyDescent="0.45">
      <c r="A76" s="264" t="s">
        <v>2060</v>
      </c>
      <c r="B76" s="264" t="str">
        <f>様式4・高等部!K44</f>
        <v>エ</v>
      </c>
      <c r="C76" s="264" t="str">
        <f>様式4・高等部!M43</f>
        <v>自立生活ハンドブック４　からだ！！げんき！？</v>
      </c>
      <c r="D76" s="264" t="str">
        <f>様式4・高等部!Q43</f>
        <v>〇</v>
      </c>
      <c r="E76" s="264" t="s">
        <v>7645</v>
      </c>
    </row>
    <row r="77" spans="1:5" x14ac:dyDescent="0.45">
      <c r="A77" s="264" t="s">
        <v>2063</v>
      </c>
      <c r="B77" s="264" t="str">
        <f>様式4・高等部!K46</f>
        <v>ア</v>
      </c>
      <c r="C77" s="264" t="str">
        <f>様式4・高等部!M45</f>
        <v>現代高等保健体育 改訂版</v>
      </c>
      <c r="D77" s="264" t="str">
        <f>様式4・高等部!Q45</f>
        <v>〇</v>
      </c>
      <c r="E77" s="264" t="s">
        <v>7645</v>
      </c>
    </row>
    <row r="78" spans="1:5" x14ac:dyDescent="0.45">
      <c r="A78" s="264" t="s">
        <v>1955</v>
      </c>
      <c r="B78" s="264" t="str">
        <f>様式4・高等部!K48</f>
        <v>エ</v>
      </c>
      <c r="C78" s="264" t="str">
        <f>様式4・高等部!M47</f>
        <v>５訂版　歌はともだち</v>
      </c>
      <c r="D78" s="264" t="str">
        <f>様式4・高等部!Q47</f>
        <v>〇</v>
      </c>
      <c r="E78" s="264" t="s">
        <v>7645</v>
      </c>
    </row>
    <row r="79" spans="1:5" x14ac:dyDescent="0.45">
      <c r="A79" s="264" t="s">
        <v>1956</v>
      </c>
      <c r="B79" s="264" t="str">
        <f>様式4・高等部!K50</f>
        <v>ア</v>
      </c>
      <c r="C79" s="264" t="str">
        <f>様式4・高等部!M49</f>
        <v>音楽Ⅰ　Tutti＋</v>
      </c>
      <c r="D79" s="264" t="str">
        <f>様式4・高等部!Q49</f>
        <v>〇</v>
      </c>
      <c r="E79" s="264" t="s">
        <v>7645</v>
      </c>
    </row>
    <row r="80" spans="1:5" x14ac:dyDescent="0.45">
      <c r="A80" s="264" t="s">
        <v>1957</v>
      </c>
      <c r="B80" s="264" t="str">
        <f>様式4・高等部!K52</f>
        <v>ア</v>
      </c>
      <c r="C80" s="264" t="str">
        <f>様式4・高等部!M51</f>
        <v>高校生の美術１</v>
      </c>
      <c r="D80" s="264" t="str">
        <f>様式4・高等部!Q51</f>
        <v>〇</v>
      </c>
      <c r="E80" s="264" t="s">
        <v>7645</v>
      </c>
    </row>
    <row r="81" spans="1:5" x14ac:dyDescent="0.45">
      <c r="A81" s="264" t="s">
        <v>1958</v>
      </c>
      <c r="B81" s="264" t="str">
        <f>様式4・高等部!K54</f>
        <v>エ</v>
      </c>
      <c r="C81" s="264" t="str">
        <f>様式4・高等部!M53</f>
        <v>くらしに役立つ英語</v>
      </c>
      <c r="D81" s="264" t="str">
        <f>様式4・高等部!Q53</f>
        <v>〇</v>
      </c>
      <c r="E81" s="264" t="s">
        <v>7645</v>
      </c>
    </row>
    <row r="82" spans="1:5" x14ac:dyDescent="0.45">
      <c r="A82" s="264" t="s">
        <v>1959</v>
      </c>
      <c r="B82" s="264" t="str">
        <f>様式4・高等部!K56</f>
        <v>エ</v>
      </c>
      <c r="C82" s="264" t="str">
        <f>様式4・高等部!M55</f>
        <v>楽しく遊ぶ学ぶ　せいかつ図鑑</v>
      </c>
      <c r="D82" s="264" t="str">
        <f>様式4・高等部!Q55</f>
        <v>〇</v>
      </c>
      <c r="E82" s="264" t="s">
        <v>7645</v>
      </c>
    </row>
    <row r="83" spans="1:5" x14ac:dyDescent="0.45">
      <c r="A83" s="264" t="s">
        <v>1960</v>
      </c>
      <c r="B83" s="264" t="str">
        <f>様式4・高等部!K58</f>
        <v>エ</v>
      </c>
      <c r="C83" s="264" t="str">
        <f>様式4・高等部!M57</f>
        <v>くらしに役立つ家庭改訂新版</v>
      </c>
      <c r="D83" s="264" t="str">
        <f>様式4・高等部!Q57</f>
        <v>〇</v>
      </c>
      <c r="E83" s="264" t="s">
        <v>7645</v>
      </c>
    </row>
    <row r="84" spans="1:5" x14ac:dyDescent="0.45">
      <c r="A84" s="264" t="s">
        <v>1961</v>
      </c>
      <c r="B84" s="264" t="str">
        <f>様式4・高等部!K60</f>
        <v>ア</v>
      </c>
      <c r="C84" s="264" t="str">
        <f>様式4・高等部!M59</f>
        <v>情報Ⅰ図解と実習ー図解編</v>
      </c>
      <c r="D84" s="264" t="str">
        <f>様式4・高等部!Q59</f>
        <v>〇</v>
      </c>
      <c r="E84" s="264" t="s">
        <v>7645</v>
      </c>
    </row>
    <row r="85" spans="1:5" x14ac:dyDescent="0.45">
      <c r="A85" s="264" t="s">
        <v>1962</v>
      </c>
      <c r="B85" s="264" t="str">
        <f>様式4・高等部!K62</f>
        <v>ア</v>
      </c>
      <c r="C85" s="264" t="str">
        <f>様式4・高等部!M61</f>
        <v>情報Ⅰ図解と実習ー実習編</v>
      </c>
      <c r="D85" s="264" t="str">
        <f>様式4・高等部!Q61</f>
        <v>〇</v>
      </c>
      <c r="E85" s="264" t="s">
        <v>7645</v>
      </c>
    </row>
    <row r="86" spans="1:5" x14ac:dyDescent="0.45">
      <c r="A86" s="264" t="s">
        <v>1963</v>
      </c>
      <c r="B86" s="264">
        <f>様式4・高等部!K64</f>
        <v>0</v>
      </c>
      <c r="C86" s="264">
        <f>様式4・高等部!M63</f>
        <v>0</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ことばをおぼえる本かず・かたち・いろあいうえお</v>
      </c>
      <c r="D123" s="264" t="str">
        <f>様式4・高等部!Z17</f>
        <v>〇</v>
      </c>
    </row>
    <row r="124" spans="1:5" x14ac:dyDescent="0.45">
      <c r="A124" s="264" t="s">
        <v>2025</v>
      </c>
      <c r="B124" s="264" t="str">
        <f>様式4・高等部!T20</f>
        <v>エ</v>
      </c>
      <c r="C124" s="264" t="str">
        <f>様式4・高等部!V19</f>
        <v>ゆっくり学ぶ子のための国語４</v>
      </c>
      <c r="D124" s="264" t="str">
        <f>様式4・高等部!Z19</f>
        <v>〇</v>
      </c>
    </row>
    <row r="125" spans="1:5" x14ac:dyDescent="0.45">
      <c r="A125" s="264" t="s">
        <v>2028</v>
      </c>
      <c r="B125" s="264" t="str">
        <f>様式4・高等部!T22</f>
        <v>エ</v>
      </c>
      <c r="C125" s="264" t="str">
        <f>様式4・高等部!V21</f>
        <v>ゆっくり学ぶ子のための国語５</v>
      </c>
      <c r="D125" s="264" t="str">
        <f>様式4・高等部!Z21</f>
        <v>〇</v>
      </c>
    </row>
    <row r="126" spans="1:5" x14ac:dyDescent="0.45">
      <c r="A126" s="264" t="s">
        <v>2031</v>
      </c>
      <c r="B126" s="264" t="str">
        <f>様式4・高等部!T24</f>
        <v>エ</v>
      </c>
      <c r="C126" s="264" t="str">
        <f>様式4・高等部!V23</f>
        <v>楽しく遊ぶ学ぶ　せいかつ図鑑</v>
      </c>
      <c r="D126" s="264" t="str">
        <f>様式4・高等部!Z23</f>
        <v>〇</v>
      </c>
    </row>
    <row r="127" spans="1:5" x14ac:dyDescent="0.45">
      <c r="A127" s="264" t="s">
        <v>2034</v>
      </c>
      <c r="B127" s="264" t="str">
        <f>様式4・高等部!T26</f>
        <v>エ</v>
      </c>
      <c r="C127" s="264" t="str">
        <f>様式4・高等部!V25</f>
        <v>楽しく遊ぶ学ぶ　せいかつ図鑑</v>
      </c>
      <c r="D127" s="264" t="str">
        <f>様式4・高等部!Z25</f>
        <v>〇</v>
      </c>
    </row>
    <row r="128" spans="1:5" x14ac:dyDescent="0.45">
      <c r="A128" s="264" t="s">
        <v>2037</v>
      </c>
      <c r="B128" s="264" t="str">
        <f>様式4・高等部!T28</f>
        <v>エ</v>
      </c>
      <c r="C128" s="264" t="str">
        <f>様式4・高等部!V27</f>
        <v>見て、学んで、力がつく！こども日本地図　2023年版</v>
      </c>
      <c r="D128" s="264" t="str">
        <f>様式4・高等部!Z27</f>
        <v>〇</v>
      </c>
    </row>
    <row r="129" spans="1:4" x14ac:dyDescent="0.45">
      <c r="A129" s="264" t="s">
        <v>2040</v>
      </c>
      <c r="B129" s="264" t="str">
        <f>様式4・高等部!T30</f>
        <v>ア</v>
      </c>
      <c r="C129" s="264" t="str">
        <f>様式4・高等部!V29</f>
        <v>新詳高等地図</v>
      </c>
      <c r="D129" s="264" t="str">
        <f>様式4・高等部!Z29</f>
        <v>〇</v>
      </c>
    </row>
    <row r="130" spans="1:4" x14ac:dyDescent="0.45">
      <c r="A130" s="264" t="s">
        <v>2043</v>
      </c>
      <c r="B130" s="264" t="str">
        <f>様式4・高等部!T32</f>
        <v>エ</v>
      </c>
      <c r="C130" s="264" t="str">
        <f>様式4・高等部!V31</f>
        <v>ことばをおぼえる本かず・かたち・いろあいうえお</v>
      </c>
      <c r="D130" s="264" t="str">
        <f>様式4・高等部!Z31</f>
        <v>〇</v>
      </c>
    </row>
    <row r="131" spans="1:4" x14ac:dyDescent="0.45">
      <c r="A131" s="264" t="s">
        <v>2046</v>
      </c>
      <c r="B131" s="264" t="str">
        <f>様式4・高等部!T34</f>
        <v>エ</v>
      </c>
      <c r="C131" s="264" t="str">
        <f>様式4・高等部!V33</f>
        <v>ゆっくり学ぶ子のためのさんすう４</v>
      </c>
      <c r="D131" s="264" t="str">
        <f>様式4・高等部!Z33</f>
        <v>〇</v>
      </c>
    </row>
    <row r="132" spans="1:4" x14ac:dyDescent="0.45">
      <c r="A132" s="264" t="s">
        <v>2049</v>
      </c>
      <c r="B132" s="264" t="str">
        <f>様式4・高等部!T36</f>
        <v>エ</v>
      </c>
      <c r="C132" s="264" t="str">
        <f>様式4・高等部!V35</f>
        <v>くらしに役立つ数学</v>
      </c>
      <c r="D132" s="264" t="str">
        <f>様式4・高等部!Z35</f>
        <v>〇</v>
      </c>
    </row>
    <row r="133" spans="1:4" x14ac:dyDescent="0.45">
      <c r="A133" s="264" t="s">
        <v>2052</v>
      </c>
      <c r="B133" s="264" t="str">
        <f>様式4・高等部!T38</f>
        <v>エ</v>
      </c>
      <c r="C133" s="264" t="str">
        <f>様式4・高等部!V37</f>
        <v>楽しく遊ぶ学ぶ　せいかつ図鑑</v>
      </c>
      <c r="D133" s="264" t="str">
        <f>様式4・高等部!Z37</f>
        <v>〇</v>
      </c>
    </row>
    <row r="134" spans="1:4" x14ac:dyDescent="0.45">
      <c r="A134" s="264" t="s">
        <v>2055</v>
      </c>
      <c r="B134" s="264" t="str">
        <f>様式4・高等部!T40</f>
        <v>エ</v>
      </c>
      <c r="C134" s="264" t="str">
        <f>様式4・高等部!V39</f>
        <v>楽しく遊ぶ学ぶ　せいかつ図鑑</v>
      </c>
      <c r="D134" s="264" t="str">
        <f>様式4・高等部!Z39</f>
        <v>〇</v>
      </c>
    </row>
    <row r="135" spans="1:4" x14ac:dyDescent="0.45">
      <c r="A135" s="264" t="s">
        <v>2058</v>
      </c>
      <c r="B135" s="264" t="str">
        <f>様式4・高等部!T42</f>
        <v>エ</v>
      </c>
      <c r="C135" s="264" t="str">
        <f>様式4・高等部!V41</f>
        <v>最新　理科便覧　大阪府版</v>
      </c>
      <c r="D135" s="264" t="str">
        <f>様式4・高等部!Z41</f>
        <v>〇</v>
      </c>
    </row>
    <row r="136" spans="1:4" x14ac:dyDescent="0.45">
      <c r="A136" s="264" t="s">
        <v>2061</v>
      </c>
      <c r="B136" s="264" t="str">
        <f>様式4・高等部!T44</f>
        <v>エ</v>
      </c>
      <c r="C136" s="264" t="str">
        <f>様式4・高等部!V43</f>
        <v>自立生活ハンドブック４　からだ！！げんき！？</v>
      </c>
      <c r="D136" s="264" t="str">
        <f>様式4・高等部!Z43</f>
        <v>〇</v>
      </c>
    </row>
    <row r="137" spans="1:4" x14ac:dyDescent="0.45">
      <c r="A137" s="264" t="s">
        <v>2064</v>
      </c>
      <c r="B137" s="264" t="str">
        <f>様式4・高等部!T46</f>
        <v>ア</v>
      </c>
      <c r="C137" s="264" t="str">
        <f>様式4・高等部!V45</f>
        <v>現代高等保健体育 改訂版</v>
      </c>
      <c r="D137" s="264" t="str">
        <f>様式4・高等部!Z45</f>
        <v>〇</v>
      </c>
    </row>
    <row r="138" spans="1:4" x14ac:dyDescent="0.45">
      <c r="A138" s="264" t="s">
        <v>1970</v>
      </c>
      <c r="B138" s="264" t="str">
        <f>様式4・高等部!T48</f>
        <v>エ</v>
      </c>
      <c r="C138" s="264" t="str">
        <f>様式4・高等部!V47</f>
        <v>５訂版　歌はともだち</v>
      </c>
      <c r="D138" s="264" t="str">
        <f>様式4・高等部!Z47</f>
        <v>〇</v>
      </c>
    </row>
    <row r="139" spans="1:4" x14ac:dyDescent="0.45">
      <c r="A139" s="264" t="s">
        <v>1971</v>
      </c>
      <c r="B139" s="264" t="str">
        <f>様式4・高等部!T50</f>
        <v>ア</v>
      </c>
      <c r="C139" s="264" t="str">
        <f>様式4・高等部!V49</f>
        <v>音楽Ⅰ　Tutti＋</v>
      </c>
      <c r="D139" s="264" t="str">
        <f>様式4・高等部!Z49</f>
        <v>〇</v>
      </c>
    </row>
    <row r="140" spans="1:4" x14ac:dyDescent="0.45">
      <c r="A140" s="264" t="s">
        <v>1972</v>
      </c>
      <c r="B140" s="264" t="str">
        <f>様式4・高等部!T52</f>
        <v>ア</v>
      </c>
      <c r="C140" s="264" t="str">
        <f>様式4・高等部!V51</f>
        <v>高校生の美術１</v>
      </c>
      <c r="D140" s="264" t="str">
        <f>様式4・高等部!Z51</f>
        <v>〇</v>
      </c>
    </row>
    <row r="141" spans="1:4" x14ac:dyDescent="0.45">
      <c r="A141" s="264" t="s">
        <v>1973</v>
      </c>
      <c r="B141" s="264" t="str">
        <f>様式4・高等部!T54</f>
        <v>ウ</v>
      </c>
      <c r="C141" s="264" t="str">
        <f>様式4・高等部!V53</f>
        <v>えいご百科　スタート</v>
      </c>
      <c r="D141" s="264" t="str">
        <f>様式4・高等部!Z53</f>
        <v>〇</v>
      </c>
    </row>
    <row r="142" spans="1:4" x14ac:dyDescent="0.45">
      <c r="A142" s="264" t="s">
        <v>1974</v>
      </c>
      <c r="B142" s="264" t="str">
        <f>様式4・高等部!T56</f>
        <v>ウ</v>
      </c>
      <c r="C142" s="264" t="str">
        <f>様式4・高等部!V55</f>
        <v>えいご百科　ジャンプ</v>
      </c>
      <c r="D142" s="264" t="str">
        <f>様式4・高等部!Z55</f>
        <v>〇</v>
      </c>
    </row>
    <row r="143" spans="1:4" x14ac:dyDescent="0.45">
      <c r="A143" s="264" t="s">
        <v>1975</v>
      </c>
      <c r="B143" s="264" t="str">
        <f>様式4・高等部!T58</f>
        <v>エ</v>
      </c>
      <c r="C143" s="264" t="str">
        <f>様式4・高等部!V57</f>
        <v>楽しく遊ぶ学ぶ　せいかつ図鑑</v>
      </c>
      <c r="D143" s="264" t="str">
        <f>様式4・高等部!Z57</f>
        <v>〇</v>
      </c>
    </row>
    <row r="144" spans="1:4" x14ac:dyDescent="0.45">
      <c r="A144" s="264" t="s">
        <v>1976</v>
      </c>
      <c r="B144" s="264" t="str">
        <f>様式4・高等部!T60</f>
        <v>エ</v>
      </c>
      <c r="C144" s="264" t="str">
        <f>様式4・高等部!V59</f>
        <v>くらしに役立つ家庭改訂新版</v>
      </c>
      <c r="D144" s="264" t="str">
        <f>様式4・高等部!Z59</f>
        <v>〇</v>
      </c>
    </row>
    <row r="145" spans="1:4" x14ac:dyDescent="0.45">
      <c r="A145" s="264" t="s">
        <v>1977</v>
      </c>
      <c r="B145" s="264" t="str">
        <f>様式4・高等部!T62</f>
        <v>ア</v>
      </c>
      <c r="C145" s="264" t="str">
        <f>様式4・高等部!V61</f>
        <v>情報Ⅰ図解と実習－図解編</v>
      </c>
      <c r="D145" s="264" t="str">
        <f>様式4・高等部!Z61</f>
        <v>〇</v>
      </c>
    </row>
    <row r="146" spans="1:4" x14ac:dyDescent="0.45">
      <c r="A146" s="264" t="s">
        <v>1978</v>
      </c>
      <c r="B146" s="264" t="str">
        <f>様式4・高等部!T64</f>
        <v>ア</v>
      </c>
      <c r="C146" s="264" t="str">
        <f>様式4・高等部!V63</f>
        <v>情報Ⅰ図解と実習－実習編</v>
      </c>
      <c r="D146" s="264" t="str">
        <f>様式4・高等部!Z63</f>
        <v>〇</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V17" sqref="V17:V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大阪府立東住吉支援学校　　　高等部　Ｂ部門（知的障がい教育部門）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偕成社</v>
      </c>
      <c r="F8" s="162" t="str">
        <f>IF(B8="","",VLOOKUP(B8,様式4・高等部!$A$17:$H$136,5,FALSE))</f>
        <v>ことばをおぼえる本かず・かたち・いろあいうえお</v>
      </c>
      <c r="G8" s="162" t="str">
        <f>IF(B8="","",VLOOKUP(B8,様式4・高等部!$A$17:$H$136,6,FALSE))</f>
        <v>知</v>
      </c>
      <c r="H8" s="162" t="str">
        <f>IF(B8="","",VLOOKUP(B8,様式4・高等部!$A$17:$H$136,7,FALSE))</f>
        <v>AB</v>
      </c>
      <c r="I8" s="180" t="s">
        <v>7899</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同成社</v>
      </c>
      <c r="F9" s="162" t="str">
        <f>IF(B9="","",VLOOKUP(B9,様式4・高等部!$A$17:$H$136,5,FALSE))</f>
        <v>ゆっくり学ぶ子のための国語４</v>
      </c>
      <c r="G9" s="162" t="str">
        <f>IF(B9="","",VLOOKUP(B9,様式4・高等部!$A$17:$H$136,6,FALSE))</f>
        <v>知</v>
      </c>
      <c r="H9" s="162" t="str">
        <f>IF(B9="","",VLOOKUP(B9,様式4・高等部!$A$17:$H$136,7,FALSE))</f>
        <v>C</v>
      </c>
      <c r="I9" s="180" t="s">
        <v>7900</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同成社</v>
      </c>
      <c r="F10" s="162" t="str">
        <f>IF(B10="","",VLOOKUP(B10,様式4・高等部!$A$17:$H$136,5,FALSE))</f>
        <v>ゆっくり学ぶ子のための国語５</v>
      </c>
      <c r="G10" s="162" t="str">
        <f>IF(B10="","",VLOOKUP(B10,様式4・高等部!$A$17:$H$136,6,FALSE))</f>
        <v>知</v>
      </c>
      <c r="H10" s="162" t="str">
        <f>IF(B10="","",VLOOKUP(B10,様式4・高等部!$A$17:$H$136,7,FALSE))</f>
        <v>DE</v>
      </c>
      <c r="I10" s="180" t="s">
        <v>7901</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小学館</v>
      </c>
      <c r="F11" s="162" t="str">
        <f>IF(B11="","",VLOOKUP(B11,様式4・高等部!$A$17:$H$136,5,FALSE))</f>
        <v>楽しく遊ぶ学ぶ　せいかつ図鑑</v>
      </c>
      <c r="G11" s="162" t="str">
        <f>IF(B11="","",VLOOKUP(B11,様式4・高等部!$A$17:$H$136,6,FALSE))</f>
        <v>知</v>
      </c>
      <c r="H11" s="162" t="str">
        <f>IF(B11="","",VLOOKUP(B11,様式4・高等部!$A$17:$H$136,7,FALSE))</f>
        <v>A</v>
      </c>
      <c r="I11" s="180" t="s">
        <v>7903</v>
      </c>
    </row>
    <row r="12" spans="1:9" ht="80.099999999999994" customHeight="1" x14ac:dyDescent="0.45">
      <c r="A12" s="159">
        <v>5</v>
      </c>
      <c r="B12" s="160" t="s">
        <v>2032</v>
      </c>
      <c r="C12" s="161" t="str">
        <f>IF(B12="","",VLOOKUP(B12,様式4・高等部!$A$17:$H$136,2,FALSE))</f>
        <v>社会</v>
      </c>
      <c r="D12" s="161" t="str">
        <f>IF(B12="","",VLOOKUP(B12,様式4・高等部!$A$17:$H$136,3,FALSE))</f>
        <v>社会</v>
      </c>
      <c r="E12" s="161" t="str">
        <f>IF(B12="","",VLOOKUP(B12,様式4・高等部!$A$17:$H$136,4,FALSE))</f>
        <v>小学館</v>
      </c>
      <c r="F12" s="162" t="str">
        <f>IF(B12="","",VLOOKUP(B12,様式4・高等部!$A$17:$H$136,5,FALSE))</f>
        <v>楽しく遊ぶ学ぶ　せいかつ図鑑</v>
      </c>
      <c r="G12" s="162" t="str">
        <f>IF(B12="","",VLOOKUP(B12,様式4・高等部!$A$17:$H$136,6,FALSE))</f>
        <v>知</v>
      </c>
      <c r="H12" s="162" t="str">
        <f>IF(B12="","",VLOOKUP(B12,様式4・高等部!$A$17:$H$136,7,FALSE))</f>
        <v>Ｂ</v>
      </c>
      <c r="I12" s="180" t="s">
        <v>7903</v>
      </c>
    </row>
    <row r="13" spans="1:9" ht="80.099999999999994" customHeight="1" x14ac:dyDescent="0.45">
      <c r="A13" s="159">
        <v>6</v>
      </c>
      <c r="B13" s="160" t="s">
        <v>2035</v>
      </c>
      <c r="C13" s="161" t="str">
        <f>IF(B13="","",VLOOKUP(B13,様式4・高等部!$A$17:$H$136,2,FALSE))</f>
        <v>社会</v>
      </c>
      <c r="D13" s="161" t="str">
        <f>IF(B13="","",VLOOKUP(B13,様式4・高等部!$A$17:$H$136,3,FALSE))</f>
        <v>社会</v>
      </c>
      <c r="E13" s="161" t="str">
        <f>IF(B13="","",VLOOKUP(B13,様式4・高等部!$A$17:$H$136,4,FALSE))</f>
        <v>永岡書店</v>
      </c>
      <c r="F13" s="162" t="str">
        <f>IF(B13="","",VLOOKUP(B13,様式4・高等部!$A$17:$H$136,5,FALSE))</f>
        <v>見て、学んで、力がつく！こども日本地図　2025年版</v>
      </c>
      <c r="G13" s="162" t="str">
        <f>IF(B13="","",VLOOKUP(B13,様式4・高等部!$A$17:$H$136,6,FALSE))</f>
        <v>知</v>
      </c>
      <c r="H13" s="162" t="str">
        <f>IF(B13="","",VLOOKUP(B13,様式4・高等部!$A$17:$H$136,7,FALSE))</f>
        <v>C</v>
      </c>
      <c r="I13" s="180" t="s">
        <v>7905</v>
      </c>
    </row>
    <row r="14" spans="1:9" ht="80.099999999999994" customHeight="1" x14ac:dyDescent="0.45">
      <c r="A14" s="159">
        <v>7</v>
      </c>
      <c r="B14" s="160" t="s">
        <v>2038</v>
      </c>
      <c r="C14" s="161" t="str">
        <f>IF(B14="","",VLOOKUP(B14,様式4・高等部!$A$17:$H$136,2,FALSE))</f>
        <v>社会</v>
      </c>
      <c r="D14" s="161" t="str">
        <f>IF(B14="","",VLOOKUP(B14,様式4・高等部!$A$17:$H$136,3,FALSE))</f>
        <v>社会</v>
      </c>
      <c r="E14" s="161" t="str">
        <f>IF(B14="","",VLOOKUP(B14,様式4・高等部!$A$17:$H$136,4,FALSE))</f>
        <v>帝国</v>
      </c>
      <c r="F14" s="162" t="str">
        <f>IF(B14="","",VLOOKUP(B14,様式4・高等部!$A$17:$H$136,5,FALSE))</f>
        <v>新詳高等地図</v>
      </c>
      <c r="G14" s="162" t="str">
        <f>IF(B14="","",VLOOKUP(B14,様式4・高等部!$A$17:$H$136,6,FALSE))</f>
        <v>知</v>
      </c>
      <c r="H14" s="162" t="str">
        <f>IF(B14="","",VLOOKUP(B14,様式4・高等部!$A$17:$H$136,7,FALSE))</f>
        <v>DE</v>
      </c>
      <c r="I14" s="180" t="s">
        <v>7953</v>
      </c>
    </row>
    <row r="15" spans="1:9" ht="80.099999999999994" customHeight="1" x14ac:dyDescent="0.45">
      <c r="A15" s="159">
        <v>8</v>
      </c>
      <c r="B15" s="160" t="s">
        <v>2041</v>
      </c>
      <c r="C15" s="161" t="str">
        <f>IF(B15="","",VLOOKUP(B15,様式4・高等部!$A$17:$H$136,2,FALSE))</f>
        <v>数学</v>
      </c>
      <c r="D15" s="161" t="str">
        <f>IF(B15="","",VLOOKUP(B15,様式4・高等部!$A$17:$H$136,3,FALSE))</f>
        <v>数学</v>
      </c>
      <c r="E15" s="161" t="str">
        <f>IF(B15="","",VLOOKUP(B15,様式4・高等部!$A$17:$H$136,4,FALSE))</f>
        <v>偕成社</v>
      </c>
      <c r="F15" s="162" t="str">
        <f>IF(B15="","",VLOOKUP(B15,様式4・高等部!$A$17:$H$136,5,FALSE))</f>
        <v>ことばをおぼえる本かず・かたち・いろあいうえお</v>
      </c>
      <c r="G15" s="162" t="str">
        <f>IF(B15="","",VLOOKUP(B15,様式4・高等部!$A$17:$H$136,6,FALSE))</f>
        <v>知</v>
      </c>
      <c r="H15" s="162" t="str">
        <f>IF(B15="","",VLOOKUP(B15,様式4・高等部!$A$17:$H$136,7,FALSE))</f>
        <v>AB</v>
      </c>
      <c r="I15" s="180" t="s">
        <v>7908</v>
      </c>
    </row>
    <row r="16" spans="1:9" ht="80.099999999999994" customHeight="1" x14ac:dyDescent="0.45">
      <c r="A16" s="159">
        <v>9</v>
      </c>
      <c r="B16" s="160" t="s">
        <v>2044</v>
      </c>
      <c r="C16" s="161" t="str">
        <f>IF(B16="","",VLOOKUP(B16,様式4・高等部!$A$17:$H$136,2,FALSE))</f>
        <v>数学</v>
      </c>
      <c r="D16" s="161" t="str">
        <f>IF(B16="","",VLOOKUP(B16,様式4・高等部!$A$17:$H$136,3,FALSE))</f>
        <v>数学</v>
      </c>
      <c r="E16" s="161" t="str">
        <f>IF(B16="","",VLOOKUP(B16,様式4・高等部!$A$17:$H$136,4,FALSE))</f>
        <v>同成社</v>
      </c>
      <c r="F16" s="162" t="str">
        <f>IF(B16="","",VLOOKUP(B16,様式4・高等部!$A$17:$H$136,5,FALSE))</f>
        <v>ゆっくり学ぶ子のためのさんすう４</v>
      </c>
      <c r="G16" s="162" t="str">
        <f>IF(B16="","",VLOOKUP(B16,様式4・高等部!$A$17:$H$136,6,FALSE))</f>
        <v>知</v>
      </c>
      <c r="H16" s="162" t="str">
        <f>IF(B16="","",VLOOKUP(B16,様式4・高等部!$A$17:$H$136,7,FALSE))</f>
        <v>C</v>
      </c>
      <c r="I16" s="180" t="s">
        <v>7910</v>
      </c>
    </row>
    <row r="17" spans="1:9" ht="80.099999999999994" customHeight="1" x14ac:dyDescent="0.45">
      <c r="A17" s="159">
        <v>10</v>
      </c>
      <c r="B17" s="160" t="s">
        <v>2047</v>
      </c>
      <c r="C17" s="161" t="str">
        <f>IF(B17="","",VLOOKUP(B17,様式4・高等部!$A$17:$H$136,2,FALSE))</f>
        <v>数学</v>
      </c>
      <c r="D17" s="161" t="str">
        <f>IF(B17="","",VLOOKUP(B17,様式4・高等部!$A$17:$H$136,3,FALSE))</f>
        <v>数学</v>
      </c>
      <c r="E17" s="161" t="str">
        <f>IF(B17="","",VLOOKUP(B17,様式4・高等部!$A$17:$H$136,4,FALSE))</f>
        <v>東洋館</v>
      </c>
      <c r="F17" s="162" t="str">
        <f>IF(B17="","",VLOOKUP(B17,様式4・高等部!$A$17:$H$136,5,FALSE))</f>
        <v>くらしに役立つ数学改訂新版</v>
      </c>
      <c r="G17" s="162" t="str">
        <f>IF(B17="","",VLOOKUP(B17,様式4・高等部!$A$17:$H$136,6,FALSE))</f>
        <v>知</v>
      </c>
      <c r="H17" s="162" t="str">
        <f>IF(B17="","",VLOOKUP(B17,様式4・高等部!$A$17:$H$136,7,FALSE))</f>
        <v>DE</v>
      </c>
      <c r="I17" s="180" t="s">
        <v>7911</v>
      </c>
    </row>
    <row r="18" spans="1:9" ht="80.099999999999994" customHeight="1" x14ac:dyDescent="0.45">
      <c r="A18" s="159">
        <v>11</v>
      </c>
      <c r="B18" s="160" t="s">
        <v>2050</v>
      </c>
      <c r="C18" s="161" t="str">
        <f>IF(B18="","",VLOOKUP(B18,様式4・高等部!$A$17:$H$136,2,FALSE))</f>
        <v>理科</v>
      </c>
      <c r="D18" s="161" t="str">
        <f>IF(B18="","",VLOOKUP(B18,様式4・高等部!$A$17:$H$136,3,FALSE))</f>
        <v>理科</v>
      </c>
      <c r="E18" s="161" t="str">
        <f>IF(B18="","",VLOOKUP(B18,様式4・高等部!$A$17:$H$136,4,FALSE))</f>
        <v>小学館</v>
      </c>
      <c r="F18" s="162" t="str">
        <f>IF(B18="","",VLOOKUP(B18,様式4・高等部!$A$17:$H$136,5,FALSE))</f>
        <v>楽しく遊ぶ学ぶ　せいかつ図鑑</v>
      </c>
      <c r="G18" s="162" t="str">
        <f>IF(B18="","",VLOOKUP(B18,様式4・高等部!$A$17:$H$136,6,FALSE))</f>
        <v>知</v>
      </c>
      <c r="H18" s="162" t="str">
        <f>IF(B18="","",VLOOKUP(B18,様式4・高等部!$A$17:$H$136,7,FALSE))</f>
        <v>A</v>
      </c>
      <c r="I18" s="180" t="s">
        <v>7913</v>
      </c>
    </row>
    <row r="19" spans="1:9" ht="80.099999999999994" customHeight="1" x14ac:dyDescent="0.45">
      <c r="A19" s="159">
        <v>12</v>
      </c>
      <c r="B19" s="160" t="s">
        <v>2053</v>
      </c>
      <c r="C19" s="161" t="str">
        <f>IF(B19="","",VLOOKUP(B19,様式4・高等部!$A$17:$H$136,2,FALSE))</f>
        <v>理科</v>
      </c>
      <c r="D19" s="161" t="str">
        <f>IF(B19="","",VLOOKUP(B19,様式4・高等部!$A$17:$H$136,3,FALSE))</f>
        <v>理科</v>
      </c>
      <c r="E19" s="161" t="str">
        <f>IF(B19="","",VLOOKUP(B19,様式4・高等部!$A$17:$H$136,4,FALSE))</f>
        <v>小学館</v>
      </c>
      <c r="F19" s="162" t="str">
        <f>IF(B19="","",VLOOKUP(B19,様式4・高等部!$A$17:$H$136,5,FALSE))</f>
        <v>楽しく遊ぶ学ぶ　せいかつ図鑑</v>
      </c>
      <c r="G19" s="162" t="str">
        <f>IF(B19="","",VLOOKUP(B19,様式4・高等部!$A$17:$H$136,6,FALSE))</f>
        <v>知</v>
      </c>
      <c r="H19" s="162" t="str">
        <f>IF(B19="","",VLOOKUP(B19,様式4・高等部!$A$17:$H$136,7,FALSE))</f>
        <v>B</v>
      </c>
      <c r="I19" s="180" t="s">
        <v>7913</v>
      </c>
    </row>
    <row r="20" spans="1:9" ht="80.099999999999994" customHeight="1" x14ac:dyDescent="0.45">
      <c r="A20" s="159">
        <v>13</v>
      </c>
      <c r="B20" s="160" t="s">
        <v>2056</v>
      </c>
      <c r="C20" s="161" t="str">
        <f>IF(B20="","",VLOOKUP(B20,様式4・高等部!$A$17:$H$136,2,FALSE))</f>
        <v>理科</v>
      </c>
      <c r="D20" s="161" t="str">
        <f>IF(B20="","",VLOOKUP(B20,様式4・高等部!$A$17:$H$136,3,FALSE))</f>
        <v>理科</v>
      </c>
      <c r="E20" s="161" t="str">
        <f>IF(B20="","",VLOOKUP(B20,様式4・高等部!$A$17:$H$136,4,FALSE))</f>
        <v>浜島書店</v>
      </c>
      <c r="F20" s="162" t="str">
        <f>IF(B20="","",VLOOKUP(B20,様式4・高等部!$A$17:$H$136,5,FALSE))</f>
        <v>最新　理科便覧　大阪府版</v>
      </c>
      <c r="G20" s="162" t="str">
        <f>IF(B20="","",VLOOKUP(B20,様式4・高等部!$A$17:$H$136,6,FALSE))</f>
        <v>知</v>
      </c>
      <c r="H20" s="162" t="str">
        <f>IF(B20="","",VLOOKUP(B20,様式4・高等部!$A$17:$H$136,7,FALSE))</f>
        <v>C～E</v>
      </c>
      <c r="I20" s="180" t="s">
        <v>7914</v>
      </c>
    </row>
    <row r="21" spans="1:9" ht="80.099999999999994" customHeight="1" x14ac:dyDescent="0.45">
      <c r="A21" s="159">
        <v>14</v>
      </c>
      <c r="B21" s="160" t="s">
        <v>2059</v>
      </c>
      <c r="C21" s="161" t="str">
        <f>IF(B21="","",VLOOKUP(B21,様式4・高等部!$A$17:$H$136,2,FALSE))</f>
        <v>保健体育</v>
      </c>
      <c r="D21" s="161" t="str">
        <f>IF(B21="","",VLOOKUP(B21,様式4・高等部!$A$17:$H$136,3,FALSE))</f>
        <v>保健体育</v>
      </c>
      <c r="E21" s="161" t="str">
        <f>IF(B21="","",VLOOKUP(B21,様式4・高等部!$A$17:$H$136,4,FALSE))</f>
        <v>育成会</v>
      </c>
      <c r="F21" s="162" t="str">
        <f>IF(B21="","",VLOOKUP(B21,様式4・高等部!$A$17:$H$136,5,FALSE))</f>
        <v>自立生活ハンドブック４　からだ！！げんき！？</v>
      </c>
      <c r="G21" s="162" t="str">
        <f>IF(B21="","",VLOOKUP(B21,様式4・高等部!$A$17:$H$136,6,FALSE))</f>
        <v>知</v>
      </c>
      <c r="H21" s="162" t="str">
        <f>IF(B21="","",VLOOKUP(B21,様式4・高等部!$A$17:$H$136,7,FALSE))</f>
        <v>AB</v>
      </c>
      <c r="I21" s="180" t="s">
        <v>7916</v>
      </c>
    </row>
    <row r="22" spans="1:9" ht="80.099999999999994" customHeight="1" x14ac:dyDescent="0.45">
      <c r="A22" s="159">
        <v>15</v>
      </c>
      <c r="B22" s="160" t="s">
        <v>2062</v>
      </c>
      <c r="C22" s="161" t="str">
        <f>IF(B22="","",VLOOKUP(B22,様式4・高等部!$A$17:$H$136,2,FALSE))</f>
        <v>保健体育</v>
      </c>
      <c r="D22" s="161" t="str">
        <f>IF(B22="","",VLOOKUP(B22,様式4・高等部!$A$17:$H$136,3,FALSE))</f>
        <v>保健体育</v>
      </c>
      <c r="E22" s="161" t="str">
        <f>IF(B22="","",VLOOKUP(B22,様式4・高等部!$A$17:$H$136,4,FALSE))</f>
        <v>大修館</v>
      </c>
      <c r="F22" s="162" t="str">
        <f>IF(B22="","",VLOOKUP(B22,様式4・高等部!$A$17:$H$136,5,FALSE))</f>
        <v>現代高等保健体育 改訂版</v>
      </c>
      <c r="G22" s="162" t="str">
        <f>IF(B22="","",VLOOKUP(B22,様式4・高等部!$A$17:$H$136,6,FALSE))</f>
        <v>知</v>
      </c>
      <c r="H22" s="162" t="str">
        <f>IF(B22="","",VLOOKUP(B22,様式4・高等部!$A$17:$H$136,7,FALSE))</f>
        <v>C～E</v>
      </c>
      <c r="I22" s="180" t="s">
        <v>7918</v>
      </c>
    </row>
    <row r="23" spans="1:9" ht="80.099999999999994" customHeight="1" x14ac:dyDescent="0.45">
      <c r="A23" s="159">
        <v>16</v>
      </c>
      <c r="B23" s="160" t="s">
        <v>2065</v>
      </c>
      <c r="C23" s="161" t="str">
        <f>IF(B23="","",VLOOKUP(B23,様式4・高等部!$A$17:$H$136,2,FALSE))</f>
        <v>音楽</v>
      </c>
      <c r="D23" s="161" t="str">
        <f>IF(B23="","",VLOOKUP(B23,様式4・高等部!$A$17:$H$136,3,FALSE))</f>
        <v>音楽</v>
      </c>
      <c r="E23" s="161" t="str">
        <f>IF(B23="","",VLOOKUP(B23,様式4・高等部!$A$17:$H$136,4,FALSE))</f>
        <v>教育芸術社</v>
      </c>
      <c r="F23" s="162" t="str">
        <f>IF(B23="","",VLOOKUP(B23,様式4・高等部!$A$17:$H$136,5,FALSE))</f>
        <v>５訂版　歌はともだち</v>
      </c>
      <c r="G23" s="162" t="str">
        <f>IF(B23="","",VLOOKUP(B23,様式4・高等部!$A$17:$H$136,6,FALSE))</f>
        <v>知</v>
      </c>
      <c r="H23" s="162" t="str">
        <f>IF(B23="","",VLOOKUP(B23,様式4・高等部!$A$17:$H$136,7,FALSE))</f>
        <v>AB</v>
      </c>
      <c r="I23" s="180" t="s">
        <v>7920</v>
      </c>
    </row>
    <row r="24" spans="1:9" ht="80.099999999999994" customHeight="1" x14ac:dyDescent="0.45">
      <c r="A24" s="159">
        <v>17</v>
      </c>
      <c r="B24" s="160" t="s">
        <v>2066</v>
      </c>
      <c r="C24" s="161" t="str">
        <f>IF(B24="","",VLOOKUP(B24,様式4・高等部!$A$17:$H$136,2,FALSE))</f>
        <v>音楽</v>
      </c>
      <c r="D24" s="161" t="str">
        <f>IF(B24="","",VLOOKUP(B24,様式4・高等部!$A$17:$H$136,3,FALSE))</f>
        <v>音楽</v>
      </c>
      <c r="E24" s="161" t="str">
        <f>IF(B24="","",VLOOKUP(B24,様式4・高等部!$A$17:$H$136,4,FALSE))</f>
        <v>教芸</v>
      </c>
      <c r="F24" s="162" t="str">
        <f>IF(B24="","",VLOOKUP(B24,様式4・高等部!$A$17:$H$136,5,FALSE))</f>
        <v>MOUSA１</v>
      </c>
      <c r="G24" s="162" t="str">
        <f>IF(B24="","",VLOOKUP(B24,様式4・高等部!$A$17:$H$136,6,FALSE))</f>
        <v>知</v>
      </c>
      <c r="H24" s="162" t="str">
        <f>IF(B24="","",VLOOKUP(B24,様式4・高等部!$A$17:$H$136,7,FALSE))</f>
        <v>C～E</v>
      </c>
      <c r="I24" s="180" t="s">
        <v>7954</v>
      </c>
    </row>
    <row r="25" spans="1:9" ht="80.099999999999994" customHeight="1" x14ac:dyDescent="0.45">
      <c r="A25" s="159">
        <v>18</v>
      </c>
      <c r="B25" s="160" t="s">
        <v>2067</v>
      </c>
      <c r="C25" s="161" t="str">
        <f>IF(B25="","",VLOOKUP(B25,様式4・高等部!$A$17:$H$136,2,FALSE))</f>
        <v>美術</v>
      </c>
      <c r="D25" s="161" t="str">
        <f>IF(B25="","",VLOOKUP(B25,様式4・高等部!$A$17:$H$136,3,FALSE))</f>
        <v>美術</v>
      </c>
      <c r="E25" s="161" t="str">
        <f>IF(B25="","",VLOOKUP(B25,様式4・高等部!$A$17:$H$136,4,FALSE))</f>
        <v>光村</v>
      </c>
      <c r="F25" s="162" t="str">
        <f>IF(B25="","",VLOOKUP(B25,様式4・高等部!$A$17:$H$136,5,FALSE))</f>
        <v>美術１</v>
      </c>
      <c r="G25" s="162" t="str">
        <f>IF(B25="","",VLOOKUP(B25,様式4・高等部!$A$17:$H$136,6,FALSE))</f>
        <v>知</v>
      </c>
      <c r="H25" s="162" t="str">
        <f>IF(B25="","",VLOOKUP(B25,様式4・高等部!$A$17:$H$136,7,FALSE))</f>
        <v>A～E</v>
      </c>
      <c r="I25" s="180" t="s">
        <v>7921</v>
      </c>
    </row>
    <row r="26" spans="1:9" ht="80.099999999999994" customHeight="1" x14ac:dyDescent="0.45">
      <c r="A26" s="159">
        <v>19</v>
      </c>
      <c r="B26" s="160" t="s">
        <v>2068</v>
      </c>
      <c r="C26" s="161" t="str">
        <f>IF(B26="","",VLOOKUP(B26,様式4・高等部!$A$17:$H$136,2,FALSE))</f>
        <v>英語</v>
      </c>
      <c r="D26" s="161" t="str">
        <f>IF(B26="","",VLOOKUP(B26,様式4・高等部!$A$17:$H$136,3,FALSE))</f>
        <v>英語</v>
      </c>
      <c r="E26" s="161" t="str">
        <f>IF(B26="","",VLOOKUP(B26,様式4・高等部!$A$17:$H$136,4,FALSE))</f>
        <v>東洋館</v>
      </c>
      <c r="F26" s="162" t="str">
        <f>IF(B26="","",VLOOKUP(B26,様式4・高等部!$A$17:$H$136,5,FALSE))</f>
        <v>くらしに役立つ英語</v>
      </c>
      <c r="G26" s="162" t="str">
        <f>IF(B26="","",VLOOKUP(B26,様式4・高等部!$A$17:$H$136,6,FALSE))</f>
        <v>知</v>
      </c>
      <c r="H26" s="162" t="str">
        <f>IF(B26="","",VLOOKUP(B26,様式4・高等部!$A$17:$H$136,7,FALSE))</f>
        <v>C～E</v>
      </c>
      <c r="I26" s="180" t="s">
        <v>7922</v>
      </c>
    </row>
    <row r="27" spans="1:9" ht="80.099999999999994" customHeight="1" x14ac:dyDescent="0.45">
      <c r="A27" s="159">
        <v>20</v>
      </c>
      <c r="B27" s="160" t="s">
        <v>2069</v>
      </c>
      <c r="C27" s="161" t="str">
        <f>IF(B27="","",VLOOKUP(B27,様式4・高等部!$A$17:$H$136,2,FALSE))</f>
        <v>家庭</v>
      </c>
      <c r="D27" s="161" t="str">
        <f>IF(B27="","",VLOOKUP(B27,様式4・高等部!$A$17:$H$136,3,FALSE))</f>
        <v>家庭</v>
      </c>
      <c r="E27" s="161" t="str">
        <f>IF(B27="","",VLOOKUP(B27,様式4・高等部!$A$17:$H$136,4,FALSE))</f>
        <v>小学館</v>
      </c>
      <c r="F27" s="162" t="str">
        <f>IF(B27="","",VLOOKUP(B27,様式4・高等部!$A$17:$H$136,5,FALSE))</f>
        <v>楽しく遊ぶ学ぶ　せいかつ図鑑</v>
      </c>
      <c r="G27" s="162" t="str">
        <f>IF(B27="","",VLOOKUP(B27,様式4・高等部!$A$17:$H$136,6,FALSE))</f>
        <v>知</v>
      </c>
      <c r="H27" s="162" t="str">
        <f>IF(B27="","",VLOOKUP(B27,様式4・高等部!$A$17:$H$136,7,FALSE))</f>
        <v>AB</v>
      </c>
      <c r="I27" s="180" t="s">
        <v>7924</v>
      </c>
    </row>
    <row r="28" spans="1:9" ht="80.099999999999994" customHeight="1" x14ac:dyDescent="0.45">
      <c r="A28" s="159">
        <v>21</v>
      </c>
      <c r="B28" s="160" t="s">
        <v>2070</v>
      </c>
      <c r="C28" s="161" t="str">
        <f>IF(B28="","",VLOOKUP(B28,様式4・高等部!$A$17:$H$136,2,FALSE))</f>
        <v>家庭</v>
      </c>
      <c r="D28" s="161" t="str">
        <f>IF(B28="","",VLOOKUP(B28,様式4・高等部!$A$17:$H$136,3,FALSE))</f>
        <v>家庭</v>
      </c>
      <c r="E28" s="161" t="str">
        <f>IF(B28="","",VLOOKUP(B28,様式4・高等部!$A$17:$H$136,4,FALSE))</f>
        <v>東洋館</v>
      </c>
      <c r="F28" s="162" t="str">
        <f>IF(B28="","",VLOOKUP(B28,様式4・高等部!$A$17:$H$136,5,FALSE))</f>
        <v>くらしに役立つ家庭改訂新版</v>
      </c>
      <c r="G28" s="162" t="str">
        <f>IF(B28="","",VLOOKUP(B28,様式4・高等部!$A$17:$H$136,6,FALSE))</f>
        <v>知</v>
      </c>
      <c r="H28" s="162" t="str">
        <f>IF(B28="","",VLOOKUP(B28,様式4・高等部!$A$17:$H$136,7,FALSE))</f>
        <v>C～E</v>
      </c>
      <c r="I28" s="180" t="s">
        <v>7925</v>
      </c>
    </row>
    <row r="29" spans="1:9" ht="80.099999999999994" customHeight="1" x14ac:dyDescent="0.45">
      <c r="A29" s="159">
        <v>22</v>
      </c>
      <c r="B29" s="160" t="s">
        <v>2071</v>
      </c>
      <c r="C29" s="161" t="str">
        <f>IF(B29="","",VLOOKUP(B29,様式4・高等部!$A$17:$H$136,2,FALSE))</f>
        <v>情報</v>
      </c>
      <c r="D29" s="161" t="str">
        <f>IF(B29="","",VLOOKUP(B29,様式4・高等部!$A$17:$H$136,3,FALSE))</f>
        <v>情報</v>
      </c>
      <c r="E29" s="161" t="str">
        <f>IF(B29="","",VLOOKUP(B29,様式4・高等部!$A$17:$H$136,4,FALSE))</f>
        <v>日文</v>
      </c>
      <c r="F29" s="162" t="str">
        <f>IF(B29="","",VLOOKUP(B29,様式4・高等部!$A$17:$H$136,5,FALSE))</f>
        <v>情報Ⅰ図解と実習－図解編</v>
      </c>
      <c r="G29" s="162" t="str">
        <f>IF(B29="","",VLOOKUP(B29,様式4・高等部!$A$17:$H$136,6,FALSE))</f>
        <v>知</v>
      </c>
      <c r="H29" s="162" t="str">
        <f>IF(B29="","",VLOOKUP(B29,様式4・高等部!$A$17:$H$136,7,FALSE))</f>
        <v>C～E</v>
      </c>
      <c r="I29" s="180" t="s">
        <v>7927</v>
      </c>
    </row>
    <row r="30" spans="1:9" ht="80.099999999999994" customHeight="1" x14ac:dyDescent="0.45">
      <c r="A30" s="159">
        <v>23</v>
      </c>
      <c r="B30" s="160" t="s">
        <v>2072</v>
      </c>
      <c r="C30" s="161" t="str">
        <f>IF(B30="","",VLOOKUP(B30,様式4・高等部!$A$17:$H$136,2,FALSE))</f>
        <v>情報</v>
      </c>
      <c r="D30" s="161" t="str">
        <f>IF(B30="","",VLOOKUP(B30,様式4・高等部!$A$17:$H$136,3,FALSE))</f>
        <v>情報</v>
      </c>
      <c r="E30" s="161" t="str">
        <f>IF(B30="","",VLOOKUP(B30,様式4・高等部!$A$17:$H$136,4,FALSE))</f>
        <v>日文</v>
      </c>
      <c r="F30" s="162" t="str">
        <f>IF(B30="","",VLOOKUP(B30,様式4・高等部!$A$17:$H$136,5,FALSE))</f>
        <v>情報Ⅰ図解と実習－実習編</v>
      </c>
      <c r="G30" s="162" t="str">
        <f>IF(B30="","",VLOOKUP(B30,様式4・高等部!$A$17:$H$136,6,FALSE))</f>
        <v>知</v>
      </c>
      <c r="H30" s="162" t="str">
        <f>IF(B30="","",VLOOKUP(B30,様式4・高等部!$A$17:$H$136,7,FALSE))</f>
        <v>C～E</v>
      </c>
      <c r="I30" s="180" t="s">
        <v>7927</v>
      </c>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V17" sqref="V17:V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大阪府立東住吉支援学校　　　高等部　Ｂ部門（知的障がい教育部門）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偕成社</v>
      </c>
      <c r="F8" s="162" t="str">
        <f>IF(B8="","",VLOOKUP(B8,様式4・高等部!$I$17:$Q$136,5,FALSE))</f>
        <v>ことばをおぼえる本かず・かたち・いろあいうえお</v>
      </c>
      <c r="G8" s="162" t="str">
        <f>IF(B8="","",VLOOKUP(B8,様式4・高等部!$I$17:$Q$136,6,FALSE))</f>
        <v>知</v>
      </c>
      <c r="H8" s="162" t="str">
        <f>IF(B8="","",VLOOKUP(B8,様式4・高等部!$I$17:$Q$136,7,FALSE))</f>
        <v>AB</v>
      </c>
      <c r="I8" s="180" t="s">
        <v>7940</v>
      </c>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同成社</v>
      </c>
      <c r="F9" s="162" t="str">
        <f>IF(B9="","",VLOOKUP(B9,様式4・高等部!$I$17:$Q$136,5,FALSE))</f>
        <v>ゆっくり学ぶ子のための国語４</v>
      </c>
      <c r="G9" s="162" t="str">
        <f>IF(B9="","",VLOOKUP(B9,様式4・高等部!$I$17:$Q$136,6,FALSE))</f>
        <v>知</v>
      </c>
      <c r="H9" s="162" t="str">
        <f>IF(B9="","",VLOOKUP(B9,様式4・高等部!$I$17:$Q$136,7,FALSE))</f>
        <v>C</v>
      </c>
      <c r="I9" s="180" t="s">
        <v>7941</v>
      </c>
    </row>
    <row r="10" spans="1:9" ht="80.099999999999994" customHeight="1" x14ac:dyDescent="0.45">
      <c r="A10" s="159">
        <v>3</v>
      </c>
      <c r="B10" s="160" t="s">
        <v>2027</v>
      </c>
      <c r="C10" s="161" t="str">
        <f>IF(B10="","",VLOOKUP(B10,様式4・高等部!$I$17:$Q$136,2,FALSE))</f>
        <v>国語</v>
      </c>
      <c r="D10" s="161" t="str">
        <f>IF(B10="","",VLOOKUP(B10,様式4・高等部!$I$17:$Q$136,3,FALSE))</f>
        <v>国語</v>
      </c>
      <c r="E10" s="161" t="str">
        <f>IF(B10="","",VLOOKUP(B10,様式4・高等部!$I$17:$Q$136,4,FALSE))</f>
        <v>同成社</v>
      </c>
      <c r="F10" s="162" t="str">
        <f>IF(B10="","",VLOOKUP(B10,様式4・高等部!$I$17:$Q$136,5,FALSE))</f>
        <v>ゆっくり学ぶ子のための国語５</v>
      </c>
      <c r="G10" s="162" t="str">
        <f>IF(B10="","",VLOOKUP(B10,様式4・高等部!$I$17:$Q$136,6,FALSE))</f>
        <v>知</v>
      </c>
      <c r="H10" s="162" t="str">
        <f>IF(B10="","",VLOOKUP(B10,様式4・高等部!$I$17:$Q$136,7,FALSE))</f>
        <v>DE</v>
      </c>
      <c r="I10" s="180" t="s">
        <v>7942</v>
      </c>
    </row>
    <row r="11" spans="1:9" ht="80.099999999999994" customHeight="1" x14ac:dyDescent="0.45">
      <c r="A11" s="159">
        <v>4</v>
      </c>
      <c r="B11" s="160" t="s">
        <v>2030</v>
      </c>
      <c r="C11" s="161" t="str">
        <f>IF(B11="","",VLOOKUP(B11,様式4・高等部!$I$17:$Q$136,2,FALSE))</f>
        <v>社会</v>
      </c>
      <c r="D11" s="161" t="str">
        <f>IF(B11="","",VLOOKUP(B11,様式4・高等部!$I$17:$Q$136,3,FALSE))</f>
        <v>社会</v>
      </c>
      <c r="E11" s="161" t="str">
        <f>IF(B11="","",VLOOKUP(B11,様式4・高等部!$I$17:$Q$136,4,FALSE))</f>
        <v>小学館</v>
      </c>
      <c r="F11" s="162" t="str">
        <f>IF(B11="","",VLOOKUP(B11,様式4・高等部!$I$17:$Q$136,5,FALSE))</f>
        <v>楽しく遊ぶ学ぶ　せいかつ図鑑</v>
      </c>
      <c r="G11" s="162" t="str">
        <f>IF(B11="","",VLOOKUP(B11,様式4・高等部!$I$17:$Q$136,6,FALSE))</f>
        <v>知</v>
      </c>
      <c r="H11" s="162" t="str">
        <f>IF(B11="","",VLOOKUP(B11,様式4・高等部!$I$17:$Q$136,7,FALSE))</f>
        <v>A</v>
      </c>
      <c r="I11" s="180" t="s">
        <v>7902</v>
      </c>
    </row>
    <row r="12" spans="1:9" ht="80.099999999999994" customHeight="1" x14ac:dyDescent="0.45">
      <c r="A12" s="159">
        <v>5</v>
      </c>
      <c r="B12" s="160" t="s">
        <v>2033</v>
      </c>
      <c r="C12" s="161" t="str">
        <f>IF(B12="","",VLOOKUP(B12,様式4・高等部!$I$17:$Q$136,2,FALSE))</f>
        <v>社会</v>
      </c>
      <c r="D12" s="161" t="str">
        <f>IF(B12="","",VLOOKUP(B12,様式4・高等部!$I$17:$Q$136,3,FALSE))</f>
        <v>社会</v>
      </c>
      <c r="E12" s="161" t="str">
        <f>IF(B12="","",VLOOKUP(B12,様式4・高等部!$I$17:$Q$136,4,FALSE))</f>
        <v>小学館</v>
      </c>
      <c r="F12" s="162" t="str">
        <f>IF(B12="","",VLOOKUP(B12,様式4・高等部!$I$17:$Q$136,5,FALSE))</f>
        <v>楽しく遊ぶ学ぶ　せいかつ図鑑</v>
      </c>
      <c r="G12" s="162" t="str">
        <f>IF(B12="","",VLOOKUP(B12,様式4・高等部!$I$17:$Q$136,6,FALSE))</f>
        <v>知</v>
      </c>
      <c r="H12" s="162" t="str">
        <f>IF(B12="","",VLOOKUP(B12,様式4・高等部!$I$17:$Q$136,7,FALSE))</f>
        <v>Ｂ</v>
      </c>
      <c r="I12" s="180" t="s">
        <v>7902</v>
      </c>
    </row>
    <row r="13" spans="1:9" ht="80.099999999999994" customHeight="1" x14ac:dyDescent="0.45">
      <c r="A13" s="159">
        <v>6</v>
      </c>
      <c r="B13" s="160" t="s">
        <v>2036</v>
      </c>
      <c r="C13" s="161" t="str">
        <f>IF(B13="","",VLOOKUP(B13,様式4・高等部!$I$17:$Q$136,2,FALSE))</f>
        <v>社会</v>
      </c>
      <c r="D13" s="161" t="str">
        <f>IF(B13="","",VLOOKUP(B13,様式4・高等部!$I$17:$Q$136,3,FALSE))</f>
        <v>社会</v>
      </c>
      <c r="E13" s="161" t="str">
        <f>IF(B13="","",VLOOKUP(B13,様式4・高等部!$I$17:$Q$136,4,FALSE))</f>
        <v>永岡書店</v>
      </c>
      <c r="F13" s="162" t="str">
        <f>IF(B13="","",VLOOKUP(B13,様式4・高等部!$I$17:$Q$136,5,FALSE))</f>
        <v>見て、学んで、力がつく！こども日本地図　2025年版</v>
      </c>
      <c r="G13" s="162" t="str">
        <f>IF(B13="","",VLOOKUP(B13,様式4・高等部!$I$17:$Q$136,6,FALSE))</f>
        <v>知</v>
      </c>
      <c r="H13" s="162" t="str">
        <f>IF(B13="","",VLOOKUP(B13,様式4・高等部!$I$17:$Q$136,7,FALSE))</f>
        <v>C</v>
      </c>
      <c r="I13" s="180" t="s">
        <v>7904</v>
      </c>
    </row>
    <row r="14" spans="1:9" ht="80.099999999999994" customHeight="1" x14ac:dyDescent="0.45">
      <c r="A14" s="159">
        <v>7</v>
      </c>
      <c r="B14" s="160" t="s">
        <v>2039</v>
      </c>
      <c r="C14" s="161" t="str">
        <f>IF(B14="","",VLOOKUP(B14,様式4・高等部!$I$17:$Q$136,2,FALSE))</f>
        <v>社会</v>
      </c>
      <c r="D14" s="161" t="str">
        <f>IF(B14="","",VLOOKUP(B14,様式4・高等部!$I$17:$Q$136,3,FALSE))</f>
        <v>社会</v>
      </c>
      <c r="E14" s="161" t="str">
        <f>IF(B14="","",VLOOKUP(B14,様式4・高等部!$I$17:$Q$136,4,FALSE))</f>
        <v>帝国</v>
      </c>
      <c r="F14" s="162" t="str">
        <f>IF(B14="","",VLOOKUP(B14,様式4・高等部!$I$17:$Q$136,5,FALSE))</f>
        <v>新詳高等地図</v>
      </c>
      <c r="G14" s="162" t="str">
        <f>IF(B14="","",VLOOKUP(B14,様式4・高等部!$I$17:$Q$136,6,FALSE))</f>
        <v>知</v>
      </c>
      <c r="H14" s="162" t="str">
        <f>IF(B14="","",VLOOKUP(B14,様式4・高等部!$I$17:$Q$136,7,FALSE))</f>
        <v>DE</v>
      </c>
      <c r="I14" s="180" t="s">
        <v>7906</v>
      </c>
    </row>
    <row r="15" spans="1:9" ht="80.099999999999994" customHeight="1" x14ac:dyDescent="0.45">
      <c r="A15" s="159">
        <v>8</v>
      </c>
      <c r="B15" s="160" t="s">
        <v>2042</v>
      </c>
      <c r="C15" s="161" t="str">
        <f>IF(B15="","",VLOOKUP(B15,様式4・高等部!$I$17:$Q$136,2,FALSE))</f>
        <v>数学</v>
      </c>
      <c r="D15" s="161" t="str">
        <f>IF(B15="","",VLOOKUP(B15,様式4・高等部!$I$17:$Q$136,3,FALSE))</f>
        <v>数学</v>
      </c>
      <c r="E15" s="161" t="str">
        <f>IF(B15="","",VLOOKUP(B15,様式4・高等部!$I$17:$Q$136,4,FALSE))</f>
        <v>偕成社</v>
      </c>
      <c r="F15" s="162" t="str">
        <f>IF(B15="","",VLOOKUP(B15,様式4・高等部!$I$17:$Q$136,5,FALSE))</f>
        <v>ことばをおぼえる本かず・かたち・いろあいうえお</v>
      </c>
      <c r="G15" s="162" t="str">
        <f>IF(B15="","",VLOOKUP(B15,様式4・高等部!$I$17:$Q$136,6,FALSE))</f>
        <v>知</v>
      </c>
      <c r="H15" s="162" t="str">
        <f>IF(B15="","",VLOOKUP(B15,様式4・高等部!$I$17:$Q$136,7,FALSE))</f>
        <v>AB</v>
      </c>
      <c r="I15" s="180" t="s">
        <v>7907</v>
      </c>
    </row>
    <row r="16" spans="1:9" ht="80.099999999999994" customHeight="1" x14ac:dyDescent="0.45">
      <c r="A16" s="159">
        <v>9</v>
      </c>
      <c r="B16" s="160" t="s">
        <v>2045</v>
      </c>
      <c r="C16" s="161" t="str">
        <f>IF(B16="","",VLOOKUP(B16,様式4・高等部!$I$17:$Q$136,2,FALSE))</f>
        <v>数学</v>
      </c>
      <c r="D16" s="161" t="str">
        <f>IF(B16="","",VLOOKUP(B16,様式4・高等部!$I$17:$Q$136,3,FALSE))</f>
        <v>数学</v>
      </c>
      <c r="E16" s="161" t="str">
        <f>IF(B16="","",VLOOKUP(B16,様式4・高等部!$I$17:$Q$136,4,FALSE))</f>
        <v>同成社</v>
      </c>
      <c r="F16" s="162" t="str">
        <f>IF(B16="","",VLOOKUP(B16,様式4・高等部!$I$17:$Q$136,5,FALSE))</f>
        <v>ゆっくり学ぶ子のためのさんすう４</v>
      </c>
      <c r="G16" s="162" t="str">
        <f>IF(B16="","",VLOOKUP(B16,様式4・高等部!$I$17:$Q$136,6,FALSE))</f>
        <v>知</v>
      </c>
      <c r="H16" s="162" t="str">
        <f>IF(B16="","",VLOOKUP(B16,様式4・高等部!$I$17:$Q$136,7,FALSE))</f>
        <v>C</v>
      </c>
      <c r="I16" s="180" t="s">
        <v>7909</v>
      </c>
    </row>
    <row r="17" spans="1:9" ht="80.099999999999994" customHeight="1" x14ac:dyDescent="0.45">
      <c r="A17" s="159">
        <v>10</v>
      </c>
      <c r="B17" s="160" t="s">
        <v>2048</v>
      </c>
      <c r="C17" s="161" t="str">
        <f>IF(B17="","",VLOOKUP(B17,様式4・高等部!$I$17:$Q$136,2,FALSE))</f>
        <v>数学</v>
      </c>
      <c r="D17" s="161" t="str">
        <f>IF(B17="","",VLOOKUP(B17,様式4・高等部!$I$17:$Q$136,3,FALSE))</f>
        <v>数学</v>
      </c>
      <c r="E17" s="161" t="str">
        <f>IF(B17="","",VLOOKUP(B17,様式4・高等部!$I$17:$Q$136,4,FALSE))</f>
        <v>東洋館</v>
      </c>
      <c r="F17" s="162" t="str">
        <f>IF(B17="","",VLOOKUP(B17,様式4・高等部!$I$17:$Q$136,5,FALSE))</f>
        <v>くらしに役立つ数学改訂新版</v>
      </c>
      <c r="G17" s="162" t="str">
        <f>IF(B17="","",VLOOKUP(B17,様式4・高等部!$I$17:$Q$136,6,FALSE))</f>
        <v>知</v>
      </c>
      <c r="H17" s="162" t="str">
        <f>IF(B17="","",VLOOKUP(B17,様式4・高等部!$I$17:$Q$136,7,FALSE))</f>
        <v>DE</v>
      </c>
      <c r="I17" s="180" t="s">
        <v>7911</v>
      </c>
    </row>
    <row r="18" spans="1:9" ht="80.099999999999994" customHeight="1" x14ac:dyDescent="0.45">
      <c r="A18" s="159">
        <v>11</v>
      </c>
      <c r="B18" s="160" t="s">
        <v>2051</v>
      </c>
      <c r="C18" s="161" t="str">
        <f>IF(B18="","",VLOOKUP(B18,様式4・高等部!$I$17:$Q$136,2,FALSE))</f>
        <v>理科</v>
      </c>
      <c r="D18" s="161" t="str">
        <f>IF(B18="","",VLOOKUP(B18,様式4・高等部!$I$17:$Q$136,3,FALSE))</f>
        <v>理科</v>
      </c>
      <c r="E18" s="161" t="str">
        <f>IF(B18="","",VLOOKUP(B18,様式4・高等部!$I$17:$Q$136,4,FALSE))</f>
        <v>小学館</v>
      </c>
      <c r="F18" s="162" t="str">
        <f>IF(B18="","",VLOOKUP(B18,様式4・高等部!$I$17:$Q$136,5,FALSE))</f>
        <v>楽しく遊ぶ学ぶ　せいかつ図鑑</v>
      </c>
      <c r="G18" s="162" t="str">
        <f>IF(B18="","",VLOOKUP(B18,様式4・高等部!$I$17:$Q$136,6,FALSE))</f>
        <v>知</v>
      </c>
      <c r="H18" s="162" t="str">
        <f>IF(B18="","",VLOOKUP(B18,様式4・高等部!$I$17:$Q$136,7,FALSE))</f>
        <v>A</v>
      </c>
      <c r="I18" s="180" t="s">
        <v>7913</v>
      </c>
    </row>
    <row r="19" spans="1:9" ht="80.099999999999994" customHeight="1" x14ac:dyDescent="0.45">
      <c r="A19" s="159">
        <v>12</v>
      </c>
      <c r="B19" s="160" t="s">
        <v>2054</v>
      </c>
      <c r="C19" s="161" t="str">
        <f>IF(B19="","",VLOOKUP(B19,様式4・高等部!$I$17:$Q$136,2,FALSE))</f>
        <v>理科</v>
      </c>
      <c r="D19" s="161" t="str">
        <f>IF(B19="","",VLOOKUP(B19,様式4・高等部!$I$17:$Q$136,3,FALSE))</f>
        <v>理科</v>
      </c>
      <c r="E19" s="161" t="str">
        <f>IF(B19="","",VLOOKUP(B19,様式4・高等部!$I$17:$Q$136,4,FALSE))</f>
        <v>小学館</v>
      </c>
      <c r="F19" s="162" t="str">
        <f>IF(B19="","",VLOOKUP(B19,様式4・高等部!$I$17:$Q$136,5,FALSE))</f>
        <v>楽しく遊ぶ学ぶ　せいかつ図鑑</v>
      </c>
      <c r="G19" s="162" t="str">
        <f>IF(B19="","",VLOOKUP(B19,様式4・高等部!$I$17:$Q$136,6,FALSE))</f>
        <v>知</v>
      </c>
      <c r="H19" s="162" t="str">
        <f>IF(B19="","",VLOOKUP(B19,様式4・高等部!$I$17:$Q$136,7,FALSE))</f>
        <v>B</v>
      </c>
      <c r="I19" s="180" t="s">
        <v>7912</v>
      </c>
    </row>
    <row r="20" spans="1:9" ht="80.099999999999994" customHeight="1" x14ac:dyDescent="0.45">
      <c r="A20" s="159">
        <v>13</v>
      </c>
      <c r="B20" s="160" t="s">
        <v>2057</v>
      </c>
      <c r="C20" s="161" t="str">
        <f>IF(B20="","",VLOOKUP(B20,様式4・高等部!$I$17:$Q$136,2,FALSE))</f>
        <v>理科</v>
      </c>
      <c r="D20" s="161" t="str">
        <f>IF(B20="","",VLOOKUP(B20,様式4・高等部!$I$17:$Q$136,3,FALSE))</f>
        <v>理科</v>
      </c>
      <c r="E20" s="161" t="str">
        <f>IF(B20="","",VLOOKUP(B20,様式4・高等部!$I$17:$Q$136,4,FALSE))</f>
        <v>浜島書店</v>
      </c>
      <c r="F20" s="162" t="str">
        <f>IF(B20="","",VLOOKUP(B20,様式4・高等部!$I$17:$Q$136,5,FALSE))</f>
        <v>最新　理科便覧　大阪府版</v>
      </c>
      <c r="G20" s="162" t="str">
        <f>IF(B20="","",VLOOKUP(B20,様式4・高等部!$I$17:$Q$136,6,FALSE))</f>
        <v>知</v>
      </c>
      <c r="H20" s="162" t="str">
        <f>IF(B20="","",VLOOKUP(B20,様式4・高等部!$I$17:$Q$136,7,FALSE))</f>
        <v>C～E</v>
      </c>
      <c r="I20" s="180" t="s">
        <v>7943</v>
      </c>
    </row>
    <row r="21" spans="1:9" ht="80.099999999999994" customHeight="1" x14ac:dyDescent="0.45">
      <c r="A21" s="159">
        <v>14</v>
      </c>
      <c r="B21" s="160" t="s">
        <v>2060</v>
      </c>
      <c r="C21" s="161" t="str">
        <f>IF(B21="","",VLOOKUP(B21,様式4・高等部!$I$17:$Q$136,2,FALSE))</f>
        <v>保健体育</v>
      </c>
      <c r="D21" s="161" t="str">
        <f>IF(B21="","",VLOOKUP(B21,様式4・高等部!$I$17:$Q$136,3,FALSE))</f>
        <v>保健体育</v>
      </c>
      <c r="E21" s="161" t="str">
        <f>IF(B21="","",VLOOKUP(B21,様式4・高等部!$I$17:$Q$136,4,FALSE))</f>
        <v>育成会</v>
      </c>
      <c r="F21" s="162" t="str">
        <f>IF(B21="","",VLOOKUP(B21,様式4・高等部!$I$17:$Q$136,5,FALSE))</f>
        <v>自立生活ハンドブック４　からだ！！げんき！？</v>
      </c>
      <c r="G21" s="162" t="str">
        <f>IF(B21="","",VLOOKUP(B21,様式4・高等部!$I$17:$Q$136,6,FALSE))</f>
        <v>知</v>
      </c>
      <c r="H21" s="162" t="str">
        <f>IF(B21="","",VLOOKUP(B21,様式4・高等部!$I$17:$Q$136,7,FALSE))</f>
        <v>AB</v>
      </c>
      <c r="I21" s="180" t="s">
        <v>7915</v>
      </c>
    </row>
    <row r="22" spans="1:9" ht="80.099999999999994" customHeight="1" x14ac:dyDescent="0.45">
      <c r="A22" s="159">
        <v>15</v>
      </c>
      <c r="B22" s="160" t="s">
        <v>2063</v>
      </c>
      <c r="C22" s="161" t="str">
        <f>IF(B22="","",VLOOKUP(B22,様式4・高等部!$I$17:$Q$136,2,FALSE))</f>
        <v>保健体育</v>
      </c>
      <c r="D22" s="161" t="str">
        <f>IF(B22="","",VLOOKUP(B22,様式4・高等部!$I$17:$Q$136,3,FALSE))</f>
        <v>保健体育</v>
      </c>
      <c r="E22" s="161" t="str">
        <f>IF(B22="","",VLOOKUP(B22,様式4・高等部!$I$17:$Q$136,4,FALSE))</f>
        <v>大修館</v>
      </c>
      <c r="F22" s="162" t="str">
        <f>IF(B22="","",VLOOKUP(B22,様式4・高等部!$I$17:$Q$136,5,FALSE))</f>
        <v>現代高等保健体育 改訂版</v>
      </c>
      <c r="G22" s="162" t="str">
        <f>IF(B22="","",VLOOKUP(B22,様式4・高等部!$I$17:$Q$136,6,FALSE))</f>
        <v>知</v>
      </c>
      <c r="H22" s="162" t="str">
        <f>IF(B22="","",VLOOKUP(B22,様式4・高等部!$I$17:$Q$136,7,FALSE))</f>
        <v>C～E</v>
      </c>
      <c r="I22" s="180" t="s">
        <v>7918</v>
      </c>
    </row>
    <row r="23" spans="1:9" ht="80.099999999999994" customHeight="1" x14ac:dyDescent="0.45">
      <c r="A23" s="159">
        <v>16</v>
      </c>
      <c r="B23" s="160" t="s">
        <v>1955</v>
      </c>
      <c r="C23" s="161" t="str">
        <f>IF(B23="","",VLOOKUP(B23,様式4・高等部!$I$17:$Q$136,2,FALSE))</f>
        <v>音楽</v>
      </c>
      <c r="D23" s="161" t="str">
        <f>IF(B23="","",VLOOKUP(B23,様式4・高等部!$I$17:$Q$136,3,FALSE))</f>
        <v>音楽</v>
      </c>
      <c r="E23" s="161" t="str">
        <f>IF(B23="","",VLOOKUP(B23,様式4・高等部!$I$17:$Q$136,4,FALSE))</f>
        <v>教育芸術社</v>
      </c>
      <c r="F23" s="162" t="str">
        <f>IF(B23="","",VLOOKUP(B23,様式4・高等部!$I$17:$Q$136,5,FALSE))</f>
        <v>５訂版　歌はともだち</v>
      </c>
      <c r="G23" s="162" t="str">
        <f>IF(B23="","",VLOOKUP(B23,様式4・高等部!$I$17:$Q$136,6,FALSE))</f>
        <v>知</v>
      </c>
      <c r="H23" s="162" t="str">
        <f>IF(B23="","",VLOOKUP(B23,様式4・高等部!$I$17:$Q$136,7,FALSE))</f>
        <v>AB</v>
      </c>
      <c r="I23" s="180" t="s">
        <v>7920</v>
      </c>
    </row>
    <row r="24" spans="1:9" ht="80.099999999999994" customHeight="1" x14ac:dyDescent="0.45">
      <c r="A24" s="159">
        <v>17</v>
      </c>
      <c r="B24" s="160" t="s">
        <v>1956</v>
      </c>
      <c r="C24" s="161" t="str">
        <f>IF(B24="","",VLOOKUP(B24,様式4・高等部!$I$17:$Q$136,2,FALSE))</f>
        <v>音楽</v>
      </c>
      <c r="D24" s="161" t="str">
        <f>IF(B24="","",VLOOKUP(B24,様式4・高等部!$I$17:$Q$136,3,FALSE))</f>
        <v>音楽</v>
      </c>
      <c r="E24" s="161" t="str">
        <f>IF(B24="","",VLOOKUP(B24,様式4・高等部!$I$17:$Q$136,4,FALSE))</f>
        <v>教出</v>
      </c>
      <c r="F24" s="162" t="str">
        <f>IF(B24="","",VLOOKUP(B24,様式4・高等部!$I$17:$Q$136,5,FALSE))</f>
        <v>音楽Ⅰ　Tutti＋</v>
      </c>
      <c r="G24" s="162" t="str">
        <f>IF(B24="","",VLOOKUP(B24,様式4・高等部!$I$17:$Q$136,6,FALSE))</f>
        <v>知</v>
      </c>
      <c r="H24" s="162" t="str">
        <f>IF(B24="","",VLOOKUP(B24,様式4・高等部!$I$17:$Q$136,7,FALSE))</f>
        <v>C～E</v>
      </c>
      <c r="I24" s="180" t="s">
        <v>7944</v>
      </c>
    </row>
    <row r="25" spans="1:9" ht="80.099999999999994" customHeight="1" x14ac:dyDescent="0.45">
      <c r="A25" s="159">
        <v>18</v>
      </c>
      <c r="B25" s="160" t="s">
        <v>1957</v>
      </c>
      <c r="C25" s="161" t="str">
        <f>IF(B25="","",VLOOKUP(B25,様式4・高等部!$I$17:$Q$136,2,FALSE))</f>
        <v>美術</v>
      </c>
      <c r="D25" s="161" t="str">
        <f>IF(B25="","",VLOOKUP(B25,様式4・高等部!$I$17:$Q$136,3,FALSE))</f>
        <v>美術</v>
      </c>
      <c r="E25" s="161" t="str">
        <f>IF(B25="","",VLOOKUP(B25,様式4・高等部!$I$17:$Q$136,4,FALSE))</f>
        <v>日文</v>
      </c>
      <c r="F25" s="162" t="str">
        <f>IF(B25="","",VLOOKUP(B25,様式4・高等部!$I$17:$Q$136,5,FALSE))</f>
        <v>高校生の美術１</v>
      </c>
      <c r="G25" s="162" t="str">
        <f>IF(B25="","",VLOOKUP(B25,様式4・高等部!$I$17:$Q$136,6,FALSE))</f>
        <v>知</v>
      </c>
      <c r="H25" s="162" t="str">
        <f>IF(B25="","",VLOOKUP(B25,様式4・高等部!$I$17:$Q$136,7,FALSE))</f>
        <v>A～E</v>
      </c>
      <c r="I25" s="180" t="s">
        <v>7945</v>
      </c>
    </row>
    <row r="26" spans="1:9" ht="80.099999999999994" customHeight="1" x14ac:dyDescent="0.45">
      <c r="A26" s="159">
        <v>19</v>
      </c>
      <c r="B26" s="160" t="s">
        <v>1958</v>
      </c>
      <c r="C26" s="161" t="str">
        <f>IF(B26="","",VLOOKUP(B26,様式4・高等部!$I$17:$Q$136,2,FALSE))</f>
        <v>英語</v>
      </c>
      <c r="D26" s="161" t="str">
        <f>IF(B26="","",VLOOKUP(B26,様式4・高等部!$I$17:$Q$136,3,FALSE))</f>
        <v>英語</v>
      </c>
      <c r="E26" s="161" t="str">
        <f>IF(B26="","",VLOOKUP(B26,様式4・高等部!$I$17:$Q$136,4,FALSE))</f>
        <v>東洋館</v>
      </c>
      <c r="F26" s="162" t="str">
        <f>IF(B26="","",VLOOKUP(B26,様式4・高等部!$I$17:$Q$136,5,FALSE))</f>
        <v>くらしに役立つ英語</v>
      </c>
      <c r="G26" s="162" t="str">
        <f>IF(B26="","",VLOOKUP(B26,様式4・高等部!$I$17:$Q$136,6,FALSE))</f>
        <v>知</v>
      </c>
      <c r="H26" s="162" t="str">
        <f>IF(B26="","",VLOOKUP(B26,様式4・高等部!$I$17:$Q$136,7,FALSE))</f>
        <v>C</v>
      </c>
      <c r="I26" s="180" t="s">
        <v>7946</v>
      </c>
    </row>
    <row r="27" spans="1:9" ht="80.099999999999994" customHeight="1" x14ac:dyDescent="0.45">
      <c r="A27" s="159">
        <v>20</v>
      </c>
      <c r="B27" s="160" t="s">
        <v>1959</v>
      </c>
      <c r="C27" s="161" t="str">
        <f>IF(B27="","",VLOOKUP(B27,様式4・高等部!$I$17:$Q$136,2,FALSE))</f>
        <v>家庭</v>
      </c>
      <c r="D27" s="161" t="str">
        <f>IF(B27="","",VLOOKUP(B27,様式4・高等部!$I$17:$Q$136,3,FALSE))</f>
        <v>家庭</v>
      </c>
      <c r="E27" s="161" t="str">
        <f>IF(B27="","",VLOOKUP(B27,様式4・高等部!$I$17:$Q$136,4,FALSE))</f>
        <v>小学館</v>
      </c>
      <c r="F27" s="162" t="str">
        <f>IF(B27="","",VLOOKUP(B27,様式4・高等部!$I$17:$Q$136,5,FALSE))</f>
        <v>楽しく遊ぶ学ぶ　せいかつ図鑑</v>
      </c>
      <c r="G27" s="162" t="str">
        <f>IF(B27="","",VLOOKUP(B27,様式4・高等部!$I$17:$Q$136,6,FALSE))</f>
        <v>知</v>
      </c>
      <c r="H27" s="162" t="str">
        <f>IF(B27="","",VLOOKUP(B27,様式4・高等部!$I$17:$Q$136,7,FALSE))</f>
        <v>AB</v>
      </c>
      <c r="I27" s="180" t="s">
        <v>7946</v>
      </c>
    </row>
    <row r="28" spans="1:9" ht="80.099999999999994" customHeight="1" x14ac:dyDescent="0.45">
      <c r="A28" s="159">
        <v>21</v>
      </c>
      <c r="B28" s="160" t="s">
        <v>1960</v>
      </c>
      <c r="C28" s="161" t="str">
        <f>IF(B28="","",VLOOKUP(B28,様式4・高等部!$I$17:$Q$136,2,FALSE))</f>
        <v>家庭</v>
      </c>
      <c r="D28" s="161" t="str">
        <f>IF(B28="","",VLOOKUP(B28,様式4・高等部!$I$17:$Q$136,3,FALSE))</f>
        <v>家庭</v>
      </c>
      <c r="E28" s="161" t="str">
        <f>IF(B28="","",VLOOKUP(B28,様式4・高等部!$I$17:$Q$136,4,FALSE))</f>
        <v>東洋館</v>
      </c>
      <c r="F28" s="162" t="str">
        <f>IF(B28="","",VLOOKUP(B28,様式4・高等部!$I$17:$Q$136,5,FALSE))</f>
        <v>くらしに役立つ家庭改訂新版</v>
      </c>
      <c r="G28" s="162" t="str">
        <f>IF(B28="","",VLOOKUP(B28,様式4・高等部!$I$17:$Q$136,6,FALSE))</f>
        <v>知</v>
      </c>
      <c r="H28" s="162" t="str">
        <f>IF(B28="","",VLOOKUP(B28,様式4・高等部!$I$17:$Q$136,7,FALSE))</f>
        <v>C～E</v>
      </c>
      <c r="I28" s="180" t="s">
        <v>7924</v>
      </c>
    </row>
    <row r="29" spans="1:9" ht="80.099999999999994" customHeight="1" x14ac:dyDescent="0.45">
      <c r="A29" s="159">
        <v>22</v>
      </c>
      <c r="B29" s="160" t="s">
        <v>1961</v>
      </c>
      <c r="C29" s="161" t="str">
        <f>IF(B29="","",VLOOKUP(B29,様式4・高等部!$I$17:$Q$136,2,FALSE))</f>
        <v>情報</v>
      </c>
      <c r="D29" s="161" t="str">
        <f>IF(B29="","",VLOOKUP(B29,様式4・高等部!$I$17:$Q$136,3,FALSE))</f>
        <v>情報</v>
      </c>
      <c r="E29" s="161" t="str">
        <f>IF(B29="","",VLOOKUP(B29,様式4・高等部!$I$17:$Q$136,4,FALSE))</f>
        <v>日文</v>
      </c>
      <c r="F29" s="162" t="str">
        <f>IF(B29="","",VLOOKUP(B29,様式4・高等部!$I$17:$Q$136,5,FALSE))</f>
        <v>情報Ⅰ図解と実習ー図解編</v>
      </c>
      <c r="G29" s="162" t="str">
        <f>IF(B29="","",VLOOKUP(B29,様式4・高等部!$I$17:$Q$136,6,FALSE))</f>
        <v>知</v>
      </c>
      <c r="H29" s="162" t="str">
        <f>IF(B29="","",VLOOKUP(B29,様式4・高等部!$I$17:$Q$136,7,FALSE))</f>
        <v>C～E</v>
      </c>
      <c r="I29" s="180" t="s">
        <v>7925</v>
      </c>
    </row>
    <row r="30" spans="1:9" ht="80.099999999999994" customHeight="1" x14ac:dyDescent="0.45">
      <c r="A30" s="159">
        <v>23</v>
      </c>
      <c r="B30" s="160" t="s">
        <v>1962</v>
      </c>
      <c r="C30" s="161" t="str">
        <f>IF(B30="","",VLOOKUP(B30,様式4・高等部!$I$17:$Q$136,2,FALSE))</f>
        <v>情報</v>
      </c>
      <c r="D30" s="161" t="str">
        <f>IF(B30="","",VLOOKUP(B30,様式4・高等部!$I$17:$Q$136,3,FALSE))</f>
        <v>情報</v>
      </c>
      <c r="E30" s="161">
        <f>IF(B30="","",VLOOKUP(B30,様式4・高等部!$I$17:$Q$136,4,FALSE))</f>
        <v>0</v>
      </c>
      <c r="F30" s="162" t="str">
        <f>IF(B30="","",VLOOKUP(B30,様式4・高等部!$I$17:$Q$136,5,FALSE))</f>
        <v>情報Ⅰ図解と実習ー実習編</v>
      </c>
      <c r="G30" s="162" t="str">
        <f>IF(B30="","",VLOOKUP(B30,様式4・高等部!$I$17:$Q$136,6,FALSE))</f>
        <v>知</v>
      </c>
      <c r="H30" s="162" t="str">
        <f>IF(B30="","",VLOOKUP(B30,様式4・高等部!$I$17:$Q$136,7,FALSE))</f>
        <v>C～E</v>
      </c>
      <c r="I30" s="180" t="s">
        <v>7926</v>
      </c>
    </row>
    <row r="31" spans="1:9" ht="80.099999999999994" customHeight="1" x14ac:dyDescent="0.45">
      <c r="A31" s="159">
        <v>24</v>
      </c>
      <c r="B31" s="160" t="s">
        <v>1963</v>
      </c>
      <c r="C31" s="161">
        <f>IF(B31="","",VLOOKUP(B31,様式4・高等部!$I$17:$Q$136,2,FALSE))</f>
        <v>0</v>
      </c>
      <c r="D31" s="161">
        <f>IF(B31="","",VLOOKUP(B31,様式4・高等部!$I$17:$Q$136,3,FALSE))</f>
        <v>0</v>
      </c>
      <c r="E31" s="161">
        <f>IF(B31="","",VLOOKUP(B31,様式4・高等部!$I$17:$Q$136,4,FALSE))</f>
        <v>0</v>
      </c>
      <c r="F31" s="162">
        <f>IF(B31="","",VLOOKUP(B31,様式4・高等部!$I$17:$Q$136,5,FALSE))</f>
        <v>0</v>
      </c>
      <c r="G31" s="162">
        <f>IF(B31="","",VLOOKUP(B31,様式4・高等部!$I$17:$Q$136,6,FALSE))</f>
        <v>0</v>
      </c>
      <c r="H31" s="162">
        <f>IF(B31="","",VLOOKUP(B31,様式4・高等部!$I$17:$Q$136,7,FALSE))</f>
        <v>0</v>
      </c>
      <c r="I31" s="180" t="s">
        <v>7927</v>
      </c>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V17" sqref="V17:V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大阪府立東住吉支援学校　　　高等部　Ｂ部門（知的障がい教育部門）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国語</v>
      </c>
      <c r="E8" s="161" t="str">
        <f>IF(B8="","",VLOOKUP(B8,様式4・高等部!$R$17:$Z$136,4,FALSE))</f>
        <v>偕成社</v>
      </c>
      <c r="F8" s="162" t="str">
        <f>IF(B8="","",VLOOKUP(B8,様式4・高等部!$R$17:$Z$136,5,FALSE))</f>
        <v>ことばをおぼえる本かず・かたち・いろあいうえお</v>
      </c>
      <c r="G8" s="164" t="str">
        <f>IF(B8="","",VLOOKUP(B8,様式4・高等部!$R$17:$Z$136,6,FALSE))</f>
        <v>知</v>
      </c>
      <c r="H8" s="164" t="str">
        <f>IF(B8="","",VLOOKUP(B8,様式4・高等部!$R$17:$Z$136,7,FALSE))</f>
        <v>AB</v>
      </c>
      <c r="I8" s="180" t="s">
        <v>7939</v>
      </c>
    </row>
    <row r="9" spans="1:9" ht="80.099999999999994" customHeight="1" x14ac:dyDescent="0.45">
      <c r="A9" s="159">
        <v>2</v>
      </c>
      <c r="B9" s="160" t="s">
        <v>2025</v>
      </c>
      <c r="C9" s="163" t="str">
        <f>IF(B9="","",VLOOKUP(B9,様式4・高等部!$R$17:$Z$136,2,FALSE))</f>
        <v>国語</v>
      </c>
      <c r="D9" s="163" t="str">
        <f>IF(B9="","",VLOOKUP(B9,様式4・高等部!$R$17:$Z$136,3,FALSE))</f>
        <v>国語</v>
      </c>
      <c r="E9" s="161" t="str">
        <f>IF(B9="","",VLOOKUP(B9,様式4・高等部!$R$17:$Z$136,4,FALSE))</f>
        <v>同成社</v>
      </c>
      <c r="F9" s="162" t="str">
        <f>IF(B9="","",VLOOKUP(B9,様式4・高等部!$R$17:$Z$136,5,FALSE))</f>
        <v>ゆっくり学ぶ子のための国語４</v>
      </c>
      <c r="G9" s="164" t="str">
        <f>IF(B9="","",VLOOKUP(B9,様式4・高等部!$R$17:$Z$136,6,FALSE))</f>
        <v>知</v>
      </c>
      <c r="H9" s="164" t="str">
        <f>IF(B9="","",VLOOKUP(B9,様式4・高等部!$R$17:$Z$136,7,FALSE))</f>
        <v>C</v>
      </c>
      <c r="I9" s="180" t="s">
        <v>7941</v>
      </c>
    </row>
    <row r="10" spans="1:9" ht="80.099999999999994" customHeight="1" x14ac:dyDescent="0.45">
      <c r="A10" s="159">
        <v>3</v>
      </c>
      <c r="B10" s="160" t="s">
        <v>2028</v>
      </c>
      <c r="C10" s="163" t="str">
        <f>IF(B10="","",VLOOKUP(B10,様式4・高等部!$R$17:$Z$136,2,FALSE))</f>
        <v>国語</v>
      </c>
      <c r="D10" s="163" t="str">
        <f>IF(B10="","",VLOOKUP(B10,様式4・高等部!$R$17:$Z$136,3,FALSE))</f>
        <v>国語</v>
      </c>
      <c r="E10" s="161" t="str">
        <f>IF(B10="","",VLOOKUP(B10,様式4・高等部!$R$17:$Z$136,4,FALSE))</f>
        <v>同成社</v>
      </c>
      <c r="F10" s="162" t="str">
        <f>IF(B10="","",VLOOKUP(B10,様式4・高等部!$R$17:$Z$136,5,FALSE))</f>
        <v>ゆっくり学ぶ子のための国語５</v>
      </c>
      <c r="G10" s="164" t="str">
        <f>IF(B10="","",VLOOKUP(B10,様式4・高等部!$R$17:$Z$136,6,FALSE))</f>
        <v>知</v>
      </c>
      <c r="H10" s="164" t="str">
        <f>IF(B10="","",VLOOKUP(B10,様式4・高等部!$R$17:$Z$136,7,FALSE))</f>
        <v>DE</v>
      </c>
      <c r="I10" s="180" t="s">
        <v>7942</v>
      </c>
    </row>
    <row r="11" spans="1:9" ht="80.099999999999994" customHeight="1" x14ac:dyDescent="0.45">
      <c r="A11" s="159">
        <v>4</v>
      </c>
      <c r="B11" s="160" t="s">
        <v>2031</v>
      </c>
      <c r="C11" s="163" t="str">
        <f>IF(B11="","",VLOOKUP(B11,様式4・高等部!$R$17:$Z$136,2,FALSE))</f>
        <v>社会</v>
      </c>
      <c r="D11" s="163" t="str">
        <f>IF(B11="","",VLOOKUP(B11,様式4・高等部!$R$17:$Z$136,3,FALSE))</f>
        <v>社会</v>
      </c>
      <c r="E11" s="161" t="str">
        <f>IF(B11="","",VLOOKUP(B11,様式4・高等部!$R$17:$Z$136,4,FALSE))</f>
        <v>小学館</v>
      </c>
      <c r="F11" s="162" t="str">
        <f>IF(B11="","",VLOOKUP(B11,様式4・高等部!$R$17:$Z$136,5,FALSE))</f>
        <v>楽しく遊ぶ学ぶ　せいかつ図鑑</v>
      </c>
      <c r="G11" s="164" t="str">
        <f>IF(B11="","",VLOOKUP(B11,様式4・高等部!$R$17:$Z$136,6,FALSE))</f>
        <v>知</v>
      </c>
      <c r="H11" s="164" t="str">
        <f>IF(B11="","",VLOOKUP(B11,様式4・高等部!$R$17:$Z$136,7,FALSE))</f>
        <v>A</v>
      </c>
      <c r="I11" s="180" t="s">
        <v>7902</v>
      </c>
    </row>
    <row r="12" spans="1:9" ht="80.099999999999994" customHeight="1" x14ac:dyDescent="0.45">
      <c r="A12" s="159">
        <v>5</v>
      </c>
      <c r="B12" s="160" t="s">
        <v>2034</v>
      </c>
      <c r="C12" s="163" t="str">
        <f>IF(B12="","",VLOOKUP(B12,様式4・高等部!$R$17:$Z$136,2,FALSE))</f>
        <v>社会</v>
      </c>
      <c r="D12" s="163" t="str">
        <f>IF(B12="","",VLOOKUP(B12,様式4・高等部!$R$17:$Z$136,3,FALSE))</f>
        <v>社会</v>
      </c>
      <c r="E12" s="161" t="str">
        <f>IF(B12="","",VLOOKUP(B12,様式4・高等部!$R$17:$Z$136,4,FALSE))</f>
        <v>小学館</v>
      </c>
      <c r="F12" s="162" t="str">
        <f>IF(B12="","",VLOOKUP(B12,様式4・高等部!$R$17:$Z$136,5,FALSE))</f>
        <v>楽しく遊ぶ学ぶ　せいかつ図鑑</v>
      </c>
      <c r="G12" s="164" t="str">
        <f>IF(B12="","",VLOOKUP(B12,様式4・高等部!$R$17:$Z$136,6,FALSE))</f>
        <v>知</v>
      </c>
      <c r="H12" s="164" t="str">
        <f>IF(B12="","",VLOOKUP(B12,様式4・高等部!$R$17:$Z$136,7,FALSE))</f>
        <v>Ｂ</v>
      </c>
      <c r="I12" s="180" t="s">
        <v>7902</v>
      </c>
    </row>
    <row r="13" spans="1:9" ht="80.099999999999994" customHeight="1" x14ac:dyDescent="0.45">
      <c r="A13" s="159">
        <v>6</v>
      </c>
      <c r="B13" s="160" t="s">
        <v>2037</v>
      </c>
      <c r="C13" s="163" t="str">
        <f>IF(B13="","",VLOOKUP(B13,様式4・高等部!$R$17:$Z$136,2,FALSE))</f>
        <v>社会</v>
      </c>
      <c r="D13" s="163" t="str">
        <f>IF(B13="","",VLOOKUP(B13,様式4・高等部!$R$17:$Z$136,3,FALSE))</f>
        <v>社会</v>
      </c>
      <c r="E13" s="161" t="str">
        <f>IF(B13="","",VLOOKUP(B13,様式4・高等部!$R$17:$Z$136,4,FALSE))</f>
        <v>永岡書店</v>
      </c>
      <c r="F13" s="162" t="str">
        <f>IF(B13="","",VLOOKUP(B13,様式4・高等部!$R$17:$Z$136,5,FALSE))</f>
        <v>見て、学んで、力がつく！こども日本地図　2023年版</v>
      </c>
      <c r="G13" s="164" t="str">
        <f>IF(B13="","",VLOOKUP(B13,様式4・高等部!$R$17:$Z$136,6,FALSE))</f>
        <v>知</v>
      </c>
      <c r="H13" s="164" t="str">
        <f>IF(B13="","",VLOOKUP(B13,様式4・高等部!$R$17:$Z$136,7,FALSE))</f>
        <v>C</v>
      </c>
      <c r="I13" s="180" t="s">
        <v>7904</v>
      </c>
    </row>
    <row r="14" spans="1:9" ht="80.099999999999994" customHeight="1" x14ac:dyDescent="0.45">
      <c r="A14" s="159">
        <v>7</v>
      </c>
      <c r="B14" s="160" t="s">
        <v>2040</v>
      </c>
      <c r="C14" s="163" t="str">
        <f>IF(B14="","",VLOOKUP(B14,様式4・高等部!$R$17:$Z$136,2,FALSE))</f>
        <v>社会</v>
      </c>
      <c r="D14" s="163" t="str">
        <f>IF(B14="","",VLOOKUP(B14,様式4・高等部!$R$17:$Z$136,3,FALSE))</f>
        <v>社会</v>
      </c>
      <c r="E14" s="161" t="str">
        <f>IF(B14="","",VLOOKUP(B14,様式4・高等部!$R$17:$Z$136,4,FALSE))</f>
        <v>帝国</v>
      </c>
      <c r="F14" s="162" t="str">
        <f>IF(B14="","",VLOOKUP(B14,様式4・高等部!$R$17:$Z$136,5,FALSE))</f>
        <v>新詳高等地図</v>
      </c>
      <c r="G14" s="164" t="str">
        <f>IF(B14="","",VLOOKUP(B14,様式4・高等部!$R$17:$Z$136,6,FALSE))</f>
        <v>知</v>
      </c>
      <c r="H14" s="164" t="str">
        <f>IF(B14="","",VLOOKUP(B14,様式4・高等部!$R$17:$Z$136,7,FALSE))</f>
        <v>DE</v>
      </c>
      <c r="I14" s="180" t="s">
        <v>7906</v>
      </c>
    </row>
    <row r="15" spans="1:9" ht="80.099999999999994" customHeight="1" x14ac:dyDescent="0.45">
      <c r="A15" s="159">
        <v>8</v>
      </c>
      <c r="B15" s="160" t="s">
        <v>2043</v>
      </c>
      <c r="C15" s="163" t="str">
        <f>IF(B15="","",VLOOKUP(B15,様式4・高等部!$R$17:$Z$136,2,FALSE))</f>
        <v>数学</v>
      </c>
      <c r="D15" s="163" t="str">
        <f>IF(B15="","",VLOOKUP(B15,様式4・高等部!$R$17:$Z$136,3,FALSE))</f>
        <v>数学</v>
      </c>
      <c r="E15" s="161" t="str">
        <f>IF(B15="","",VLOOKUP(B15,様式4・高等部!$R$17:$Z$136,4,FALSE))</f>
        <v>偕成社</v>
      </c>
      <c r="F15" s="162" t="str">
        <f>IF(B15="","",VLOOKUP(B15,様式4・高等部!$R$17:$Z$136,5,FALSE))</f>
        <v>ことばをおぼえる本かず・かたち・いろあいうえお</v>
      </c>
      <c r="G15" s="164" t="str">
        <f>IF(B15="","",VLOOKUP(B15,様式4・高等部!$R$17:$Z$136,6,FALSE))</f>
        <v>知</v>
      </c>
      <c r="H15" s="164" t="str">
        <f>IF(B15="","",VLOOKUP(B15,様式4・高等部!$R$17:$Z$136,7,FALSE))</f>
        <v>AB</v>
      </c>
      <c r="I15" s="180" t="s">
        <v>7907</v>
      </c>
    </row>
    <row r="16" spans="1:9" ht="80.099999999999994" customHeight="1" x14ac:dyDescent="0.45">
      <c r="A16" s="159">
        <v>9</v>
      </c>
      <c r="B16" s="160" t="s">
        <v>2046</v>
      </c>
      <c r="C16" s="163" t="str">
        <f>IF(B16="","",VLOOKUP(B16,様式4・高等部!$R$17:$Z$136,2,FALSE))</f>
        <v>数学</v>
      </c>
      <c r="D16" s="163" t="str">
        <f>IF(B16="","",VLOOKUP(B16,様式4・高等部!$R$17:$Z$136,3,FALSE))</f>
        <v>数学</v>
      </c>
      <c r="E16" s="161" t="str">
        <f>IF(B16="","",VLOOKUP(B16,様式4・高等部!$R$17:$Z$136,4,FALSE))</f>
        <v>同成社</v>
      </c>
      <c r="F16" s="162" t="str">
        <f>IF(B16="","",VLOOKUP(B16,様式4・高等部!$R$17:$Z$136,5,FALSE))</f>
        <v>ゆっくり学ぶ子のためのさんすう４</v>
      </c>
      <c r="G16" s="164" t="str">
        <f>IF(B16="","",VLOOKUP(B16,様式4・高等部!$R$17:$Z$136,6,FALSE))</f>
        <v>知</v>
      </c>
      <c r="H16" s="164" t="str">
        <f>IF(B16="","",VLOOKUP(B16,様式4・高等部!$R$17:$Z$136,7,FALSE))</f>
        <v>C</v>
      </c>
      <c r="I16" s="180" t="s">
        <v>7909</v>
      </c>
    </row>
    <row r="17" spans="1:9" ht="80.099999999999994" customHeight="1" x14ac:dyDescent="0.45">
      <c r="A17" s="159">
        <v>10</v>
      </c>
      <c r="B17" s="160" t="s">
        <v>2049</v>
      </c>
      <c r="C17" s="163" t="str">
        <f>IF(B17="","",VLOOKUP(B17,様式4・高等部!$R$17:$Z$136,2,FALSE))</f>
        <v>数学</v>
      </c>
      <c r="D17" s="163" t="str">
        <f>IF(B17="","",VLOOKUP(B17,様式4・高等部!$R$17:$Z$136,3,FALSE))</f>
        <v>数学</v>
      </c>
      <c r="E17" s="161" t="str">
        <f>IF(B17="","",VLOOKUP(B17,様式4・高等部!$R$17:$Z$136,4,FALSE))</f>
        <v>東洋館</v>
      </c>
      <c r="F17" s="162" t="str">
        <f>IF(B17="","",VLOOKUP(B17,様式4・高等部!$R$17:$Z$136,5,FALSE))</f>
        <v>くらしに役立つ数学</v>
      </c>
      <c r="G17" s="164" t="str">
        <f>IF(B17="","",VLOOKUP(B17,様式4・高等部!$R$17:$Z$136,6,FALSE))</f>
        <v>知</v>
      </c>
      <c r="H17" s="164" t="str">
        <f>IF(B17="","",VLOOKUP(B17,様式4・高等部!$R$17:$Z$136,7,FALSE))</f>
        <v>DE</v>
      </c>
      <c r="I17" s="180" t="s">
        <v>7911</v>
      </c>
    </row>
    <row r="18" spans="1:9" ht="80.099999999999994" customHeight="1" x14ac:dyDescent="0.45">
      <c r="A18" s="159">
        <v>11</v>
      </c>
      <c r="B18" s="160" t="s">
        <v>2052</v>
      </c>
      <c r="C18" s="163" t="str">
        <f>IF(B18="","",VLOOKUP(B18,様式4・高等部!$R$17:$Z$136,2,FALSE))</f>
        <v>理科</v>
      </c>
      <c r="D18" s="163" t="str">
        <f>IF(B18="","",VLOOKUP(B18,様式4・高等部!$R$17:$Z$136,3,FALSE))</f>
        <v>理科</v>
      </c>
      <c r="E18" s="161" t="str">
        <f>IF(B18="","",VLOOKUP(B18,様式4・高等部!$R$17:$Z$136,4,FALSE))</f>
        <v>小学館</v>
      </c>
      <c r="F18" s="162" t="str">
        <f>IF(B18="","",VLOOKUP(B18,様式4・高等部!$R$17:$Z$136,5,FALSE))</f>
        <v>楽しく遊ぶ学ぶ　せいかつ図鑑</v>
      </c>
      <c r="G18" s="164" t="str">
        <f>IF(B18="","",VLOOKUP(B18,様式4・高等部!$R$17:$Z$136,6,FALSE))</f>
        <v>知</v>
      </c>
      <c r="H18" s="164" t="str">
        <f>IF(B18="","",VLOOKUP(B18,様式4・高等部!$R$17:$Z$136,7,FALSE))</f>
        <v>A</v>
      </c>
      <c r="I18" s="180" t="s">
        <v>7912</v>
      </c>
    </row>
    <row r="19" spans="1:9" ht="80.099999999999994" customHeight="1" x14ac:dyDescent="0.45">
      <c r="A19" s="159">
        <v>12</v>
      </c>
      <c r="B19" s="160" t="s">
        <v>2055</v>
      </c>
      <c r="C19" s="163" t="str">
        <f>IF(B19="","",VLOOKUP(B19,様式4・高等部!$R$17:$Z$136,2,FALSE))</f>
        <v>理科</v>
      </c>
      <c r="D19" s="163" t="str">
        <f>IF(B19="","",VLOOKUP(B19,様式4・高等部!$R$17:$Z$136,3,FALSE))</f>
        <v>理科</v>
      </c>
      <c r="E19" s="161" t="str">
        <f>IF(B19="","",VLOOKUP(B19,様式4・高等部!$R$17:$Z$136,4,FALSE))</f>
        <v>小学館</v>
      </c>
      <c r="F19" s="162" t="str">
        <f>IF(B19="","",VLOOKUP(B19,様式4・高等部!$R$17:$Z$136,5,FALSE))</f>
        <v>楽しく遊ぶ学ぶ　せいかつ図鑑</v>
      </c>
      <c r="G19" s="164" t="str">
        <f>IF(B19="","",VLOOKUP(B19,様式4・高等部!$R$17:$Z$136,6,FALSE))</f>
        <v>知</v>
      </c>
      <c r="H19" s="164" t="str">
        <f>IF(B19="","",VLOOKUP(B19,様式4・高等部!$R$17:$Z$136,7,FALSE))</f>
        <v>B</v>
      </c>
      <c r="I19" s="180" t="s">
        <v>7912</v>
      </c>
    </row>
    <row r="20" spans="1:9" ht="80.099999999999994" customHeight="1" x14ac:dyDescent="0.45">
      <c r="A20" s="159">
        <v>13</v>
      </c>
      <c r="B20" s="160" t="s">
        <v>2058</v>
      </c>
      <c r="C20" s="163" t="str">
        <f>IF(B20="","",VLOOKUP(B20,様式4・高等部!$R$17:$Z$136,2,FALSE))</f>
        <v>理科</v>
      </c>
      <c r="D20" s="163" t="str">
        <f>IF(B20="","",VLOOKUP(B20,様式4・高等部!$R$17:$Z$136,3,FALSE))</f>
        <v>理科</v>
      </c>
      <c r="E20" s="161" t="str">
        <f>IF(B20="","",VLOOKUP(B20,様式4・高等部!$R$17:$Z$136,4,FALSE))</f>
        <v>浜島書店</v>
      </c>
      <c r="F20" s="162" t="str">
        <f>IF(B20="","",VLOOKUP(B20,様式4・高等部!$R$17:$Z$136,5,FALSE))</f>
        <v>最新　理科便覧　大阪府版</v>
      </c>
      <c r="G20" s="164" t="str">
        <f>IF(B20="","",VLOOKUP(B20,様式4・高等部!$R$17:$Z$136,6,FALSE))</f>
        <v>知</v>
      </c>
      <c r="H20" s="164" t="str">
        <f>IF(B20="","",VLOOKUP(B20,様式4・高等部!$R$17:$Z$136,7,FALSE))</f>
        <v>C～E</v>
      </c>
      <c r="I20" s="180" t="s">
        <v>7943</v>
      </c>
    </row>
    <row r="21" spans="1:9" ht="80.099999999999994" customHeight="1" x14ac:dyDescent="0.45">
      <c r="A21" s="159">
        <v>14</v>
      </c>
      <c r="B21" s="160" t="s">
        <v>2061</v>
      </c>
      <c r="C21" s="163" t="str">
        <f>IF(B21="","",VLOOKUP(B21,様式4・高等部!$R$17:$Z$136,2,FALSE))</f>
        <v>保健体育</v>
      </c>
      <c r="D21" s="163" t="str">
        <f>IF(B21="","",VLOOKUP(B21,様式4・高等部!$R$17:$Z$136,3,FALSE))</f>
        <v>保健体育</v>
      </c>
      <c r="E21" s="161" t="str">
        <f>IF(B21="","",VLOOKUP(B21,様式4・高等部!$R$17:$Z$136,4,FALSE))</f>
        <v>育成会</v>
      </c>
      <c r="F21" s="162" t="str">
        <f>IF(B21="","",VLOOKUP(B21,様式4・高等部!$R$17:$Z$136,5,FALSE))</f>
        <v>自立生活ハンドブック４　からだ！！げんき！？</v>
      </c>
      <c r="G21" s="164" t="str">
        <f>IF(B21="","",VLOOKUP(B21,様式4・高等部!$R$17:$Z$136,6,FALSE))</f>
        <v>知</v>
      </c>
      <c r="H21" s="164" t="str">
        <f>IF(B21="","",VLOOKUP(B21,様式4・高等部!$R$17:$Z$136,7,FALSE))</f>
        <v>AB</v>
      </c>
      <c r="I21" s="180" t="s">
        <v>7915</v>
      </c>
    </row>
    <row r="22" spans="1:9" ht="80.099999999999994" customHeight="1" x14ac:dyDescent="0.45">
      <c r="A22" s="159">
        <v>15</v>
      </c>
      <c r="B22" s="160" t="s">
        <v>2064</v>
      </c>
      <c r="C22" s="163" t="str">
        <f>IF(B22="","",VLOOKUP(B22,様式4・高等部!$R$17:$Z$136,2,FALSE))</f>
        <v>保健体育</v>
      </c>
      <c r="D22" s="163" t="str">
        <f>IF(B22="","",VLOOKUP(B22,様式4・高等部!$R$17:$Z$136,3,FALSE))</f>
        <v>保健体育</v>
      </c>
      <c r="E22" s="161" t="str">
        <f>IF(B22="","",VLOOKUP(B22,様式4・高等部!$R$17:$Z$136,4,FALSE))</f>
        <v>大修館</v>
      </c>
      <c r="F22" s="162" t="str">
        <f>IF(B22="","",VLOOKUP(B22,様式4・高等部!$R$17:$Z$136,5,FALSE))</f>
        <v>現代高等保健体育 改訂版</v>
      </c>
      <c r="G22" s="164" t="str">
        <f>IF(B22="","",VLOOKUP(B22,様式4・高等部!$R$17:$Z$136,6,FALSE))</f>
        <v>知</v>
      </c>
      <c r="H22" s="164" t="str">
        <f>IF(B22="","",VLOOKUP(B22,様式4・高等部!$R$17:$Z$136,7,FALSE))</f>
        <v>C～E</v>
      </c>
      <c r="I22" s="180" t="s">
        <v>7917</v>
      </c>
    </row>
    <row r="23" spans="1:9" ht="80.099999999999994" customHeight="1" x14ac:dyDescent="0.45">
      <c r="A23" s="159">
        <v>16</v>
      </c>
      <c r="B23" s="160" t="s">
        <v>1970</v>
      </c>
      <c r="C23" s="163" t="str">
        <f>IF(B23="","",VLOOKUP(B23,様式4・高等部!$R$17:$Z$136,2,FALSE))</f>
        <v>音楽</v>
      </c>
      <c r="D23" s="163" t="str">
        <f>IF(B23="","",VLOOKUP(B23,様式4・高等部!$R$17:$Z$136,3,FALSE))</f>
        <v>音楽</v>
      </c>
      <c r="E23" s="161" t="str">
        <f>IF(B23="","",VLOOKUP(B23,様式4・高等部!$R$17:$Z$136,4,FALSE))</f>
        <v>教育芸術社</v>
      </c>
      <c r="F23" s="162" t="str">
        <f>IF(B23="","",VLOOKUP(B23,様式4・高等部!$R$17:$Z$136,5,FALSE))</f>
        <v>５訂版　歌はともだち</v>
      </c>
      <c r="G23" s="164" t="str">
        <f>IF(B23="","",VLOOKUP(B23,様式4・高等部!$R$17:$Z$136,6,FALSE))</f>
        <v>知</v>
      </c>
      <c r="H23" s="164" t="str">
        <f>IF(B23="","",VLOOKUP(B23,様式4・高等部!$R$17:$Z$136,7,FALSE))</f>
        <v>AB</v>
      </c>
      <c r="I23" s="180" t="s">
        <v>7919</v>
      </c>
    </row>
    <row r="24" spans="1:9" ht="80.099999999999994" customHeight="1" x14ac:dyDescent="0.45">
      <c r="A24" s="159">
        <v>17</v>
      </c>
      <c r="B24" s="160" t="s">
        <v>1971</v>
      </c>
      <c r="C24" s="163" t="str">
        <f>IF(B24="","",VLOOKUP(B24,様式4・高等部!$R$17:$Z$136,2,FALSE))</f>
        <v>音楽</v>
      </c>
      <c r="D24" s="163" t="str">
        <f>IF(B24="","",VLOOKUP(B24,様式4・高等部!$R$17:$Z$136,3,FALSE))</f>
        <v>音楽</v>
      </c>
      <c r="E24" s="161" t="str">
        <f>IF(B24="","",VLOOKUP(B24,様式4・高等部!$R$17:$Z$136,4,FALSE))</f>
        <v>教出</v>
      </c>
      <c r="F24" s="162" t="str">
        <f>IF(B24="","",VLOOKUP(B24,様式4・高等部!$R$17:$Z$136,5,FALSE))</f>
        <v>音楽Ⅰ　Tutti＋</v>
      </c>
      <c r="G24" s="164" t="str">
        <f>IF(B24="","",VLOOKUP(B24,様式4・高等部!$R$17:$Z$136,6,FALSE))</f>
        <v>知</v>
      </c>
      <c r="H24" s="164" t="str">
        <f>IF(B24="","",VLOOKUP(B24,様式4・高等部!$R$17:$Z$136,7,FALSE))</f>
        <v>C～E</v>
      </c>
      <c r="I24" s="180" t="s">
        <v>7944</v>
      </c>
    </row>
    <row r="25" spans="1:9" ht="80.099999999999994" customHeight="1" x14ac:dyDescent="0.45">
      <c r="A25" s="159">
        <v>18</v>
      </c>
      <c r="B25" s="160" t="s">
        <v>1972</v>
      </c>
      <c r="C25" s="163" t="str">
        <f>IF(B25="","",VLOOKUP(B25,様式4・高等部!$R$17:$Z$136,2,FALSE))</f>
        <v>美術</v>
      </c>
      <c r="D25" s="163" t="str">
        <f>IF(B25="","",VLOOKUP(B25,様式4・高等部!$R$17:$Z$136,3,FALSE))</f>
        <v>美術</v>
      </c>
      <c r="E25" s="161" t="str">
        <f>IF(B25="","",VLOOKUP(B25,様式4・高等部!$R$17:$Z$136,4,FALSE))</f>
        <v>日文</v>
      </c>
      <c r="F25" s="162" t="str">
        <f>IF(B25="","",VLOOKUP(B25,様式4・高等部!$R$17:$Z$136,5,FALSE))</f>
        <v>高校生の美術１</v>
      </c>
      <c r="G25" s="164" t="str">
        <f>IF(B25="","",VLOOKUP(B25,様式4・高等部!$R$17:$Z$136,6,FALSE))</f>
        <v>知</v>
      </c>
      <c r="H25" s="164" t="str">
        <f>IF(B25="","",VLOOKUP(B25,様式4・高等部!$R$17:$Z$136,7,FALSE))</f>
        <v>A～E</v>
      </c>
      <c r="I25" s="180" t="s">
        <v>7945</v>
      </c>
    </row>
    <row r="26" spans="1:9" ht="80.099999999999994" customHeight="1" x14ac:dyDescent="0.45">
      <c r="A26" s="159">
        <v>19</v>
      </c>
      <c r="B26" s="160" t="s">
        <v>1973</v>
      </c>
      <c r="C26" s="163" t="str">
        <f>IF(B26="","",VLOOKUP(B26,様式4・高等部!$R$17:$Z$136,2,FALSE))</f>
        <v>英語</v>
      </c>
      <c r="D26" s="163" t="str">
        <f>IF(B26="","",VLOOKUP(B26,様式4・高等部!$R$17:$Z$136,3,FALSE))</f>
        <v>英語</v>
      </c>
      <c r="E26" s="161" t="str">
        <f>IF(B26="","",VLOOKUP(B26,様式4・高等部!$R$17:$Z$136,4,FALSE))</f>
        <v>講談社</v>
      </c>
      <c r="F26" s="162" t="str">
        <f>IF(B26="","",VLOOKUP(B26,様式4・高等部!$R$17:$Z$136,5,FALSE))</f>
        <v>えいご百科　スタート</v>
      </c>
      <c r="G26" s="164" t="str">
        <f>IF(B26="","",VLOOKUP(B26,様式4・高等部!$R$17:$Z$136,6,FALSE))</f>
        <v>知</v>
      </c>
      <c r="H26" s="164" t="str">
        <f>IF(B26="","",VLOOKUP(B26,様式4・高等部!$R$17:$Z$136,7,FALSE))</f>
        <v>C</v>
      </c>
      <c r="I26" s="180" t="s">
        <v>7946</v>
      </c>
    </row>
    <row r="27" spans="1:9" ht="80.099999999999994" customHeight="1" x14ac:dyDescent="0.45">
      <c r="A27" s="159">
        <v>20</v>
      </c>
      <c r="B27" s="160" t="s">
        <v>1974</v>
      </c>
      <c r="C27" s="163" t="str">
        <f>IF(B27="","",VLOOKUP(B27,様式4・高等部!$R$17:$Z$136,2,FALSE))</f>
        <v>英語</v>
      </c>
      <c r="D27" s="163" t="str">
        <f>IF(B27="","",VLOOKUP(B27,様式4・高等部!$R$17:$Z$136,3,FALSE))</f>
        <v>英語</v>
      </c>
      <c r="E27" s="161" t="str">
        <f>IF(B27="","",VLOOKUP(B27,様式4・高等部!$R$17:$Z$136,4,FALSE))</f>
        <v>講談社</v>
      </c>
      <c r="F27" s="162" t="str">
        <f>IF(B27="","",VLOOKUP(B27,様式4・高等部!$R$17:$Z$136,5,FALSE))</f>
        <v>えいご百科　ジャンプ</v>
      </c>
      <c r="G27" s="164" t="str">
        <f>IF(B27="","",VLOOKUP(B27,様式4・高等部!$R$17:$Z$136,6,FALSE))</f>
        <v>知</v>
      </c>
      <c r="H27" s="164" t="str">
        <f>IF(B27="","",VLOOKUP(B27,様式4・高等部!$R$17:$Z$136,7,FALSE))</f>
        <v>DE</v>
      </c>
      <c r="I27" s="180" t="s">
        <v>7946</v>
      </c>
    </row>
    <row r="28" spans="1:9" ht="80.099999999999994" customHeight="1" x14ac:dyDescent="0.45">
      <c r="A28" s="159">
        <v>21</v>
      </c>
      <c r="B28" s="160" t="s">
        <v>1975</v>
      </c>
      <c r="C28" s="163" t="str">
        <f>IF(B28="","",VLOOKUP(B28,様式4・高等部!$R$17:$Z$136,2,FALSE))</f>
        <v>家庭</v>
      </c>
      <c r="D28" s="163" t="str">
        <f>IF(B28="","",VLOOKUP(B28,様式4・高等部!$R$17:$Z$136,3,FALSE))</f>
        <v>家庭</v>
      </c>
      <c r="E28" s="161" t="str">
        <f>IF(B28="","",VLOOKUP(B28,様式4・高等部!$R$17:$Z$136,4,FALSE))</f>
        <v>小学館</v>
      </c>
      <c r="F28" s="162" t="str">
        <f>IF(B28="","",VLOOKUP(B28,様式4・高等部!$R$17:$Z$136,5,FALSE))</f>
        <v>楽しく遊ぶ学ぶ　せいかつ図鑑</v>
      </c>
      <c r="G28" s="164" t="str">
        <f>IF(B28="","",VLOOKUP(B28,様式4・高等部!$R$17:$Z$136,6,FALSE))</f>
        <v>知</v>
      </c>
      <c r="H28" s="164" t="str">
        <f>IF(B28="","",VLOOKUP(B28,様式4・高等部!$R$17:$Z$136,7,FALSE))</f>
        <v>AB</v>
      </c>
      <c r="I28" s="180" t="s">
        <v>7923</v>
      </c>
    </row>
    <row r="29" spans="1:9" ht="80.099999999999994" customHeight="1" x14ac:dyDescent="0.45">
      <c r="A29" s="159">
        <v>22</v>
      </c>
      <c r="B29" s="160" t="s">
        <v>1976</v>
      </c>
      <c r="C29" s="163" t="str">
        <f>IF(B29="","",VLOOKUP(B29,様式4・高等部!$R$17:$Z$136,2,FALSE))</f>
        <v>家庭</v>
      </c>
      <c r="D29" s="163" t="str">
        <f>IF(B29="","",VLOOKUP(B29,様式4・高等部!$R$17:$Z$136,3,FALSE))</f>
        <v>家庭</v>
      </c>
      <c r="E29" s="161" t="str">
        <f>IF(B29="","",VLOOKUP(B29,様式4・高等部!$R$17:$Z$136,4,FALSE))</f>
        <v>東洋間</v>
      </c>
      <c r="F29" s="162" t="str">
        <f>IF(B29="","",VLOOKUP(B29,様式4・高等部!$R$17:$Z$136,5,FALSE))</f>
        <v>くらしに役立つ家庭改訂新版</v>
      </c>
      <c r="G29" s="164" t="str">
        <f>IF(B29="","",VLOOKUP(B29,様式4・高等部!$R$17:$Z$136,6,FALSE))</f>
        <v>知</v>
      </c>
      <c r="H29" s="164" t="str">
        <f>IF(B29="","",VLOOKUP(B29,様式4・高等部!$R$17:$Z$136,7,FALSE))</f>
        <v>C～E</v>
      </c>
      <c r="I29" s="180" t="s">
        <v>7925</v>
      </c>
    </row>
    <row r="30" spans="1:9" ht="80.099999999999994" customHeight="1" x14ac:dyDescent="0.45">
      <c r="A30" s="159">
        <v>23</v>
      </c>
      <c r="B30" s="160" t="s">
        <v>1977</v>
      </c>
      <c r="C30" s="163" t="str">
        <f>IF(B30="","",VLOOKUP(B30,様式4・高等部!$R$17:$Z$136,2,FALSE))</f>
        <v>情報</v>
      </c>
      <c r="D30" s="163" t="str">
        <f>IF(B30="","",VLOOKUP(B30,様式4・高等部!$R$17:$Z$136,3,FALSE))</f>
        <v>情報</v>
      </c>
      <c r="E30" s="161" t="str">
        <f>IF(B30="","",VLOOKUP(B30,様式4・高等部!$R$17:$Z$136,4,FALSE))</f>
        <v>日文</v>
      </c>
      <c r="F30" s="162" t="str">
        <f>IF(B30="","",VLOOKUP(B30,様式4・高等部!$R$17:$Z$136,5,FALSE))</f>
        <v>情報Ⅰ図解と実習－図解編</v>
      </c>
      <c r="G30" s="164" t="str">
        <f>IF(B30="","",VLOOKUP(B30,様式4・高等部!$R$17:$Z$136,6,FALSE))</f>
        <v>知</v>
      </c>
      <c r="H30" s="164" t="str">
        <f>IF(B30="","",VLOOKUP(B30,様式4・高等部!$R$17:$Z$136,7,FALSE))</f>
        <v>C～E</v>
      </c>
      <c r="I30" s="180" t="s">
        <v>7926</v>
      </c>
    </row>
    <row r="31" spans="1:9" ht="80.099999999999994" customHeight="1" x14ac:dyDescent="0.45">
      <c r="A31" s="159">
        <v>24</v>
      </c>
      <c r="B31" s="160" t="s">
        <v>1978</v>
      </c>
      <c r="C31" s="163" t="str">
        <f>IF(B31="","",VLOOKUP(B31,様式4・高等部!$R$17:$Z$136,2,FALSE))</f>
        <v>情報</v>
      </c>
      <c r="D31" s="163" t="str">
        <f>IF(B31="","",VLOOKUP(B31,様式4・高等部!$R$17:$Z$136,3,FALSE))</f>
        <v>情報</v>
      </c>
      <c r="E31" s="161" t="str">
        <f>IF(B31="","",VLOOKUP(B31,様式4・高等部!$R$17:$Z$136,4,FALSE))</f>
        <v>日文</v>
      </c>
      <c r="F31" s="162" t="str">
        <f>IF(B31="","",VLOOKUP(B31,様式4・高等部!$R$17:$Z$136,5,FALSE))</f>
        <v>情報Ⅰ図解と実習－実習編</v>
      </c>
      <c r="G31" s="164" t="str">
        <f>IF(B31="","",VLOOKUP(B31,様式4・高等部!$R$17:$Z$136,6,FALSE))</f>
        <v>知</v>
      </c>
      <c r="H31" s="164" t="str">
        <f>IF(B31="","",VLOOKUP(B31,様式4・高等部!$R$17:$Z$136,7,FALSE))</f>
        <v>C～E</v>
      </c>
      <c r="I31" s="180" t="s">
        <v>7926</v>
      </c>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東住吉支援学校</v>
      </c>
      <c r="B2" s="264" t="str">
        <f>様式4・高等部!V3&amp;"　"&amp;様式4・高等部!W3</f>
        <v>高等部　Ｂ部門（知的障がい教育部門）
生活課程</v>
      </c>
      <c r="C2" s="265">
        <f>検算表!F2</f>
        <v>6</v>
      </c>
      <c r="D2" s="265">
        <f>検算表!G2</f>
        <v>0</v>
      </c>
      <c r="E2" s="265">
        <f>検算表!H2</f>
        <v>1</v>
      </c>
      <c r="F2" s="265">
        <f>検算表!I2</f>
        <v>12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9A42B7-1B5B-4C71-996E-7356FB4116AD}">
  <ds:schemaRefs>
    <ds:schemaRef ds:uri="http://purl.org/dc/terms/"/>
    <ds:schemaRef ds:uri="http://purl.org/dc/elements/1.1/"/>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92c85782-91b6-4975-a634-e8e07eaefb77"/>
    <ds:schemaRef ds:uri="6932e3a0-a992-4f7a-aa03-871e9f76d4f8"/>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8EECDE11-C782-453A-A1B1-8A9DBDD92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1820AC-7890-4BAA-BC8D-759E63B2337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2025-07-08T07:38:18Z</cp:lastPrinted>
  <dcterms:created xsi:type="dcterms:W3CDTF">2019-06-05T06:28:00Z</dcterms:created>
  <dcterms:modified xsi:type="dcterms:W3CDTF">2025-11-27T07:31:33Z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