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02629C8-0D1D-42E1-99BA-9AEA8FA67635}"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<sst xmlns="http://schemas.openxmlformats.org/spreadsheetml/2006/main" count="13272" uniqueCount="7885">
  <si>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</si>
  <si>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</si>
  <si>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</si>
  <si>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</si>
  <si>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</si>
  <si>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</si>
  <si>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</si>
  <si>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</si>
  <si>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</si>
  <si>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</si>
  <si>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</si>
  <si>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</si>
  <si>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</si>
  <si>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</si>
  <si>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</si>
  <si>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</si>
  <si>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</si>
  <si>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</si>
  <si>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</si>
  <si>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</si>
  <si>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</si>
  <si>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</si>
  <si>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</si>
  <si>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</si>
  <si>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</si>
  <si>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</si>
  <si>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</si>
  <si>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</si>
  <si>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</si>
  <si>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</si>
  <si>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</si>
  <si>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</si>
  <si>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</si>
  <si>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</si>
  <si>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</si>
  <si>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</si>
  <si>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</si>
  <si>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</si>
  <si>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</si>
  <si>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</si>
  <si>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</si>
  <si>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</si>
  <si>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</si>
  <si>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</si>
  <si>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</si>
  <si>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</si>
  <si>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</si>
  <si>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</si>
  <si>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</si>
  <si>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</si>
  <si>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</si>
  <si>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</si>
  <si>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</si>
  <si>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</si>
  <si>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</si>
  <si>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</si>
  <si>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</si>
  <si>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</si>
  <si>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</si>
  <si>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</si>
  <si>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</si>
  <si>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</si>
  <si>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</si>
  <si>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</si>
  <si>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</si>
  <si>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</si>
  <si>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</si>
  <si>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</si>
  <si>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</si>
  <si>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</si>
  <si>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</si>
  <si>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</si>
  <si>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</si>
  <si>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</si>
  <si>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</si>
  <si>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</si>
  <si>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</si>
  <si>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</si>
  <si>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</si>
  <si>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</si>
  <si>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</si>
  <si>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</si>
  <si>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</si>
  <si>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</si>
  <si>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</si>
  <si>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</si>
  <si>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</si>
  <si>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</si>
  <si>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</si>
  <si>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</si>
  <si>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</si>
  <si>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</si>
  <si>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</si>
  <si>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</si>
  <si>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</si>
  <si>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</si>
  <si>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</si>
  <si>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</si>
  <si>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</si>
  <si>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</si>
  <si>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</si>
  <si>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</si>
  <si>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</si>
  <si>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</si>
  <si>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</si>
  <si>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</si>
  <si>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</si>
  <si>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</si>
  <si>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</si>
  <si>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</si>
  <si>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</si>
  <si>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</si>
  <si>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</si>
  <si>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</si>
  <si>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</si>
  <si>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</si>
  <si>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</si>
  <si>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</si>
  <si>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</si>
  <si>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</si>
  <si>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</si>
  <si>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</si>
  <si>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</si>
  <si>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</si>
  <si>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</si>
  <si>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</si>
  <si>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</si>
  <si>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</si>
  <si>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</si>
  <si>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</si>
  <si>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</si>
  <si>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</si>
  <si>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</si>
  <si>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</si>
  <si>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</si>
  <si>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</si>
  <si>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</si>
  <si>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</si>
  <si>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</si>
  <si>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</si>
  <si>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</si>
  <si>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</si>
  <si>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</si>
  <si>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</si>
  <si>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</si>
  <si>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</si>
  <si>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</si>
  <si>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</si>
  <si>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</si>
  <si>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</si>
  <si>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</si>
  <si>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</si>
  <si>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</si>
  <si>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</si>
  <si>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</si>
  <si>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</si>
  <si>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</si>
  <si>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</si>
  <si>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</si>
  <si>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</si>
  <si>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</si>
  <si>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</si>
  <si>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</si>
  <si>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</si>
  <si>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</si>
  <si>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</si>
  <si>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</si>
  <si>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</si>
  <si>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</si>
  <si>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</si>
  <si>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</si>
  <si>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</si>
  <si>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</si>
  <si>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</si>
  <si>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</si>
  <si>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</si>
  <si>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</si>
  <si>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</si>
  <si>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</si>
  <si>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</si>
  <si>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</si>
  <si>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</si>
  <si>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</si>
  <si>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</si>
  <si>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</si>
  <si>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</si>
  <si>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</si>
  <si>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</si>
  <si>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</si>
  <si>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</si>
  <si>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</si>
  <si>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</si>
  <si>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</si>
  <si>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</si>
  <si>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</si>
  <si>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</si>
  <si>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</si>
  <si>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</si>
  <si>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</si>
  <si>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</si>
  <si>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</si>
  <si>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</si>
  <si>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</si>
  <si>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</si>
  <si>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</si>
  <si>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</si>
  <si>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</si>
  <si>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</si>
  <si>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</si>
  <si>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</si>
  <si>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</si>
  <si>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</si>
  <si>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</si>
  <si>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</si>
  <si>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</si>
  <si>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</si>
  <si>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</si>
  <si>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</si>
  <si>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</si>
  <si>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</si>
  <si>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</si>
  <si>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</si>
  <si>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</si>
  <si>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</si>
  <si>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</si>
  <si>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</si>
  <si>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</si>
  <si>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</si>
  <si>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</si>
  <si>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</si>
  <si>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</si>
  <si>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</si>
  <si>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</si>
  <si>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</si>
  <si>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</si>
  <si>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</si>
  <si>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</si>
  <si>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</si>
  <si>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</si>
  <si>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</si>
  <si>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</si>
  <si>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</si>
  <si>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</si>
  <si>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</si>
  <si>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</si>
  <si>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</si>
  <si>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</si>
  <si>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</si>
  <si>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</si>
  <si>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</si>
  <si>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</si>
  <si>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</si>
  <si>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</si>
  <si>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</si>
  <si>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</si>
  <si>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</si>
  <si>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</si>
  <si>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</si>
  <si>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</si>
  <si>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</si>
  <si>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</si>
  <si>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</si>
  <si>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</si>
  <si>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</si>
  <si>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</si>
  <si>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</si>
  <si>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</si>
  <si>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</si>
  <si>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</si>
  <si>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</si>
  <si>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</si>
  <si>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</si>
  <si>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</si>
  <si>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</si>
  <si>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</si>
  <si>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</si>
  <si>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</si>
  <si>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</si>
  <si>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</si>
  <si>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</si>
  <si>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</si>
  <si>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</si>
  <si>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</si>
  <si>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</si>
  <si>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</si>
  <si>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</si>
  <si>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</si>
  <si>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</si>
  <si>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</si>
  <si>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</si>
  <si>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</si>
  <si>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</si>
  <si>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</si>
  <si>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</si>
  <si>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</si>
  <si>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</si>
  <si>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</si>
  <si>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</si>
  <si>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</si>
  <si>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</si>
  <si>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</si>
  <si>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</si>
  <si>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</si>
  <si>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</si>
  <si>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</si>
  <si>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</si>
  <si>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</si>
  <si>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</si>
  <si>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</si>
  <si>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</si>
  <si>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</si>
  <si>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</si>
  <si>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</si>
  <si>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</si>
  <si>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</si>
  <si>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</si>
  <si>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</si>
  <si>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</si>
  <si>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</si>
  <si>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</si>
  <si>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</si>
  <si>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</si>
  <si>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</si>
  <si>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</si>
  <si>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</si>
  <si>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</si>
  <si>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</si>
  <si>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</si>
  <si>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</si>
  <si>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</si>
  <si>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</si>
  <si>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</si>
  <si>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</si>
  <si>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</si>
  <si>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</si>
  <si>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</si>
  <si>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</si>
  <si>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</si>
  <si>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</si>
  <si>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</si>
  <si>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</si>
  <si>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</si>
  <si>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</si>
  <si>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</si>
  <si>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</si>
  <si>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</si>
  <si>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</si>
  <si>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</si>
  <si>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</si>
  <si>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</si>
  <si>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</si>
  <si>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</si>
  <si>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</si>
  <si>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</si>
  <si>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</si>
  <si>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</si>
  <si>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</si>
  <si>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</si>
  <si>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</si>
  <si>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</si>
  <si>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</si>
  <si>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</si>
  <si>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</si>
  <si>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</si>
  <si>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</si>
  <si>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</si>
  <si>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</si>
  <si>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</si>
  <si>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</si>
  <si>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</si>
  <si>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</si>
  <si>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</si>
  <si>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</si>
  <si>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</si>
  <si>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</si>
  <si>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</si>
  <si>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</si>
  <si>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</si>
  <si>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</si>
  <si>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</si>
  <si>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</si>
  <si>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</si>
  <si>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</si>
  <si>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</si>
  <si>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</si>
  <si>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</si>
  <si>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</si>
  <si>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</si>
  <si>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</si>
  <si>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</si>
  <si>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</si>
  <si>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</si>
  <si>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</si>
  <si>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</si>
  <si>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</si>
  <si>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</si>
  <si>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</si>
  <si>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</si>
  <si>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</si>
  <si>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</si>
  <si>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</si>
  <si>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</si>
  <si>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</si>
  <si>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</si>
  <si>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</si>
  <si>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</si>
  <si>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</si>
  <si>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</si>
  <si>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</si>
  <si>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</si>
  <si>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</si>
  <si>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</si>
  <si>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</si>
  <si>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</si>
  <si>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</si>
  <si>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</si>
  <si>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</si>
  <si>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</si>
  <si>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</si>
  <si>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</si>
  <si>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</si>
  <si>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</si>
  <si>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</si>
  <si>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</si>
  <si>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</si>
  <si>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</si>
  <si>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</si>
  <si>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</si>
  <si>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</si>
  <si>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</si>
  <si>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</si>
  <si>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</si>
  <si>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</si>
  <si>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</si>
  <si>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</si>
  <si>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</si>
  <si>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</si>
  <si>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</si>
  <si>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</si>
  <si>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</si>
  <si>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</si>
  <si>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</si>
  <si>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</si>
  <si>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</si>
  <si>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</si>
  <si>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</si>
  <si>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</si>
  <si>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</si>
  <si>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</si>
  <si>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</si>
  <si>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</si>
  <si>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</si>
  <si>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</si>
  <si>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</si>
  <si>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</si>
  <si>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</si>
  <si>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</si>
  <si>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</si>
  <si>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</si>
  <si>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</si>
  <si>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</si>
  <si>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</si>
  <si>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</si>
  <si>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</si>
  <si>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</si>
  <si>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</si>
  <si>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</si>
  <si>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</si>
  <si>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</si>
  <si>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</si>
  <si>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</si>
  <si>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</si>
  <si>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</si>
  <si>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</si>
  <si>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</si>
  <si>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</si>
  <si>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</si>
  <si>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</si>
  <si>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</si>
  <si>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</si>
  <si>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</si>
  <si>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</si>
  <si>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</si>
  <si>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</si>
  <si>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</si>
  <si>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</si>
  <si>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</si>
  <si>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</si>
  <si>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</si>
  <si>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</si>
  <si>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</si>
  <si>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</si>
  <si>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</si>
  <si>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</si>
  <si>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</si>
  <si>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</si>
  <si>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</si>
  <si>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</si>
  <si>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</si>
  <si>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</si>
  <si>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</si>
  <si>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</si>
  <si>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</si>
  <si>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</si>
  <si>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</si>
  <si>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</si>
  <si>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</si>
  <si>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</si>
  <si>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</si>
  <si>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</si>
  <si>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</si>
  <si>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</si>
  <si>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</si>
  <si>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</si>
  <si>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</si>
  <si>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</si>
  <si>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</si>
  <si>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</si>
  <si>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</si>
  <si>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</si>
  <si>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</si>
  <si>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</si>
  <si>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</si>
  <si>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</si>
  <si>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</si>
  <si>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</si>
  <si>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</si>
  <si>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</si>
  <si>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</si>
  <si>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</si>
  <si>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</si>
  <si>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</si>
  <si>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</si>
  <si>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</si>
  <si>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</si>
  <si>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</si>
  <si>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</si>
  <si>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</si>
  <si>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</si>
  <si>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</si>
  <si>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</si>
  <si>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</si>
  <si>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</si>
  <si>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</si>
  <si>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</si>
  <si>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</si>
  <si>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</si>
  <si>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</si>
  <si>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</si>
  <si>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</si>
  <si>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</si>
  <si>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</si>
  <si>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</si>
  <si>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</si>
  <si>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</si>
  <si>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</si>
  <si>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</si>
  <si>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</si>
  <si>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</si>
  <si>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</si>
  <si>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</si>
  <si>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</si>
  <si>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</si>
  <si>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</si>
  <si>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</si>
  <si>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</si>
  <si>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</si>
  <si>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</si>
  <si>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</si>
  <si>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</si>
  <si>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</si>
  <si>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</si>
  <si>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</si>
  <si>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</si>
  <si>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</si>
  <si>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</si>
  <si>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</si>
  <si>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</si>
  <si>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</si>
  <si>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</si>
  <si>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</si>
  <si>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</si>
  <si>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</si>
  <si>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</si>
  <si>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</si>
  <si>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</si>
  <si>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</si>
  <si>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</si>
  <si>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</si>
  <si>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</si>
  <si>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</si>
  <si>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</si>
  <si>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</si>
  <si>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</si>
  <si>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</si>
  <si>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</si>
  <si>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</si>
  <si>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</si>
  <si>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</si>
  <si>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</si>
  <si>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</si>
  <si>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</si>
  <si>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</si>
  <si>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</si>
  <si>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</si>
  <si>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</si>
  <si>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</si>
  <si>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</si>
  <si>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</si>
  <si>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</si>
  <si>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</si>
  <si>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</si>
  <si>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</si>
  <si>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</si>
  <si>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</si>
  <si>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</si>
  <si>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</si>
  <si>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</si>
  <si>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</si>
  <si>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</si>
  <si>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</si>
  <si>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</si>
  <si>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</si>
  <si>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</si>
  <si>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</si>
  <si>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</si>
  <si>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</si>
  <si>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</si>
  <si>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</si>
  <si>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</si>
  <si>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</si>
  <si>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</si>
  <si>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</si>
  <si>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</si>
  <si>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</si>
  <si>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</si>
  <si>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</si>
  <si>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</si>
  <si>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</si>
  <si>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</si>
  <si>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</si>
  <si>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</si>
  <si>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</si>
  <si>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</si>
  <si>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</si>
  <si>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</si>
  <si>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</si>
  <si>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</si>
  <si>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</si>
  <si>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</si>
  <si>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</si>
  <si>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</si>
  <si>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</si>
  <si>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</si>
  <si>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</si>
  <si>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</si>
  <si>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</si>
  <si>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</si>
  <si>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</si>
  <si>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</si>
  <si>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</si>
  <si>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</si>
  <si>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</si>
  <si>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</si>
  <si>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</si>
  <si>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</si>
  <si>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</si>
  <si>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</si>
  <si>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</si>
  <si>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</si>
  <si>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</si>
  <si>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</si>
  <si>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</si>
  <si>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</si>
  <si>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</si>
  <si>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</si>
  <si>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</si>
  <si>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</si>
  <si>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</si>
  <si>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</si>
  <si>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</si>
  <si>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</si>
  <si>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</si>
  <si>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</si>
  <si>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</si>
  <si>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</si>
  <si>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</si>
  <si>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</si>
  <si>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</si>
  <si>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</si>
  <si>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</si>
  <si>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</si>
  <si>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</si>
  <si>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</si>
  <si>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</si>
  <si>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</si>
  <si>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</si>
  <si>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</si>
  <si>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</si>
  <si>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</si>
  <si>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</si>
  <si>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</si>
  <si>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</si>
  <si>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</si>
  <si>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</si>
  <si>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</si>
  <si>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</si>
  <si>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</si>
  <si>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</si>
  <si>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</si>
  <si>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</si>
  <si>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</si>
  <si>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</si>
  <si>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</si>
  <si>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</si>
  <si>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</si>
  <si>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</si>
  <si>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</si>
  <si>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</si>
  <si>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</si>
  <si>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</si>
  <si>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</si>
  <si>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</si>
  <si>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</si>
  <si>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</si>
  <si>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</si>
  <si>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</si>
  <si>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</si>
  <si>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</si>
  <si>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</si>
  <si>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</si>
  <si>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</si>
  <si>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</si>
  <si>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</si>
  <si>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</si>
  <si>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</si>
  <si>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</si>
  <si>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</si>
  <si>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</si>
  <si>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</si>
  <si>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</si>
  <si>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</si>
  <si>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</si>
  <si>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</si>
  <si>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</si>
  <si>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</si>
  <si>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</si>
  <si>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</si>
  <si>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</si>
  <si>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</si>
  <si>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</si>
  <si>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</si>
  <si>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</si>
  <si>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</si>
  <si>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</si>
  <si>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</si>
  <si>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</si>
  <si>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</si>
  <si>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</si>
  <si>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</si>
  <si>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</si>
  <si>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</si>
  <si>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</si>
  <si>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</si>
  <si>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</si>
  <si>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</si>
  <si>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</si>
  <si>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</si>
  <si>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</si>
  <si>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</si>
  <si>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</si>
  <si>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</si>
  <si>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</si>
  <si>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</si>
  <si>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</si>
  <si>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</si>
  <si>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</si>
  <si>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</si>
  <si>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</si>
  <si>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</si>
  <si>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</si>
  <si>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</si>
  <si>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</si>
  <si>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</si>
  <si>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</si>
  <si>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</si>
  <si>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</si>
  <si>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</si>
  <si>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</si>
  <si>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</si>
  <si>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</si>
  <si>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</si>
  <si>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</si>
  <si>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</si>
  <si>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</si>
  <si>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</si>
  <si>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</si>
  <si>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</si>
  <si>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</si>
  <si>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</si>
  <si>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</si>
  <si>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</si>
  <si>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</si>
  <si>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</si>
  <si>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</si>
  <si>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</si>
  <si>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</si>
  <si>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</si>
  <si>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</si>
  <si>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</si>
  <si>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</si>
  <si>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</si>
  <si>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</si>
  <si>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</si>
  <si>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</si>
  <si>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</si>
  <si>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</si>
  <si>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</si>
  <si>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</si>
  <si>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</si>
  <si>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</si>
  <si>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</si>
  <si>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</si>
  <si>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</si>
  <si>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</si>
  <si>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</si>
  <si>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</si>
  <si>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</si>
  <si>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</si>
  <si>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</si>
  <si>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</si>
  <si>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</si>
  <si>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</si>
  <si>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</si>
  <si>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</si>
  <si>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</si>
  <si>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</si>
  <si>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</si>
  <si>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</si>
  <si>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</si>
  <si>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</si>
  <si>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</si>
  <si>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</si>
  <si>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</si>
  <si>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</si>
  <si>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</si>
  <si>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</si>
  <si>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</si>
  <si>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</si>
  <si>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</si>
  <si>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</si>
  <si>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</si>
  <si>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</si>
  <si>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</si>
  <si>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</si>
  <si>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</si>
  <si>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</si>
  <si>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</si>
  <si>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</si>
  <si>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</si>
  <si>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</si>
  <si>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</si>
  <si>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</si>
  <si>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</si>
  <si>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</si>
  <si>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</si>
  <si>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</si>
  <si>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</si>
  <si>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</si>
  <si>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</si>
  <si>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</si>
  <si>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</si>
  <si>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</si>
  <si>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</si>
  <si>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</si>
  <si>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</si>
  <si>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</si>
  <si>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</si>
  <si>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</si>
  <si>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</si>
  <si>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</si>
  <si>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</si>
  <si>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</si>
  <si>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</si>
  <si>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</si>
  <si>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</si>
  <si>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</si>
  <si>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</si>
  <si>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</si>
  <si>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</si>
  <si>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</si>
  <si>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</si>
  <si>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</si>
  <si>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</si>
  <si>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</si>
  <si>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</si>
  <si>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</si>
  <si>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</si>
  <si>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</si>
  <si>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</si>
  <si>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</si>
  <si>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</si>
  <si>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</si>
  <si>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</si>
  <si>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</si>
  <si>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</si>
  <si>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</si>
  <si>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</si>
  <si>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</si>
  <si>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</si>
  <si>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</si>
  <si>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</si>
  <si>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</si>
  <si>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</si>
  <si>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</si>
  <si>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</si>
  <si>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</si>
  <si>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</si>
  <si>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</si>
  <si>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</si>
  <si>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</si>
  <si>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</si>
  <si>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</si>
  <si>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</si>
  <si>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</si>
  <si>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</si>
  <si>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</si>
  <si>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</si>
  <si>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</si>
  <si>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</si>
  <si>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</si>
  <si>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</si>
  <si>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</si>
  <si>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</si>
  <si>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</si>
  <si>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</si>
  <si>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</si>
  <si>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</si>
  <si>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</si>
  <si>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</si>
  <si>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</si>
  <si>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</si>
  <si>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</si>
  <si>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</si>
  <si>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</si>
  <si>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</si>
  <si>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</si>
  <si>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</si>
  <si>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</si>
  <si>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</si>
  <si>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</si>
  <si>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</si>
  <si>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</si>
  <si>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</si>
  <si>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</si>
  <si>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</si>
  <si>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</si>
  <si>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</si>
  <si>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</si>
  <si>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</si>
  <si>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</si>
  <si>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</si>
  <si>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</si>
  <si>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</si>
  <si>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</si>
  <si>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</si>
  <si>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</si>
  <si>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</si>
  <si>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</si>
  <si>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</si>
  <si>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</si>
  <si>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</si>
  <si>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</si>
  <si>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</si>
  <si>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</si>
  <si>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</si>
  <si>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</si>
  <si>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</si>
  <si>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</si>
  <si>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</si>
  <si>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</si>
  <si>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</si>
  <si>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</si>
  <si>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</si>
  <si>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</si>
  <si>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</si>
  <si>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</si>
  <si>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</si>
  <si>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</si>
  <si>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</si>
  <si>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</si>
  <si>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</si>
  <si>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</si>
  <si>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</si>
  <si>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</si>
  <si>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</si>
  <si>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</si>
  <si>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</si>
  <si>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</si>
  <si>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</si>
  <si>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</si>
  <si>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</si>
  <si>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</si>
  <si>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</si>
  <si>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</si>
  <si>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</si>
  <si>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</si>
  <si>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</si>
  <si>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</si>
  <si>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</si>
  <si>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</si>
  <si>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</si>
  <si>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</si>
  <si>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</si>
  <si>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</si>
  <si>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</si>
  <si>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</si>
  <si>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</si>
  <si>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</si>
  <si>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</si>
  <si>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</si>
  <si>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</si>
  <si>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</si>
  <si>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</si>
  <si>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</si>
  <si>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</si>
  <si>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</si>
  <si>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</si>
  <si>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</si>
  <si>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</si>
  <si>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</si>
  <si>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</si>
  <si>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</si>
  <si>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</si>
  <si>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</si>
  <si>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</si>
  <si>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</si>
  <si>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</si>
  <si>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</si>
  <si>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</si>
  <si>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</si>
  <si>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</si>
  <si>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</si>
  <si>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</si>
  <si>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</si>
  <si>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</si>
  <si>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</si>
  <si>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</si>
  <si>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</si>
  <si>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</si>
  <si>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</si>
  <si>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</si>
  <si>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</si>
  <si>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</si>
  <si>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</si>
  <si>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</si>
  <si>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</si>
  <si>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</si>
  <si>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</si>
  <si>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</si>
  <si>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</si>
  <si>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</si>
  <si>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</si>
  <si>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</si>
  <si>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</si>
  <si>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</si>
  <si>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</si>
  <si>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</si>
  <si>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</si>
  <si>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</si>
  <si>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</si>
  <si>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</si>
  <si>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</si>
  <si>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</si>
  <si>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</si>
  <si>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</si>
  <si>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</si>
  <si>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</si>
  <si>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</si>
  <si>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</si>
  <si>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</si>
  <si>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</si>
  <si>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</si>
  <si>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</si>
  <si>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</si>
  <si>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</si>
  <si>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</si>
  <si>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</si>
  <si>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</si>
  <si>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</si>
  <si>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</si>
  <si>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</si>
  <si>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</si>
  <si>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</si>
  <si>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</si>
  <si>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</si>
  <si>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</si>
  <si>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</si>
  <si>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</si>
  <si>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</si>
  <si>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</si>
  <si>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</si>
  <si>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</si>
  <si>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</si>
  <si>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</si>
  <si>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</si>
  <si>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</si>
  <si>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</si>
  <si>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</si>
  <si>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</si>
  <si>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</si>
  <si>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</si>
  <si>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</si>
  <si>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</si>
  <si>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</si>
  <si>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</si>
  <si>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</si>
  <si>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</si>
  <si>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</si>
  <si>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</si>
  <si>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</si>
  <si>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</si>
  <si>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</si>
  <si>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</si>
  <si>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</si>
  <si>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</si>
  <si>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</si>
  <si>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</si>
  <si>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</si>
  <si>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</si>
  <si>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</si>
  <si>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</si>
  <si>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</si>
  <si>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</si>
  <si>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</si>
  <si>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</si>
  <si>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</si>
  <si>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</si>
  <si>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</si>
  <si>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</si>
  <si>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</si>
  <si>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</si>
  <si>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</si>
  <si>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</si>
  <si>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</si>
  <si>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</si>
  <si>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</si>
  <si>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</si>
  <si>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</si>
  <si>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</si>
  <si>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</si>
  <si>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</si>
  <si>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</si>
  <si>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</si>
  <si>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</si>
  <si>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</si>
  <si>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</si>
  <si>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</si>
  <si>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</si>
  <si>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</si>
  <si>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</si>
  <si>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</si>
  <si>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</si>
  <si>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</si>
  <si>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</si>
  <si>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</si>
  <si>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</si>
  <si>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</si>
  <si>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</si>
  <si>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</si>
  <si>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</si>
  <si>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</si>
  <si>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</si>
  <si>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</si>
  <si>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</si>
  <si>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</si>
  <si>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</si>
  <si>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</si>
  <si>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</si>
  <si>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</si>
  <si>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</si>
  <si>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</si>
  <si>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</si>
  <si>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</si>
  <si>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</si>
  <si>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</si>
  <si>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</si>
  <si>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</si>
  <si>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</si>
  <si>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</si>
  <si>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</si>
  <si>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</si>
  <si>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</si>
  <si>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</si>
  <si>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</si>
  <si>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</si>
  <si>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</si>
  <si>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</si>
  <si>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</si>
  <si>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</si>
  <si>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</si>
  <si>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</si>
  <si>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</si>
  <si>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</si>
  <si>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</si>
  <si>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</si>
  <si>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</si>
  <si>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</si>
  <si>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</si>
  <si>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</si>
  <si>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</si>
  <si>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</si>
  <si>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</si>
  <si>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</si>
  <si>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</si>
  <si>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</si>
  <si>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</si>
  <si>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</si>
  <si>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</si>
  <si>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</si>
  <si>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</si>
  <si>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</si>
  <si>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</si>
  <si>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</si>
  <si>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</si>
  <si>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</si>
  <si>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</si>
  <si>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</si>
  <si>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</si>
  <si>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</si>
  <si>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</si>
  <si>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</si>
  <si>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</si>
  <si>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</si>
  <si>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</si>
  <si>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</si>
  <si>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</si>
  <si>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</si>
  <si>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</si>
  <si>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</si>
  <si>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</si>
  <si>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</si>
  <si>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</si>
  <si>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</si>
  <si>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</si>
  <si>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</si>
  <si>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</si>
  <si>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</si>
  <si>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</si>
  <si>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</si>
  <si>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</si>
  <si>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</si>
  <si>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</si>
  <si>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</si>
  <si>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</si>
  <si>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</si>
  <si>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</si>
  <si>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</si>
  <si>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</si>
  <si>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</si>
  <si>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</si>
  <si>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</si>
  <si>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</si>
  <si>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</si>
  <si>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</si>
  <si>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</si>
  <si>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</si>
  <si>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</si>
  <si>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</si>
  <si>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</si>
  <si>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</si>
  <si>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</si>
  <si>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</si>
  <si>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</si>
  <si>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</si>
  <si>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</si>
  <si>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</si>
  <si>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</si>
  <si>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</si>
  <si>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</si>
  <si>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</si>
  <si>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</si>
  <si>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</si>
  <si>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</si>
  <si>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</si>
  <si>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</si>
  <si>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</si>
  <si>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</si>
  <si>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</si>
  <si>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</si>
  <si>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</si>
  <si>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</si>
  <si>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</si>
  <si>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</si>
  <si>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</si>
  <si>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</si>
  <si>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</si>
  <si>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</si>
  <si>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</si>
  <si>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</si>
  <si>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</si>
  <si>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</si>
  <si>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</si>
  <si>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</si>
  <si>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</si>
  <si>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</si>
  <si>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</si>
  <si>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</si>
  <si>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</si>
  <si>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</si>
  <si>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</si>
  <si>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</si>
  <si>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</si>
  <si>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</si>
  <si>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</si>
  <si>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</si>
  <si>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</si>
  <si>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</si>
  <si>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</si>
  <si>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</si>
  <si>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</si>
  <si>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</si>
  <si>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</si>
  <si>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</si>
  <si>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</si>
  <si>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</si>
  <si>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</si>
  <si>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</si>
  <si>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</si>
  <si>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</si>
  <si>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</si>
  <si>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</si>
  <si>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</si>
  <si>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</si>
  <si>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</si>
  <si>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</si>
  <si>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</si>
  <si>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</si>
  <si>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</si>
  <si>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</si>
  <si>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</si>
  <si>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</si>
  <si>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</si>
  <si>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</si>
  <si>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</si>
  <si>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</si>
  <si>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</si>
  <si>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</si>
  <si>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</si>
  <si>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</si>
  <si>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</si>
  <si>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</si>
  <si>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</si>
  <si>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</si>
  <si>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</si>
  <si>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</si>
  <si>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</si>
  <si>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</si>
  <si>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</si>
  <si>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</si>
  <si>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</si>
  <si>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</si>
  <si>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</si>
  <si>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</si>
  <si>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</si>
  <si>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</si>
  <si>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</si>
  <si>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</si>
  <si>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</si>
  <si>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</si>
  <si>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</si>
  <si>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</si>
  <si>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</si>
  <si>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</si>
  <si>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</si>
  <si>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</si>
  <si>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</si>
  <si>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</si>
  <si>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</si>
  <si>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</si>
  <si>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</si>
  <si>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</si>
  <si>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</si>
  <si>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</si>
  <si>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</si>
  <si>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</si>
  <si>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</si>
  <si>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</si>
  <si>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</si>
  <si>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</si>
  <si>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</si>
  <si>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</si>
  <si>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</si>
  <si>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</si>
  <si>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</si>
  <si>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</si>
  <si>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</si>
  <si>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</si>
  <si>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</si>
  <si>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</si>
  <si>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</si>
  <si>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</si>
  <si>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</si>
  <si>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</si>
  <si>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</si>
  <si>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</si>
  <si>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</si>
  <si>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</si>
  <si>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</si>
  <si>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</si>
  <si>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</si>
  <si>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</si>
  <si>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</si>
  <si>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</si>
  <si>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</si>
  <si>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</si>
  <si>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</si>
  <si>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</si>
  <si>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</si>
  <si>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</si>
  <si>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</si>
  <si>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</si>
  <si>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</si>
  <si>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</si>
  <si>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</si>
  <si>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</si>
  <si>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</si>
  <si>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</si>
  <si>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</si>
  <si>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</si>
  <si>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</si>
  <si>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</si>
  <si>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</si>
  <si>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</si>
  <si>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</si>
  <si>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</si>
  <si>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</si>
  <si>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</si>
  <si>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</si>
  <si>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</si>
  <si>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</si>
  <si>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</si>
  <si>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</si>
  <si>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</si>
  <si>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</si>
  <si>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</si>
  <si>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</si>
  <si>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</si>
  <si>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</si>
  <si>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</si>
  <si>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</si>
  <si>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</si>
  <si>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</si>
  <si>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</si>
  <si>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</si>
  <si>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</si>
  <si>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</si>
  <si>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</si>
  <si>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</si>
  <si>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</si>
  <si>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</si>
  <si>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</si>
  <si>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</si>
  <si>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</si>
  <si>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</si>
  <si>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</si>
  <si>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</si>
  <si>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</si>
  <si>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</si>
  <si>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</si>
  <si>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</si>
  <si>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</si>
  <si>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</si>
  <si>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</si>
  <si>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</si>
  <si>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</si>
  <si>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</si>
  <si>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</si>
  <si>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</si>
  <si>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</si>
  <si>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</si>
  <si>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</si>
  <si>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</si>
  <si>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</si>
  <si>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</si>
  <si>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</si>
  <si>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</si>
  <si>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</si>
  <si>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</si>
  <si>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</si>
  <si>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</si>
  <si>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</si>
  <si>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</si>
  <si>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</si>
  <si>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</si>
  <si>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</si>
  <si>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</si>
  <si>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</si>
  <si>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</si>
  <si>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</si>
  <si>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</si>
  <si>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</si>
  <si>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</si>
  <si>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</si>
  <si>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</si>
  <si>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</si>
  <si>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</si>
  <si>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</si>
  <si>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</si>
  <si>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</si>
  <si>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</si>
  <si>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</si>
  <si>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</si>
  <si>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</si>
  <si>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</si>
  <si>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</si>
  <si>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</si>
  <si>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</si>
  <si>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</si>
  <si>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</si>
  <si>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</si>
  <si>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</si>
  <si>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</si>
  <si>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</si>
  <si>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</si>
  <si>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</si>
  <si>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</si>
  <si>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</si>
  <si>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</si>
  <si>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</si>
  <si>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</si>
  <si>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</si>
  <si>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</si>
  <si>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</si>
  <si>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</si>
  <si>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</si>
  <si>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</si>
  <si>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</si>
  <si>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</si>
  <si>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</si>
  <si>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</si>
  <si>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</si>
  <si>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</si>
  <si>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</si>
  <si>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</si>
  <si>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</si>
  <si>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</si>
  <si>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</si>
  <si>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</si>
  <si>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</si>
  <si>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</si>
  <si>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</si>
  <si>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</si>
  <si>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</si>
  <si>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</si>
  <si>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</si>
  <si>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</si>
  <si>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</si>
  <si>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</si>
  <si>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</si>
  <si>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</si>
  <si>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</si>
  <si>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</si>
  <si>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</si>
  <si>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</si>
  <si>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</si>
  <si>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</si>
  <si>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</si>
  <si>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</si>
  <si>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</si>
  <si>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</si>
  <si>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</si>
  <si>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</si>
  <si>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</si>
  <si>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</si>
  <si>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</si>
  <si>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</si>
  <si>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</si>
  <si>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</si>
  <si>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</si>
  <si>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</si>
  <si>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</si>
  <si>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</si>
  <si>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</si>
  <si>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</si>
  <si>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</si>
  <si>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</si>
  <si>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</si>
  <si>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</si>
  <si>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</si>
  <si>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</si>
  <si>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</si>
  <si>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</si>
  <si>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</si>
  <si>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</si>
  <si>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</si>
  <si>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</si>
  <si>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</si>
  <si>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</si>
  <si>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</si>
  <si>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</si>
  <si>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</si>
  <si>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</si>
  <si>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</si>
  <si>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</si>
  <si>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</si>
  <si>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</si>
  <si>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</si>
  <si>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</si>
  <si>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</si>
  <si>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</si>
  <si>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</si>
  <si>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</si>
  <si>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</si>
  <si>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</si>
  <si>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</si>
  <si>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</si>
  <si>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</si>
  <si>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</si>
  <si>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</si>
  <si>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</si>
  <si>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</si>
  <si>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</si>
  <si>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</si>
  <si>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</si>
  <si>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</si>
  <si>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</si>
  <si>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</si>
  <si>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</si>
  <si>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</si>
  <si>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</si>
  <si>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</si>
  <si>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</si>
  <si>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</si>
  <si>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</si>
  <si>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</si>
  <si>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</si>
  <si>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</si>
  <si>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</si>
  <si>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</si>
  <si>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</si>
  <si>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</si>
  <si>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</si>
  <si>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</si>
  <si>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</si>
  <si>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</si>
  <si>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</si>
  <si>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</si>
  <si>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</si>
  <si>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</si>
  <si>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</si>
  <si>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</si>
  <si>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</si>
  <si>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</si>
  <si>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</si>
  <si>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</si>
  <si>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</si>
  <si>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</si>
  <si>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</si>
  <si>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</si>
  <si>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</si>
  <si>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</si>
  <si>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</si>
  <si>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</si>
  <si>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</si>
  <si>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</si>
  <si>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</si>
  <si>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</si>
  <si>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</si>
  <si>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</si>
  <si>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</si>
  <si>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</si>
  <si>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</si>
  <si>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</si>
  <si>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</si>
  <si>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</si>
  <si>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</si>
  <si>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</si>
  <si>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</si>
  <si>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</si>
  <si>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</si>
  <si>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</si>
  <si>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</si>
  <si>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</si>
  <si>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</si>
  <si>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</si>
  <si>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</si>
  <si>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</si>
  <si>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</si>
  <si>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</si>
  <si>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</si>
  <si>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</si>
  <si>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</si>
  <si>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</si>
  <si>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</si>
  <si>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</si>
  <si>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</si>
  <si>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</si>
  <si>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</si>
  <si>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</si>
  <si>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</si>
  <si>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</si>
  <si>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</si>
  <si>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</si>
  <si>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</si>
  <si>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</si>
  <si>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</si>
  <si>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</si>
  <si>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</si>
  <si>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</si>
  <si>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</si>
  <si>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</si>
  <si>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</si>
  <si>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</si>
  <si>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</si>
  <si>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</si>
  <si>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</si>
  <si>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</si>
  <si>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</si>
  <si>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</si>
  <si>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</si>
  <si>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</si>
  <si>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</si>
  <si>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</si>
  <si>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</si>
  <si>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</si>
  <si>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</si>
  <si>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</si>
  <si>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</si>
  <si>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</si>
  <si>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</si>
  <si>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</si>
  <si>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</si>
  <si>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</si>
  <si>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</si>
  <si>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</si>
  <si>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</si>
  <si>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</si>
  <si>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</si>
  <si>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</si>
  <si>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</si>
  <si>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</si>
  <si>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</si>
  <si>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</si>
  <si>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</si>
  <si>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</si>
  <si>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</si>
  <si>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</si>
  <si>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</si>
  <si>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</si>
  <si>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</si>
  <si>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</si>
  <si>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</si>
  <si>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</si>
  <si>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</si>
  <si>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</si>
  <si>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</si>
  <si>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</si>
  <si>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</si>
  <si>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</si>
  <si>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</si>
  <si>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</si>
  <si>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</si>
  <si>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</si>
  <si>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</si>
  <si>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</si>
  <si>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</si>
  <si>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</si>
  <si>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</si>
  <si>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</si>
  <si>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</si>
  <si>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</si>
  <si>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</si>
  <si>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</si>
  <si>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</si>
  <si>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</si>
  <si>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</si>
  <si>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</si>
  <si>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</si>
  <si>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</si>
  <si>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</si>
  <si>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</si>
  <si>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</si>
  <si>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</si>
  <si>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</si>
  <si>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</si>
  <si>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</si>
  <si>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</si>
  <si>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</si>
  <si>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</si>
  <si>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</si>
  <si>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</si>
  <si>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</si>
  <si>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</si>
  <si>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</si>
  <si>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</si>
  <si>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</si>
  <si>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</si>
  <si>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</si>
  <si>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</si>
  <si>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</si>
  <si>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</si>
  <si>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</si>
  <si>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</si>
  <si>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</si>
  <si>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</si>
  <si>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</si>
  <si>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</si>
  <si>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</si>
  <si>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</si>
  <si>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</si>
  <si>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</si>
  <si>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</si>
  <si>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</si>
  <si>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</si>
  <si>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</si>
  <si>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</si>
  <si>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</si>
  <si>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</si>
  <si>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</si>
  <si>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</si>
  <si>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</si>
  <si>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</si>
  <si>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</si>
  <si>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</si>
  <si>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</si>
  <si>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</si>
  <si>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</si>
  <si>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</si>
  <si>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</si>
  <si>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</si>
  <si>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</si>
  <si>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</si>
  <si>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</si>
  <si>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</si>
  <si>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</si>
  <si>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</si>
  <si>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</si>
  <si>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</si>
  <si>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</si>
  <si>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</si>
  <si>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</si>
  <si>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</si>
  <si>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</si>
  <si>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</si>
  <si>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</si>
  <si>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</si>
  <si>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</si>
  <si>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</si>
  <si>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</si>
  <si>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</si>
  <si>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</si>
  <si>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</si>
  <si>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</si>
  <si>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</si>
  <si>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</si>
  <si>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</si>
  <si>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</si>
  <si>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</si>
  <si>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</si>
  <si>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</si>
  <si>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</si>
  <si>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</si>
  <si>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</si>
  <si>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</si>
  <si>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</si>
  <si>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</si>
  <si>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</si>
  <si>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</si>
  <si>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</si>
  <si>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</si>
  <si>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</si>
  <si>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</si>
  <si>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</si>
  <si>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</si>
  <si>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</si>
  <si>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</si>
  <si>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</si>
  <si>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</si>
  <si>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</si>
  <si>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</si>
  <si>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</si>
  <si>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</si>
  <si>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</si>
  <si>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</si>
  <si>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</si>
  <si>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</si>
  <si>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</si>
  <si>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</si>
  <si>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</si>
  <si>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</si>
  <si>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</si>
  <si>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</si>
  <si>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</si>
  <si>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</si>
  <si>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</si>
  <si>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</si>
  <si>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</si>
  <si>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</si>
  <si>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</si>
  <si>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</si>
  <si>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</si>
  <si>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</si>
  <si>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</si>
  <si>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</si>
  <si>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</si>
  <si>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</si>
  <si>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</si>
  <si>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</si>
  <si>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</si>
  <si>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</si>
  <si>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</si>
  <si>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</si>
  <si>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</si>
  <si>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</si>
  <si>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</si>
  <si>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</si>
  <si>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</si>
  <si>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</si>
  <si>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</si>
  <si>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</si>
  <si>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</si>
  <si>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</si>
  <si>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</si>
  <si>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</si>
  <si>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</si>
  <si>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</si>
  <si>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</si>
  <si>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</si>
  <si>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</si>
  <si>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</si>
  <si>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</si>
  <si>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</si>
  <si>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</si>
  <si>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</si>
  <si>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</si>
  <si>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</si>
  <si>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</si>
  <si>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</si>
  <si>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</si>
  <si>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</si>
  <si>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</si>
  <si>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</si>
  <si>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</si>
  <si>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</si>
  <si>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</si>
  <si>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</si>
  <si>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</si>
  <si>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</si>
  <si>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</si>
  <si>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</si>
  <si>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</si>
  <si>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</si>
  <si>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</si>
  <si>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</si>
  <si>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</si>
  <si>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</si>
  <si>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</si>
  <si>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</si>
  <si>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</si>
  <si>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</si>
  <si>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</si>
  <si>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</si>
  <si>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</si>
  <si>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</si>
  <si>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</si>
  <si>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</si>
  <si>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</si>
  <si>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</si>
  <si>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</si>
  <si>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</si>
  <si>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</si>
  <si>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</si>
  <si>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</si>
  <si>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</si>
  <si>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</si>
  <si>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</si>
  <si>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</si>
  <si>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</si>
  <si>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</si>
  <si>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</si>
  <si>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</si>
  <si>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</si>
  <si>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</si>
  <si>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</si>
  <si>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</si>
  <si>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</si>
  <si>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</si>
  <si>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</si>
  <si>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</si>
  <si>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</si>
  <si>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</si>
  <si>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</si>
  <si>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</si>
  <si>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</si>
  <si>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</si>
  <si>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</si>
  <si>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</si>
  <si>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</si>
  <si>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</si>
  <si>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</si>
  <si>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</si>
  <si>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</si>
  <si>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</si>
  <si>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</si>
  <si>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</si>
  <si>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</si>
  <si>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</si>
  <si>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</si>
  <si>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</si>
  <si>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</si>
  <si>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</si>
  <si>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</si>
  <si>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</si>
  <si>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</si>
  <si>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</si>
  <si>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</si>
  <si>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</si>
  <si>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</si>
  <si>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</si>
  <si>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</si>
  <si>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</si>
  <si>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</si>
  <si>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</si>
  <si>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</si>
  <si>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</si>
  <si>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</si>
  <si>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</si>
  <si>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</si>
  <si>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</si>
  <si>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</si>
  <si>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</si>
  <si>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</si>
  <si>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</si>
  <si>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</si>
  <si>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</si>
  <si>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</si>
  <si>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</si>
  <si>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</si>
  <si>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</si>
  <si>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</si>
  <si>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</si>
  <si>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</si>
  <si>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</si>
  <si>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</si>
  <si>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</si>
  <si>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</si>
  <si>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</si>
  <si>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</si>
  <si>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</si>
  <si>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</si>
  <si>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</si>
  <si>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</si>
  <si>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</si>
  <si>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</si>
  <si>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</si>
  <si>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</si>
  <si>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</si>
  <si>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</si>
  <si>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</si>
  <si>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</si>
  <si>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</si>
  <si>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</si>
  <si>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</si>
  <si>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</si>
  <si>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</si>
  <si>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</si>
  <si>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</si>
  <si>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</si>
  <si>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</si>
  <si>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</si>
  <si>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</si>
  <si>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</si>
  <si>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</si>
  <si>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</si>
  <si>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</si>
  <si>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</si>
  <si>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</si>
  <si>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</si>
  <si>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</si>
  <si>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</si>
  <si>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</si>
  <si>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</si>
  <si>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</si>
  <si>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</si>
  <si>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</si>
  <si>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</si>
  <si>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</si>
  <si>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</si>
  <si>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</si>
  <si>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</si>
  <si>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</si>
  <si>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</si>
  <si>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</si>
  <si>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</si>
  <si>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</si>
  <si>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</si>
  <si>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</si>
  <si>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</si>
  <si>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</si>
  <si>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</si>
  <si>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</si>
  <si>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</si>
  <si>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</si>
  <si>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</si>
  <si>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</si>
  <si>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</si>
  <si>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</si>
  <si>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</si>
  <si>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</si>
  <si>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</si>
  <si>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</si>
  <si>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</si>
  <si>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</si>
  <si>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</si>
  <si>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</si>
  <si>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</si>
  <si>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</si>
  <si>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</si>
  <si>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</si>
  <si>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</si>
  <si>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</si>
  <si>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</si>
  <si>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</si>
  <si>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</si>
  <si>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</si>
  <si>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</si>
  <si>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</si>
  <si>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</si>
  <si>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</si>
  <si>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</si>
  <si>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</si>
  <si>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</si>
  <si>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</si>
  <si>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</si>
  <si>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</si>
  <si>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</si>
  <si>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</si>
  <si>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</si>
  <si>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</si>
  <si>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</si>
  <si>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</si>
  <si>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</si>
  <si>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</si>
  <si>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</si>
  <si>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</si>
  <si>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</si>
  <si>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</si>
  <si>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</si>
  <si>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</si>
  <si>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</si>
  <si>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</si>
  <si>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</si>
  <si>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</si>
  <si>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</si>
  <si>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</si>
  <si>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</si>
  <si>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</si>
  <si>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</si>
  <si>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</si>
  <si>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</si>
  <si>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</si>
  <si>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</si>
  <si>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</si>
  <si>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</si>
  <si>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</si>
  <si>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</si>
  <si>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</si>
  <si>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</si>
  <si>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</si>
  <si>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</si>
  <si>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</si>
  <si>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</si>
  <si>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</si>
  <si>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</si>
  <si>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</si>
  <si>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</si>
  <si>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</si>
  <si>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</si>
  <si>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</si>
  <si>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</si>
  <si>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</si>
  <si>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</si>
  <si>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</si>
  <si>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</si>
  <si>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</si>
  <si>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</si>
  <si>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</si>
  <si>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</si>
  <si>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</si>
  <si>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</si>
  <si>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</si>
  <si>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</si>
  <si>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</si>
  <si>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</si>
  <si>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</si>
  <si>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</si>
  <si>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</si>
  <si>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</si>
  <si>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</si>
  <si>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</si>
  <si>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</si>
  <si>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</si>
  <si>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</si>
  <si>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</si>
  <si>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</si>
  <si>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</si>
  <si>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</si>
  <si>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</si>
  <si>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</si>
  <si>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</si>
  <si>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</si>
  <si>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</si>
  <si>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</si>
  <si>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</si>
  <si>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</si>
  <si>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</si>
  <si>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</si>
  <si>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</si>
  <si>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</si>
  <si>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</si>
  <si>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</si>
  <si>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</si>
  <si>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</si>
  <si>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</si>
  <si>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</si>
  <si>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</si>
  <si>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</si>
  <si>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</si>
  <si>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</si>
  <si>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</si>
  <si>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</si>
  <si>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</si>
  <si>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</si>
  <si>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</si>
  <si>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</si>
  <si>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</si>
  <si>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</si>
  <si>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</si>
  <si>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</si>
  <si>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</si>
  <si>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</si>
  <si>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</si>
  <si>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</si>
  <si>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</si>
  <si>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</si>
  <si>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</si>
  <si>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</si>
  <si>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</si>
  <si>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</si>
  <si>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</si>
  <si>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</si>
  <si>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</si>
  <si>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</si>
  <si>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</si>
  <si>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</si>
  <si>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</si>
  <si>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</si>
  <si>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</si>
  <si>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</si>
  <si>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</si>
  <si>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</si>
  <si>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</si>
  <si>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</si>
  <si>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</si>
  <si>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</si>
  <si>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</si>
  <si>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</si>
  <si>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</si>
  <si>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</si>
  <si>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</si>
  <si>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</si>
  <si>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</si>
  <si>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</si>
  <si>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</si>
  <si>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</si>
  <si>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</si>
  <si>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</si>
  <si>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</si>
  <si>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</si>
  <si>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</si>
  <si>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</si>
  <si>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</si>
  <si>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</si>
  <si>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</si>
  <si>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</si>
  <si>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</si>
  <si>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</si>
  <si>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</si>
  <si>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</si>
  <si>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</si>
  <si>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</si>
  <si>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</si>
  <si>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</si>
  <si>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</si>
  <si>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</si>
  <si>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</si>
  <si>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</si>
  <si>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</si>
  <si>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</si>
  <si>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</si>
  <si>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</si>
  <si>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</si>
  <si>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</si>
  <si>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</si>
  <si>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</si>
  <si>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</si>
  <si>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</si>
  <si>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</si>
  <si>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</si>
  <si>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</si>
  <si>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</si>
  <si>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</si>
  <si>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</si>
  <si>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</si>
  <si>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</si>
  <si>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</si>
  <si>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</si>
  <si>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</si>
  <si>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</si>
  <si>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</si>
  <si>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</si>
  <si>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</si>
  <si>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</si>
  <si>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</si>
  <si>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</si>
  <si>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</si>
  <si>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</si>
  <si>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</si>
  <si>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</si>
  <si>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</si>
  <si>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</si>
  <si>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</si>
  <si>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</si>
  <si>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</si>
  <si>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</si>
  <si>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</si>
  <si>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</si>
  <si>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</si>
  <si>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</si>
  <si>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</si>
  <si>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</si>
  <si>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</si>
  <si>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</si>
  <si>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</si>
  <si>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</si>
  <si>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</si>
  <si>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</si>
  <si>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</si>
  <si>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</si>
  <si>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</si>
  <si>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</si>
  <si>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</si>
  <si>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</si>
  <si>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</si>
  <si>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</si>
  <si>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</si>
  <si>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</si>
  <si>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</si>
  <si>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</si>
  <si>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</si>
  <si>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</si>
  <si>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</si>
  <si>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</si>
  <si>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</si>
  <si>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</si>
  <si>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</si>
  <si>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</si>
  <si>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</si>
  <si>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</si>
  <si>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</si>
  <si>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</si>
  <si>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</si>
  <si>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</si>
  <si>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</si>
  <si>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</si>
  <si>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</si>
  <si>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</si>
  <si>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</si>
  <si>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</si>
  <si>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</si>
  <si>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</si>
  <si>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</si>
  <si>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</si>
  <si>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</si>
  <si>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</si>
  <si>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</si>
  <si>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</si>
  <si>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</si>
  <si>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</si>
  <si>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</si>
  <si>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</si>
  <si>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</si>
  <si>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</si>
  <si>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</si>
  <si>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</si>
  <si>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</si>
  <si>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</si>
  <si>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</si>
  <si>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</si>
  <si>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</si>
  <si>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</si>
  <si>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</si>
  <si>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</si>
  <si>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</si>
  <si>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</si>
  <si>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</si>
  <si>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</si>
  <si>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</si>
  <si>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</si>
  <si>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</si>
  <si>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</si>
  <si>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</si>
  <si>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</si>
  <si>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</si>
  <si>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</si>
  <si>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</si>
  <si>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</si>
  <si>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</si>
  <si>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</si>
  <si>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</si>
  <si>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</si>
  <si>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</si>
  <si>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</si>
  <si>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</si>
  <si>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</si>
  <si>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</si>
  <si>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</si>
  <si>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</si>
  <si>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</si>
  <si>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</si>
  <si>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</si>
  <si>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</si>
  <si>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</si>
  <si>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</si>
  <si>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</si>
  <si>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</si>
  <si>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</si>
  <si>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</si>
  <si>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</si>
  <si>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</si>
  <si>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</si>
  <si>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</si>
  <si>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</si>
  <si>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</si>
  <si>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</si>
  <si>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</si>
  <si>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</si>
  <si>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</si>
  <si>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</si>
  <si>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</si>
  <si>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</si>
  <si>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</si>
  <si>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</si>
  <si>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</si>
  <si>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</si>
  <si>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</si>
  <si>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</si>
  <si>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</si>
  <si>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</si>
  <si>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</si>
  <si>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</si>
  <si>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</si>
  <si>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</si>
  <si>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</si>
  <si>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</si>
  <si>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</si>
  <si>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</si>
  <si>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</si>
  <si>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</si>
  <si>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</si>
  <si>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</si>
  <si>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</si>
  <si>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</si>
  <si>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</si>
  <si>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</si>
  <si>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</si>
  <si>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</si>
  <si>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</si>
  <si>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</si>
  <si>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</si>
  <si>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</si>
  <si>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</si>
  <si>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</si>
  <si>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</si>
  <si>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</si>
  <si>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</si>
  <si>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</si>
  <si>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</si>
  <si>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</si>
  <si>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</si>
  <si>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</si>
  <si>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</si>
  <si>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</si>
  <si>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</si>
  <si>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</si>
  <si>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</si>
  <si>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</si>
  <si>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</si>
  <si>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</si>
  <si>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</si>
  <si>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</si>
  <si>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</si>
  <si>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</si>
  <si>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</si>
  <si>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</si>
  <si>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</si>
  <si>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</si>
  <si>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</si>
  <si>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</si>
  <si>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</si>
  <si>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</si>
  <si>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</si>
  <si>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</si>
  <si>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</si>
  <si>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</si>
  <si>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</si>
  <si>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</si>
  <si>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</si>
  <si>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</si>
  <si>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</si>
  <si>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</si>
  <si>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</si>
  <si>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</si>
  <si>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</si>
  <si>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</si>
  <si>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</si>
  <si>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</si>
  <si>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</si>
  <si>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</si>
  <si>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</si>
  <si>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</si>
  <si>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</si>
  <si>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</si>
  <si>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</si>
  <si>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</si>
  <si>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</si>
  <si>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</si>
  <si>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</si>
  <si>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</si>
  <si>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</si>
  <si>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</si>
  <si>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</si>
  <si>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</si>
  <si>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</si>
  <si>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</si>
  <si>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</si>
  <si>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</si>
  <si>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</si>
  <si>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</si>
  <si>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</si>
  <si>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</si>
  <si>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</si>
  <si>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</si>
  <si>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</si>
  <si>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</si>
  <si>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</si>
  <si>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</si>
  <si>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</si>
  <si>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</si>
  <si>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</si>
  <si>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</si>
  <si>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</si>
  <si>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</si>
  <si>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</si>
  <si>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</si>
  <si>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</si>
  <si>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</si>
  <si>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</si>
  <si>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</si>
  <si>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</si>
  <si>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</si>
  <si>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</si>
  <si>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</si>
  <si>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</si>
  <si>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</si>
  <si>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</si>
  <si>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</si>
  <si>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</si>
  <si>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</si>
  <si>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</si>
  <si>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</si>
  <si>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</si>
  <si>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</si>
  <si>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</si>
  <si>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</si>
  <si>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</si>
  <si>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</si>
  <si>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</si>
  <si>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</si>
  <si>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</si>
  <si>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</si>
  <si>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</si>
  <si>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</si>
  <si>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</si>
  <si>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</si>
  <si>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</si>
  <si>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</si>
  <si>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</si>
  <si>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</si>
  <si>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</si>
  <si>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</si>
  <si>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</si>
  <si>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</si>
  <si>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</si>
  <si>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</si>
  <si>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</si>
  <si>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</si>
  <si>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</si>
  <si>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</si>
  <si>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</si>
  <si>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</si>
  <si>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</si>
  <si>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</si>
  <si>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</si>
  <si>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</si>
  <si>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</si>
  <si>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</si>
  <si>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</si>
  <si>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</si>
  <si>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</si>
  <si>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</si>
  <si>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</si>
  <si>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</si>
  <si>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</si>
  <si>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</si>
  <si>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</si>
  <si>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</si>
  <si>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</si>
  <si>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</si>
  <si>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</si>
  <si>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</si>
  <si>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</si>
  <si>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</si>
  <si>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</si>
  <si>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</si>
  <si>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</si>
  <si>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</si>
  <si>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</si>
  <si>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</si>
  <si>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</si>
  <si>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</si>
  <si>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</si>
  <si>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</si>
  <si>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</si>
  <si>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</si>
  <si>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</si>
  <si>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</si>
  <si>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</si>
  <si>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</si>
  <si>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</si>
  <si>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</si>
  <si>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</si>
  <si>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</si>
  <si>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</si>
  <si>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</si>
  <si>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</si>
  <si>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</si>
  <si>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</si>
  <si>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</si>
  <si>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</si>
  <si>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</si>
  <si>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</si>
  <si>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</si>
  <si>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</si>
  <si>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</si>
  <si>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</si>
  <si>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</si>
  <si>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</si>
  <si>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</si>
  <si>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</si>
  <si>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</si>
  <si>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</si>
  <si>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</si>
  <si>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</si>
  <si>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</si>
  <si>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</si>
  <si>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</si>
  <si>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</si>
  <si>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</si>
  <si>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</si>
  <si>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</si>
  <si>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</si>
  <si>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</si>
  <si>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</si>
  <si>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</si>
  <si>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</si>
  <si>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</si>
  <si>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</si>
  <si>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</si>
  <si>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</si>
  <si>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</si>
  <si>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</si>
  <si>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</si>
  <si>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</si>
  <si>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</si>
  <si>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</si>
  <si>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</si>
  <si>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</si>
  <si>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</si>
  <si>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</si>
  <si>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</si>
  <si>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</si>
  <si>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</si>
  <si>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</si>
  <si>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</si>
  <si>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</si>
  <si>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</si>
  <si>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</si>
  <si>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</si>
  <si>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</si>
  <si>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</si>
  <si>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</si>
  <si>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</si>
  <si>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</si>
  <si>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</si>
  <si>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</si>
  <si>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</si>
  <si>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</si>
  <si>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</si>
  <si>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</si>
  <si>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</si>
  <si>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</si>
  <si>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</si>
  <si>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</si>
  <si>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</si>
  <si>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</si>
  <si>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</si>
  <si>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</si>
  <si>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</si>
  <si>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</si>
  <si>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</si>
  <si>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</si>
  <si>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</si>
  <si>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</si>
  <si>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</si>
  <si>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</si>
  <si>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</si>
  <si>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</si>
  <si>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</si>
  <si>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</si>
  <si>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</si>
  <si>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</si>
  <si>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</si>
  <si>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</si>
  <si>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</si>
  <si>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</si>
  <si>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</si>
  <si>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</si>
  <si>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</si>
  <si>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</si>
  <si>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</si>
  <si>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</si>
  <si>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</si>
  <si>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</si>
  <si>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</si>
  <si>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</si>
  <si>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</si>
  <si>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</si>
  <si>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</si>
  <si>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</si>
  <si>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</si>
  <si>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</si>
  <si>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</si>
  <si>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</si>
  <si>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</si>
  <si>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</si>
  <si>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</si>
  <si>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</si>
  <si>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</si>
  <si>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</si>
  <si>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</si>
  <si>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</si>
  <si>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</si>
  <si>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</si>
  <si>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</si>
  <si>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</si>
  <si>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</si>
  <si>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</si>
  <si>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</si>
  <si>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</si>
  <si>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</si>
  <si>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</si>
  <si>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</si>
  <si>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</si>
  <si>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</si>
  <si>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</si>
  <si>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</si>
  <si>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</si>
  <si>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</si>
  <si>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</si>
  <si>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</si>
  <si>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</si>
  <si>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</si>
  <si>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</si>
  <si>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</si>
  <si>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</si>
  <si>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</si>
  <si>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</si>
  <si>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</si>
  <si>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</si>
  <si>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</si>
  <si>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</si>
  <si>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</si>
  <si>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</si>
  <si>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</si>
  <si>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</si>
  <si>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</si>
  <si>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</si>
  <si>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</si>
  <si>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</si>
  <si>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</si>
  <si>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</si>
  <si>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</si>
  <si>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</si>
  <si>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</si>
  <si>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</si>
  <si>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</si>
  <si>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</si>
  <si>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</si>
  <si>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</si>
  <si>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</si>
  <si>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</si>
  <si>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</si>
  <si>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</si>
  <si>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</si>
  <si>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</si>
  <si>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</si>
  <si>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</si>
  <si>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</si>
  <si>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</si>
  <si>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</si>
  <si>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</si>
  <si>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</si>
  <si>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</si>
  <si>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</si>
  <si>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</si>
  <si>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</si>
  <si>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</si>
  <si>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</si>
  <si>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</si>
  <si>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</si>
  <si>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</si>
  <si>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</si>
  <si>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</si>
  <si>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</si>
  <si>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</si>
  <si>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</si>
  <si>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</si>
  <si>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</si>
  <si>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</si>
  <si>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</si>
  <si>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</si>
  <si>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</si>
  <si>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</si>
  <si>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</si>
  <si>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</si>
  <si>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</si>
  <si>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</si>
  <si>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</si>
  <si>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</si>
  <si>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</si>
  <si>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</si>
  <si>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</si>
  <si>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</si>
  <si>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</si>
  <si>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</si>
  <si>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</si>
  <si>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</si>
  <si>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</si>
  <si>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</si>
  <si>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</si>
  <si>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</si>
  <si>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</si>
  <si>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</si>
  <si>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</si>
  <si>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</si>
  <si>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</si>
  <si>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</si>
  <si>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</si>
  <si>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</si>
  <si>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</si>
  <si>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</si>
  <si>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</si>
  <si>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</si>
  <si>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</si>
  <si>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</si>
  <si>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</si>
  <si>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</si>
  <si>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</si>
  <si>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</si>
  <si>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</si>
  <si>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</si>
  <si>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</si>
  <si>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</si>
  <si>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</si>
  <si>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</si>
  <si>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</si>
  <si>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</si>
  <si>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</si>
  <si>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</si>
  <si>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</si>
  <si>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</si>
  <si>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</si>
  <si>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</si>
  <si>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</si>
  <si>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</si>
  <si>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</si>
  <si>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</si>
  <si>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</si>
  <si>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</si>
  <si>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</si>
  <si>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</si>
  <si>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</si>
  <si>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</si>
  <si>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</si>
  <si>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</si>
  <si>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</si>
  <si>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</si>
  <si>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</si>
  <si>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</si>
  <si>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</si>
  <si>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</si>
  <si>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</si>
  <si>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</si>
  <si>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</si>
  <si>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</si>
  <si>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</si>
  <si>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</si>
  <si>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</si>
  <si>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</si>
  <si>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</si>
  <si>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</si>
  <si>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</si>
  <si>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</si>
  <si>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</si>
  <si>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</si>
  <si>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</si>
  <si>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</si>
  <si>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</si>
  <si>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</si>
  <si>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</si>
  <si>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</si>
  <si>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</si>
  <si>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</si>
  <si>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</si>
  <si>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</si>
  <si>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</si>
  <si>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</si>
  <si>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</si>
  <si>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</si>
  <si>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</si>
  <si>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</si>
  <si>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</si>
  <si>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</si>
  <si>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</si>
  <si>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</si>
  <si>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</si>
  <si>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</si>
  <si>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</si>
  <si>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</si>
  <si>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</si>
  <si>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</si>
  <si>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</si>
  <si>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</si>
  <si>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</si>
  <si>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</si>
  <si>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</si>
  <si>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</si>
  <si>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</si>
  <si>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</si>
  <si>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</si>
  <si>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</si>
  <si>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</si>
  <si>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</si>
  <si>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</si>
  <si>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</si>
  <si>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</si>
  <si>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</si>
  <si>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</si>
  <si>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</si>
  <si>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</si>
  <si>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</si>
  <si>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</si>
  <si>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</si>
  <si>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</si>
  <si>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</si>
  <si>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</si>
  <si>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</si>
  <si>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</si>
  <si>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</si>
  <si>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</si>
  <si>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</si>
  <si>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</si>
  <si>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</si>
  <si>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</si>
  <si>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</si>
  <si>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</si>
  <si>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</si>
  <si>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</si>
  <si>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</si>
  <si>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</si>
  <si>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</si>
  <si>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</si>
  <si>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</si>
  <si>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</si>
  <si>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</si>
  <si>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</si>
  <si>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</si>
  <si>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</si>
  <si>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</si>
  <si>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</si>
  <si>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</si>
  <si>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</si>
  <si>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</si>
  <si>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</si>
  <si>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</si>
  <si>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</si>
  <si>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</si>
  <si>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</si>
  <si>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</si>
  <si>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</si>
  <si>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</si>
  <si>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</si>
  <si>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</si>
  <si>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</si>
  <si>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</si>
  <si>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</si>
  <si>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</si>
  <si>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</si>
  <si>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</si>
  <si>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</si>
  <si>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</si>
  <si>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</si>
  <si>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</si>
  <si>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</si>
  <si>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</si>
  <si>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</si>
  <si>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</si>
  <si>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</si>
  <si>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</si>
  <si>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</si>
  <si>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</si>
  <si>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</si>
  <si>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</si>
  <si>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</si>
  <si>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</si>
  <si>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</si>
  <si>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</si>
  <si>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</si>
  <si>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</si>
  <si>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</si>
  <si>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</si>
  <si>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</si>
  <si>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</si>
  <si>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</si>
  <si>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</si>
  <si>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</si>
  <si>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</si>
  <si>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</si>
  <si>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</si>
  <si>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</si>
  <si>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</si>
  <si>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</si>
  <si>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</si>
  <si>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</si>
  <si>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</si>
  <si>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</si>
  <si>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</si>
  <si>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</si>
  <si>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</si>
  <si>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</si>
  <si>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</si>
  <si>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</si>
  <si>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</si>
  <si>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</si>
  <si>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</si>
  <si>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</si>
  <si>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</si>
  <si>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</si>
  <si>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</si>
  <si>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</si>
  <si>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</si>
  <si>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</si>
  <si>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</si>
  <si>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</si>
  <si>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</si>
  <si>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</si>
  <si>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</si>
  <si>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</si>
  <si>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</si>
  <si>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</si>
  <si>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</si>
  <si>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</si>
  <si>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</si>
  <si>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</si>
  <si>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</si>
  <si>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</si>
  <si>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</si>
  <si>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</si>
  <si>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</si>
  <si>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</si>
  <si>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</si>
  <si>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</si>
  <si>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</si>
  <si>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</si>
  <si>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</si>
  <si>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</si>
  <si>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</si>
  <si>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</si>
  <si>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</si>
  <si>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</si>
  <si>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</si>
  <si>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</si>
  <si>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</si>
  <si>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</si>
  <si>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</si>
  <si>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</si>
  <si>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</si>
  <si>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</si>
  <si>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</si>
  <si>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</si>
  <si>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</si>
  <si>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</si>
  <si>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</si>
  <si>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</si>
  <si>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</si>
  <si>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</si>
  <si>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</si>
  <si>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</si>
  <si>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</si>
  <si>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</si>
  <si>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</si>
  <si>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</si>
  <si>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</si>
  <si>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</si>
  <si>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</si>
  <si>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</si>
  <si>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</si>
  <si>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</si>
  <si>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</si>
  <si>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</si>
  <si>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</si>
  <si>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</si>
  <si>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</si>
  <si>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</si>
  <si>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</si>
  <si>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</si>
  <si>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</si>
  <si>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</si>
  <si>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</si>
  <si>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</si>
  <si>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</si>
  <si>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</si>
  <si>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</si>
  <si>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</si>
  <si>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</si>
  <si>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</si>
  <si>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</si>
  <si>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</si>
  <si>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</si>
  <si>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</si>
  <si>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</si>
  <si>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</si>
  <si>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</si>
  <si>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</si>
  <si>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</si>
  <si>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</si>
  <si>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</si>
  <si>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</si>
  <si>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</si>
  <si>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</si>
  <si>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</si>
  <si>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</si>
  <si>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</si>
  <si>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</si>
  <si>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</si>
  <si>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</si>
  <si>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</si>
  <si>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</si>
  <si>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</si>
  <si>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</si>
  <si>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</si>
  <si>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</si>
  <si>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</si>
  <si>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</si>
  <si>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</si>
  <si>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</si>
  <si>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</si>
  <si>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</si>
  <si>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</si>
  <si>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</si>
  <si>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</si>
  <si>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</si>
  <si>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</si>
  <si>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</si>
  <si>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</si>
  <si>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</si>
  <si>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</si>
  <si>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</si>
  <si>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</si>
  <si>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</si>
  <si>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</si>
  <si>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</si>
  <si>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</si>
  <si>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</si>
  <si>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</si>
  <si>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</si>
  <si>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</si>
  <si>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</si>
  <si>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</si>
  <si>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</si>
  <si>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</si>
  <si>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</si>
  <si>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</si>
  <si>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</si>
  <si>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</si>
  <si>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</si>
  <si>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</si>
  <si>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</si>
  <si>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</si>
  <si>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</si>
  <si>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</si>
  <si>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</si>
  <si>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</si>
  <si>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</si>
  <si>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</si>
  <si>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</si>
  <si>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</si>
  <si>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</si>
  <si>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</si>
  <si>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</si>
  <si>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</si>
  <si>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</si>
  <si>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</si>
  <si>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</si>
  <si>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</si>
  <si>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</si>
  <si>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</si>
  <si>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</si>
  <si>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</si>
  <si>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</si>
  <si>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</si>
  <si>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</si>
  <si>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</si>
  <si>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</si>
  <si>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</si>
  <si>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</si>
  <si>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</si>
  <si>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</si>
  <si>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</si>
  <si>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</si>
  <si>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</si>
  <si>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</si>
  <si>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</si>
  <si>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</si>
  <si>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</si>
  <si>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</si>
  <si>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</si>
  <si>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</si>
  <si>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</si>
  <si>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</si>
  <si>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</si>
  <si>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</si>
  <si>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</si>
  <si>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</si>
  <si>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</si>
  <si>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</si>
  <si>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</si>
  <si>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</si>
  <si>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</si>
  <si>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</si>
  <si>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</si>
  <si>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</si>
  <si>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</si>
  <si>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</si>
  <si>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</si>
  <si>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</si>
  <si>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</si>
  <si>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</si>
  <si>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</si>
  <si>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</si>
  <si>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</si>
  <si>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</si>
  <si>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</si>
  <si>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</si>
  <si>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</si>
  <si>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</si>
  <si>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</si>
  <si>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</si>
  <si>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</si>
  <si>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</si>
  <si>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</si>
  <si>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</si>
  <si>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</si>
  <si>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</si>
  <si>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</si>
  <si>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</si>
  <si>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</si>
  <si>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</si>
  <si>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</si>
  <si>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</si>
  <si>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</si>
  <si>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</si>
  <si>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</si>
  <si>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</si>
  <si>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</si>
  <si>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</si>
  <si>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</si>
  <si>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</si>
  <si>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</si>
  <si>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</si>
  <si>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</si>
  <si>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</si>
  <si>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</si>
  <si>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</si>
  <si>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</si>
  <si>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</si>
  <si>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</si>
  <si>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</si>
  <si>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</si>
  <si>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</si>
  <si>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</si>
  <si>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</si>
  <si>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</si>
  <si>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</si>
  <si>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</si>
  <si>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</si>
  <si>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</si>
  <si>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</si>
  <si>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</si>
  <si>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</si>
  <si>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</si>
  <si>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</si>
  <si>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</si>
  <si>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</si>
  <si>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</si>
  <si>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</si>
  <si>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</si>
  <si>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</si>
  <si>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</si>
  <si>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</si>
  <si>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</si>
  <si>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</si>
  <si>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</si>
  <si>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</si>
  <si>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</si>
  <si>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</si>
  <si>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</si>
  <si>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</si>
  <si>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</si>
  <si>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</si>
  <si>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</si>
  <si>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</si>
  <si>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</si>
  <si>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</si>
  <si>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</si>
  <si>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</si>
  <si>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</si>
  <si>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</si>
  <si>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</si>
  <si>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</si>
  <si>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</si>
  <si>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</si>
  <si>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</si>
  <si>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</si>
  <si>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</si>
  <si>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</si>
  <si>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</si>
  <si>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</si>
  <si>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</si>
  <si>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</si>
  <si>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</si>
  <si>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</si>
  <si>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</si>
  <si>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</si>
  <si>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</si>
  <si>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</si>
  <si>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</si>
  <si>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</si>
  <si>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</si>
  <si>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</si>
  <si>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</si>
  <si>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</si>
  <si>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</si>
  <si>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</si>
  <si>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</si>
  <si>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</si>
  <si>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</si>
  <si>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</si>
  <si>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</si>
  <si>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</si>
  <si>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</si>
  <si>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</si>
  <si>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</si>
  <si>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</si>
  <si>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</si>
  <si>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</si>
  <si>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</si>
  <si>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</si>
  <si>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</si>
  <si>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</si>
  <si>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</si>
  <si>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</si>
  <si>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</si>
  <si>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</si>
  <si>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</si>
  <si>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</si>
  <si>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</si>
  <si>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</si>
  <si>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</si>
  <si>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</si>
  <si>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</si>
  <si>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</si>
  <si>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</si>
  <si>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</si>
  <si>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</si>
  <si>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</si>
  <si>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</si>
  <si>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</si>
  <si>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</si>
  <si>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</si>
  <si>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</si>
  <si>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</si>
  <si>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</si>
  <si>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</si>
  <si>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</si>
  <si>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</si>
  <si>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</si>
  <si>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</si>
  <si>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</si>
  <si>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</si>
  <si>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</si>
  <si>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</si>
  <si>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</si>
  <si>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</si>
  <si>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</si>
  <si>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</si>
  <si>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</si>
  <si>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</si>
  <si>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</si>
  <si>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</si>
  <si>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</si>
  <si>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</si>
  <si>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</si>
  <si>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</si>
  <si>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</si>
  <si>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</si>
  <si>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</si>
  <si>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</si>
  <si>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</si>
  <si>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</si>
  <si>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</si>
  <si>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</si>
  <si>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</si>
  <si>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</si>
  <si>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</si>
  <si>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</si>
  <si>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</si>
  <si>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</si>
  <si>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</si>
  <si>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</si>
  <si>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</si>
  <si>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</si>
  <si>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</si>
  <si>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</si>
  <si>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</si>
  <si>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</si>
  <si>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</si>
  <si>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</si>
  <si>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</si>
  <si>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</si>
  <si>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</si>
  <si>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</si>
  <si>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</si>
  <si>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</si>
  <si>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</si>
  <si>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</si>
  <si>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</si>
  <si>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</si>
  <si>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</si>
  <si>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</si>
  <si>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</si>
  <si>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</si>
  <si>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</si>
  <si>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</si>
  <si>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</si>
  <si>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</si>
  <si>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</si>
  <si>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</si>
  <si>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</si>
  <si>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</si>
  <si>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</si>
  <si>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</si>
  <si>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</si>
  <si>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</si>
  <si>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</si>
  <si>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</si>
  <si>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</si>
  <si>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</si>
  <si>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</si>
  <si>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</si>
  <si>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</si>
  <si>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</si>
  <si>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</si>
  <si>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</si>
  <si>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</si>
  <si>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</si>
  <si>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</si>
  <si>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</si>
  <si>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</si>
  <si>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</si>
  <si>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</si>
  <si>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</si>
  <si>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</si>
  <si>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</si>
  <si>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</si>
  <si>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</si>
  <si>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</si>
  <si>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</si>
  <si>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</si>
  <si>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</si>
  <si>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</si>
  <si>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</si>
  <si>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</si>
  <si>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</si>
  <si>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</si>
  <si>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</si>
  <si>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</si>
  <si>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</si>
  <si>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</si>
  <si>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</si>
  <si>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</si>
  <si>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</si>
  <si>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</si>
  <si>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</si>
  <si>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</si>
  <si>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</si>
  <si>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</si>
  <si>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</si>
  <si>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</si>
  <si>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</si>
  <si>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</si>
  <si>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</si>
  <si>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</si>
  <si>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</si>
  <si>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</si>
  <si>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</si>
  <si>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</si>
  <si>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</si>
  <si>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</si>
  <si>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</si>
  <si>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</si>
  <si>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</si>
  <si>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</si>
  <si>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</si>
  <si>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</si>
  <si>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</si>
  <si>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</si>
  <si>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</si>
  <si>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</si>
  <si>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</si>
  <si>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</si>
  <si>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</si>
  <si>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</si>
  <si>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</si>
  <si>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</si>
  <si>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</si>
  <si>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</si>
  <si>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</si>
  <si>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</si>
  <si>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</si>
  <si>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</si>
  <si>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</si>
  <si>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</si>
  <si>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</si>
  <si>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</si>
  <si>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</si>
  <si>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</si>
  <si>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</si>
  <si>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</si>
  <si>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</si>
  <si>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</si>
  <si>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</si>
  <si>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</si>
  <si>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</si>
  <si>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</si>
  <si>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</si>
  <si>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</si>
  <si>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</si>
  <si>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</si>
  <si>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</si>
  <si>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</si>
  <si>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</si>
  <si>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</si>
  <si>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</si>
  <si>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</si>
  <si>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</si>
  <si>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</si>
  <si>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</si>
  <si>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</si>
  <si>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</si>
  <si>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</si>
  <si>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</si>
  <si>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</si>
  <si>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</si>
  <si>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</si>
  <si>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</si>
  <si>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</si>
  <si>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</si>
  <si>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</si>
  <si>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</si>
  <si>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</si>
  <si>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</si>
  <si>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</si>
  <si>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</si>
  <si>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</si>
  <si>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</si>
  <si>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</si>
  <si>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</si>
  <si>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</si>
  <si>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</si>
  <si>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</si>
  <si>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</si>
  <si>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</si>
  <si>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</si>
  <si>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</si>
  <si>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</si>
  <si>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</si>
  <si>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</si>
  <si>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</si>
  <si>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</si>
  <si>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</si>
  <si>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</si>
  <si>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</si>
  <si>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</si>
  <si>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</si>
  <si>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</si>
  <si>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</si>
  <si>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</si>
  <si>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</si>
  <si>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</si>
  <si>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</si>
  <si>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</si>
  <si>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</si>
  <si>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</si>
  <si>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</si>
  <si>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</si>
  <si>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</si>
  <si>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</si>
  <si>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</si>
  <si>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</si>
  <si>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</si>
  <si>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</si>
  <si>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</si>
  <si>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</si>
  <si>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</si>
  <si>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</si>
  <si>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</si>
  <si>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</si>
  <si>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</si>
  <si>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</si>
  <si>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</si>
  <si>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</si>
  <si>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</si>
  <si>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</si>
  <si>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</si>
  <si>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</si>
  <si>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</si>
  <si>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</si>
  <si>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</si>
  <si>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</si>
  <si>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</si>
  <si>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</si>
  <si>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</si>
  <si>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</si>
  <si>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</si>
  <si>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</si>
  <si>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</si>
  <si>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</si>
  <si>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</si>
  <si>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</si>
  <si>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</si>
  <si>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</si>
  <si>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</si>
  <si>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</si>
  <si>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</si>
  <si>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</si>
  <si>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</si>
  <si>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</si>
  <si>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</si>
  <si>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</si>
  <si>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</si>
  <si>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</si>
  <si>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</si>
  <si>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</si>
  <si>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</si>
  <si>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</si>
  <si>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</si>
  <si>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</si>
  <si>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</si>
  <si>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</si>
  <si>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</si>
  <si>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</si>
  <si>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</si>
  <si>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</si>
  <si>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</si>
  <si>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</si>
  <si>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</si>
  <si>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</si>
  <si>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</si>
  <si>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</si>
  <si>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</si>
  <si>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</si>
  <si>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</si>
  <si>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</si>
  <si>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</si>
  <si>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</si>
  <si>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</si>
  <si>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</si>
  <si>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</si>
  <si>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</si>
  <si>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</si>
  <si>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</si>
  <si>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</si>
  <si>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</si>
  <si>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</si>
  <si>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</si>
  <si>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</si>
  <si>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</si>
  <si>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</si>
  <si>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</si>
  <si>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</si>
  <si>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</si>
  <si>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</si>
  <si>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</si>
  <si>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</si>
  <si>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</si>
  <si>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</si>
  <si>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</si>
  <si>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</si>
  <si>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</si>
  <si>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</si>
  <si>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</si>
  <si>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</si>
  <si>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</si>
  <si>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</si>
  <si>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</si>
  <si>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</si>
  <si>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</si>
  <si>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</si>
  <si>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</si>
  <si>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</si>
  <si>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</si>
  <si>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</si>
  <si>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</si>
  <si>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</si>
  <si>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</si>
  <si>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</si>
  <si>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</si>
  <si>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</si>
  <si>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</si>
  <si>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</si>
  <si>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</si>
  <si>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</si>
  <si>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</si>
  <si>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</si>
  <si>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</si>
  <si>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</si>
  <si>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</si>
  <si>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</si>
  <si>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</si>
  <si>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</si>
  <si>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</si>
  <si>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</si>
  <si>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</si>
  <si>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</si>
  <si>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</si>
  <si>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</si>
  <si>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</si>
  <si>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</si>
  <si>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</si>
  <si>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</si>
  <si>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</si>
  <si>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</si>
  <si>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</si>
  <si>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</si>
  <si>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</si>
  <si>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</si>
  <si>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</si>
  <si>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</si>
  <si>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</si>
  <si>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</si>
  <si>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</si>
  <si>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</si>
  <si>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</si>
  <si>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</si>
  <si>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</si>
  <si>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</si>
  <si>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</si>
  <si>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</si>
  <si>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</si>
  <si>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</si>
  <si>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</si>
  <si>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</si>
  <si>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</si>
  <si>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</si>
  <si>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</si>
  <si>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</si>
  <si>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</si>
  <si>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</si>
  <si>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</si>
  <si>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</si>
  <si>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</si>
  <si>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</si>
  <si>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</si>
  <si>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</si>
  <si>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</si>
  <si>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</si>
  <si>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</si>
  <si>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</si>
  <si>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</si>
  <si>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</si>
  <si>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</si>
  <si>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</si>
  <si>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</si>
  <si>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</si>
  <si>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</si>
  <si>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</si>
  <si>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</si>
  <si>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</si>
  <si>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</si>
  <si>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</si>
  <si>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</si>
  <si>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</si>
  <si>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</si>
  <si>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</si>
  <si>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</si>
  <si>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</si>
  <si>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</si>
  <si>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</si>
  <si>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</si>
  <si>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</si>
  <si>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</si>
  <si>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</si>
  <si>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</si>
  <si>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</si>
  <si>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</si>
  <si>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</si>
  <si>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</si>
  <si>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</si>
  <si>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</si>
  <si>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</si>
  <si>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</si>
  <si>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</si>
  <si>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</si>
  <si>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</si>
  <si>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</si>
  <si>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</si>
  <si>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</si>
  <si>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</si>
  <si>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</si>
  <si>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</si>
  <si>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</si>
  <si>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</si>
  <si>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</si>
  <si>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</si>
  <si>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</si>
  <si>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</si>
  <si>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</si>
  <si>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</si>
  <si>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</si>
  <si>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</si>
  <si>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</si>
  <si>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</si>
  <si>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</si>
  <si>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</si>
  <si>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</si>
  <si>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</si>
  <si>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</si>
  <si>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</si>
  <si>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</si>
  <si>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</si>
  <si>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</si>
  <si>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</si>
  <si>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</si>
  <si>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</si>
  <si>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</si>
  <si>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</si>
  <si>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</si>
  <si>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</si>
  <si>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</si>
  <si>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</si>
  <si>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</si>
  <si>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</si>
  <si>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</si>
  <si>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</si>
  <si>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</si>
  <si>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</si>
  <si>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</si>
  <si>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</si>
  <si>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</si>
  <si>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</si>
  <si>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</si>
  <si>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</si>
  <si>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</si>
  <si>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</si>
  <si>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</si>
  <si>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</si>
  <si>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</si>
  <si>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</si>
  <si>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</si>
  <si>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</si>
  <si>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</si>
  <si>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</si>
  <si>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</si>
  <si>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</si>
  <si>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</si>
  <si>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</si>
  <si>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</si>
  <si>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</si>
  <si>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</si>
  <si>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</si>
  <si>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</si>
  <si>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</si>
  <si>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</si>
  <si>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</si>
  <si>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</si>
  <si>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</si>
  <si>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</si>
  <si>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</si>
  <si>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</si>
  <si>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</si>
  <si>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</si>
  <si>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</si>
  <si>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</si>
  <si>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</si>
  <si>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</si>
  <si>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</si>
  <si>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</si>
  <si>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</si>
  <si>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</si>
  <si>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</si>
  <si>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</si>
  <si>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</si>
  <si>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</si>
  <si>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</si>
  <si>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</si>
  <si>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</si>
  <si>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</si>
  <si>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</si>
  <si>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</si>
  <si>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</si>
  <si>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</si>
  <si>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</si>
  <si>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</si>
  <si>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</si>
  <si>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</si>
  <si>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</si>
  <si>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</si>
  <si>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</si>
  <si>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</si>
  <si>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</si>
  <si>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</si>
  <si>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</si>
  <si>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</si>
  <si>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</si>
  <si>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</si>
  <si>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</si>
  <si>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</si>
  <si>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</si>
  <si>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</si>
  <si>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</si>
  <si>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</si>
  <si>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</si>
  <si>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</si>
  <si>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</si>
  <si>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</si>
  <si>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</si>
  <si>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</si>
  <si>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</si>
  <si>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</si>
  <si>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</si>
  <si>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</si>
  <si>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</si>
  <si>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</si>
  <si>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</si>
  <si>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</si>
  <si>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</si>
  <si>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</si>
  <si>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</si>
  <si>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</si>
  <si>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</si>
  <si>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</si>
  <si>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</si>
  <si>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</si>
  <si>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</si>
  <si>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</si>
  <si>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</si>
  <si>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</si>
  <si>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</si>
  <si>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</si>
  <si>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</si>
  <si>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</si>
  <si>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</si>
  <si>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</si>
  <si>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</si>
  <si>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</si>
  <si>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</si>
  <si>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</si>
  <si>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</si>
  <si>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</si>
  <si>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</si>
  <si>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</si>
  <si>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</si>
  <si>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</si>
  <si>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</si>
  <si>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</si>
  <si>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</si>
  <si>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</si>
  <si>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</si>
  <si>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</si>
  <si>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</si>
  <si>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</si>
  <si>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</si>
  <si>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</si>
  <si>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</si>
  <si>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</si>
  <si>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</si>
  <si>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</si>
  <si>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</si>
  <si>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</si>
  <si>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</si>
  <si>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</si>
  <si>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</si>
  <si>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</si>
  <si>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</si>
  <si>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</si>
  <si>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</si>
  <si>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</si>
  <si>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</si>
  <si>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</si>
  <si>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</si>
  <si>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</si>
  <si>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</si>
  <si>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</si>
  <si>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</si>
  <si>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</si>
  <si>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</si>
  <si>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</si>
  <si>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</si>
  <si>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</si>
  <si>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</si>
  <si>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</si>
  <si>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</si>
  <si>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</si>
  <si>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</si>
  <si>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</si>
  <si>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</si>
  <si>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</si>
  <si>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</si>
  <si>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</si>
  <si>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</si>
  <si>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</si>
  <si>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</si>
  <si>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</si>
  <si>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</si>
  <si>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</si>
  <si>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</si>
  <si>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</si>
  <si>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</si>
  <si>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</si>
  <si>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</si>
  <si>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</si>
  <si>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</si>
  <si>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</si>
  <si>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</si>
  <si>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</si>
  <si>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</si>
  <si>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</si>
  <si>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</si>
  <si>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</si>
  <si>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</si>
  <si>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</si>
  <si>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</si>
  <si>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</si>
  <si>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</si>
  <si>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</si>
  <si>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</si>
  <si>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</si>
  <si>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</si>
  <si>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</si>
  <si>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</si>
  <si>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</si>
  <si>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</si>
  <si>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</si>
  <si>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</si>
  <si>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</si>
  <si>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</si>
  <si>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</si>
  <si>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</si>
  <si>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</si>
  <si>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</si>
  <si>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</si>
  <si>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</si>
  <si>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</si>
  <si>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</si>
  <si>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</si>
  <si>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</si>
  <si>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</si>
  <si>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</si>
  <si>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</si>
  <si>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</si>
  <si>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</si>
  <si>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</si>
  <si>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</si>
  <si>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</si>
  <si>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</si>
  <si>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</si>
  <si>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</si>
  <si>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</si>
  <si>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</si>
  <si>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</si>
  <si>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</si>
  <si>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</si>
  <si>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</si>
  <si>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</si>
  <si>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</si>
  <si>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</si>
  <si>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</si>
  <si>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</si>
  <si>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</si>
  <si>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</si>
  <si>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</si>
  <si>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</si>
  <si>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</si>
  <si>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</si>
  <si>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</si>
  <si>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</si>
  <si>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</si>
  <si>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</si>
  <si>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</si>
  <si>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</si>
  <si>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</si>
  <si>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</si>
  <si>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</si>
  <si>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</si>
  <si>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</si>
  <si>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</si>
  <si>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</si>
  <si>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</si>
  <si>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</si>
  <si>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</si>
  <si>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</si>
  <si>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</si>
  <si>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</si>
  <si>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</si>
  <si>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</si>
  <si>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</si>
  <si>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</si>
  <si>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</si>
  <si>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</si>
  <si>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</si>
  <si>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</si>
  <si>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</si>
  <si>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</si>
  <si>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</si>
  <si>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</si>
  <si>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</si>
  <si>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</si>
  <si>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</si>
  <si>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</si>
  <si>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</si>
  <si>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</si>
  <si>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</si>
  <si>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</si>
  <si>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</si>
  <si>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</si>
  <si>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</si>
  <si>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</si>
  <si>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</si>
  <si>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</si>
  <si>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</si>
  <si>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</si>
  <si>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</si>
  <si>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</si>
  <si>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</si>
  <si>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</si>
  <si>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</si>
  <si>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</si>
  <si>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</si>
  <si>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</si>
  <si>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</si>
  <si>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</si>
  <si>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</si>
  <si>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</si>
  <si>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</si>
  <si>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</si>
  <si>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</si>
  <si>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</si>
  <si>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</si>
  <si>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</si>
  <si>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</si>
  <si>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</si>
  <si>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</si>
  <si>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</si>
  <si>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</si>
  <si>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</si>
  <si>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</si>
  <si>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</si>
  <si>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</si>
  <si>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</si>
  <si>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</si>
  <si>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</si>
  <si>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</si>
  <si>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</si>
  <si>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</si>
  <si>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</si>
  <si>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</si>
  <si>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</si>
  <si>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</si>
  <si>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</si>
  <si>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</si>
  <si>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</si>
  <si>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</si>
  <si>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</si>
  <si>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</si>
  <si>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</si>
  <si>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</si>
  <si>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</si>
  <si>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</si>
  <si>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</si>
  <si>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</si>
  <si>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</si>
  <si>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</si>
  <si>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</si>
  <si>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</si>
  <si>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</si>
  <si>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</si>
  <si>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</si>
  <si>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</si>
  <si>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</si>
  <si>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</si>
  <si>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</si>
  <si>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</si>
  <si>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</si>
  <si>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</si>
  <si>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</si>
  <si>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</si>
  <si>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</si>
  <si>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</si>
  <si>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</si>
  <si>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</si>
  <si>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</si>
  <si>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</si>
  <si>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</si>
  <si>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</si>
  <si>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</si>
  <si>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</si>
  <si>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</si>
  <si>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</si>
  <si>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</si>
  <si>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</si>
  <si>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</si>
  <si>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</si>
  <si>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</si>
  <si>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</si>
  <si>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</si>
  <si>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</si>
  <si>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</si>
  <si>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</si>
  <si>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</si>
  <si>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</si>
  <si>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</si>
  <si>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</si>
  <si>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</si>
  <si>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</si>
  <si>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</si>
  <si>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</si>
  <si>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</si>
  <si>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</si>
  <si>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</si>
  <si>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</si>
  <si>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</si>
  <si>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</si>
  <si>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</si>
  <si>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</si>
  <si>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</si>
  <si>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</si>
  <si>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</si>
  <si>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</si>
  <si>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</si>
  <si>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</si>
  <si>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</si>
  <si>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</si>
  <si>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</si>
  <si>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</si>
  <si>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</si>
  <si>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</si>
  <si>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</si>
  <si>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</si>
  <si>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</si>
  <si>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</si>
  <si>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</si>
  <si>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</si>
  <si>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</si>
  <si>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</si>
  <si>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</si>
  <si>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</si>
  <si>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</si>
  <si>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</si>
  <si>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</si>
  <si>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</si>
  <si>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</si>
  <si>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</si>
  <si>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</si>
  <si>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</si>
  <si>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</si>
  <si>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</si>
  <si>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</si>
  <si>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</si>
  <si>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</si>
  <si>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</si>
  <si>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</si>
  <si>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</si>
  <si>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</si>
  <si>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</si>
  <si>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</si>
  <si>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</si>
  <si>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</si>
  <si>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</si>
  <si>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</si>
  <si>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</si>
  <si>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</si>
  <si>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</si>
  <si>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</si>
  <si>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</si>
  <si>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</si>
  <si>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</si>
  <si>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</si>
  <si>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</si>
  <si>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</si>
  <si>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</si>
  <si>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</si>
  <si>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</si>
  <si>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</si>
  <si>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</si>
  <si>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</si>
  <si>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</si>
  <si>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</si>
  <si>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</si>
  <si>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</si>
  <si>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</si>
  <si>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</si>
  <si>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</si>
  <si>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</si>
  <si>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</si>
  <si>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</si>
  <si>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</si>
  <si>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</si>
  <si>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</si>
  <si>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</si>
  <si>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</si>
  <si>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</si>
  <si>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</si>
  <si>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</si>
  <si>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</si>
  <si>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</si>
  <si>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</si>
  <si>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</si>
  <si>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</si>
  <si>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</si>
  <si>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</si>
  <si>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</si>
  <si>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</si>
  <si>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</si>
  <si>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</si>
  <si>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</si>
  <si>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</si>
  <si>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</si>
  <si>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</si>
  <si>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</si>
  <si>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</si>
  <si>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</si>
  <si>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</si>
  <si>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</si>
  <si>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</si>
  <si>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</si>
  <si>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</si>
  <si>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</si>
  <si>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</si>
  <si>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</si>
  <si>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</si>
  <si>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</si>
  <si>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</si>
  <si>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</si>
  <si>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</si>
  <si>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</si>
  <si>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</si>
  <si>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</si>
  <si>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</si>
  <si>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</si>
  <si>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</si>
  <si>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</si>
  <si>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</si>
  <si>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</si>
  <si>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</si>
  <si>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</si>
  <si>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</si>
  <si>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</si>
  <si>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</si>
  <si>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</si>
  <si>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</si>
  <si>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</si>
  <si>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</si>
  <si>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</si>
  <si>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</si>
  <si>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</si>
  <si>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</si>
  <si>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</si>
  <si>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</si>
  <si>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</si>
  <si>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</si>
  <si>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</si>
  <si>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</si>
  <si>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</si>
  <si>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</si>
  <si>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</si>
  <si>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</si>
  <si>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</si>
  <si>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</si>
  <si>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</si>
  <si>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</si>
  <si>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</si>
  <si>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</si>
  <si>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</si>
  <si>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</si>
  <si>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</si>
  <si>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</si>
  <si>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</si>
  <si>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</si>
  <si>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</si>
  <si>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</si>
  <si>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</si>
  <si>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</si>
  <si>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</si>
  <si>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</si>
  <si>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</si>
  <si>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</si>
  <si>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</si>
  <si>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</si>
  <si>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</si>
  <si>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</si>
  <si>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</si>
  <si>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</si>
  <si>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</si>
  <si>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</si>
  <si>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</si>
  <si>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</si>
  <si>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</si>
  <si>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</si>
  <si>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</si>
  <si>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</si>
  <si>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</si>
  <si>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</si>
  <si>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</si>
  <si>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</si>
  <si>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</si>
  <si>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</si>
  <si>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</si>
  <si>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</si>
  <si>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</si>
  <si>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</si>
  <si>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</si>
  <si>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</si>
  <si>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</si>
  <si>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</si>
  <si>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</si>
  <si>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</si>
  <si>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</si>
  <si>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</si>
  <si>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</si>
  <si>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</si>
  <si>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</si>
  <si>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</si>
  <si>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</si>
  <si>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</si>
  <si>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</si>
  <si>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</si>
  <si>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</si>
  <si>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</si>
  <si>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</si>
  <si>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</si>
  <si>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</si>
  <si>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</si>
  <si>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</si>
  <si>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</si>
  <si>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</si>
  <si>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</si>
  <si>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</si>
  <si>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</si>
  <si>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</si>
  <si>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</si>
  <si>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</si>
  <si>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</si>
  <si>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</si>
  <si>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</si>
  <si>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</si>
  <si>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</si>
  <si>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</si>
  <si>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</si>
  <si>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</si>
  <si>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</si>
  <si>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</si>
  <si>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</si>
  <si>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</si>
  <si>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</si>
  <si>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</si>
  <si>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</si>
  <si>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</si>
  <si>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</si>
  <si>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</si>
  <si>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</si>
  <si>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</si>
  <si>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</si>
  <si>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</si>
  <si>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</si>
  <si>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</si>
  <si>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</si>
  <si>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</si>
  <si>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</si>
  <si>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</si>
  <si>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</si>
  <si>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</si>
  <si>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</si>
  <si>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</si>
  <si>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</si>
  <si>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</si>
  <si>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</si>
  <si>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</si>
  <si>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</si>
  <si>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</si>
  <si>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</si>
  <si>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</si>
  <si>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</si>
  <si>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</si>
  <si>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</si>
  <si>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</si>
  <si>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</si>
  <si>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</si>
  <si>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</si>
  <si>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</si>
  <si>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</si>
  <si>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</si>
  <si>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</si>
  <si>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</si>
  <si>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</si>
  <si>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</si>
  <si>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</si>
  <si>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</si>
  <si>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</si>
  <si>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</si>
  <si>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</si>
  <si>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</si>
  <si>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</si>
  <si>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</si>
  <si>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</si>
  <si>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</si>
  <si>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</si>
  <si>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</si>
  <si>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</si>
  <si>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</si>
  <si>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</si>
  <si>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</si>
  <si>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</si>
  <si>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</si>
  <si>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</si>
  <si>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</si>
  <si>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</si>
  <si>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</si>
  <si>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</si>
  <si>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</si>
  <si>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</si>
  <si>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</si>
  <si>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</si>
  <si>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</si>
  <si>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</si>
  <si>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</si>
  <si>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</si>
  <si>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</si>
  <si>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</si>
  <si>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</si>
  <si>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</si>
  <si>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</si>
  <si>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</si>
  <si>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</si>
  <si>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</si>
  <si>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</si>
  <si>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</si>
  <si>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</si>
  <si>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</si>
  <si>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</si>
  <si>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</si>
  <si>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</si>
  <si>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</si>
  <si>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</si>
  <si>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</si>
  <si>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</si>
  <si>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</si>
  <si>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</si>
  <si>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</si>
  <si>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</si>
  <si>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</si>
  <si>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</si>
  <si>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</si>
  <si>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</si>
  <si>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</si>
  <si>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</si>
  <si>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</si>
  <si>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</si>
  <si>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</si>
  <si>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</si>
  <si>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</si>
  <si>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</si>
  <si>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</si>
  <si>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</si>
  <si>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</si>
  <si>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</si>
  <si>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</si>
  <si>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</si>
  <si>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</si>
  <si>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</si>
  <si>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</si>
  <si>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</si>
  <si>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</si>
  <si>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</si>
  <si>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</si>
  <si>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</si>
  <si>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</si>
  <si>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</si>
  <si>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</si>
  <si>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</si>
  <si>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</si>
  <si>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</si>
  <si>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</si>
  <si>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</si>
  <si>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</si>
  <si>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</si>
  <si>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</si>
  <si>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</si>
  <si>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</si>
  <si>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</si>
  <si>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</si>
  <si>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</si>
  <si>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</si>
  <si>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</si>
  <si>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</si>
  <si>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</si>
  <si>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</si>
  <si>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</si>
  <si>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</si>
  <si>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</si>
  <si>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</si>
  <si>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</si>
  <si>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</si>
  <si>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</si>
  <si>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</si>
  <si>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</si>
  <si>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</si>
  <si>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</si>
  <si>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</si>
  <si>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</si>
  <si>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</si>
  <si>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</si>
  <si>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</si>
  <si>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</si>
  <si>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</si>
  <si>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</si>
  <si>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</si>
  <si>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</si>
  <si>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</si>
  <si>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</si>
  <si>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</si>
  <si>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</si>
  <si>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</si>
  <si>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</si>
  <si>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</si>
  <si>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</si>
  <si>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</si>
  <si>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</si>
  <si>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</si>
  <si>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</si>
  <si>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</si>
  <si>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</si>
  <si>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</si>
  <si>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</si>
  <si>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</si>
  <si>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</si>
  <si>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</si>
  <si>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</si>
  <si>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</si>
  <si>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</si>
  <si>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</si>
  <si>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</si>
  <si>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</si>
  <si>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</si>
  <si>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</si>
  <si>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</si>
  <si>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</si>
  <si>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</si>
  <si>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</si>
  <si>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</si>
  <si>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</si>
  <si>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</si>
  <si>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</si>
  <si>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</si>
  <si>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</si>
  <si>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</si>
  <si>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</si>
  <si>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</si>
  <si>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</si>
  <si>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</si>
  <si>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</si>
  <si>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</si>
  <si>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</si>
  <si>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</si>
  <si>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</si>
  <si>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</si>
  <si>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</si>
  <si>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</si>
  <si>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</si>
  <si>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</si>
  <si>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</si>
  <si>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</si>
  <si>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</si>
  <si>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</si>
  <si>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</si>
  <si>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</si>
  <si>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</si>
  <si>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</si>
  <si>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</si>
  <si>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</si>
  <si>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</si>
  <si>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</si>
  <si>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</si>
  <si>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</si>
  <si>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</si>
  <si>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</si>
  <si>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</si>
  <si>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</si>
  <si>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</si>
  <si>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</si>
  <si>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</si>
  <si>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</si>
  <si>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</si>
  <si>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</si>
  <si>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</si>
  <si>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</si>
  <si>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</si>
  <si>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</si>
  <si>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</si>
  <si>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</si>
  <si>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</si>
  <si>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</si>
  <si>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</si>
  <si>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</si>
  <si>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</si>
  <si>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</si>
  <si>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</si>
  <si>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</si>
  <si>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</si>
  <si>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</si>
  <si>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</si>
  <si>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</si>
  <si>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</si>
  <si>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</si>
  <si>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</si>
  <si>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</si>
  <si>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</si>
  <si>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</si>
  <si>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</si>
  <si>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</si>
  <si>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</si>
  <si>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</si>
  <si>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</si>
  <si>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</si>
  <si>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</si>
  <si>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</si>
  <si>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</si>
  <si>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</si>
  <si>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</si>
  <si>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</si>
  <si>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</si>
  <si>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</si>
  <si>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</si>
  <si>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</si>
  <si>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</si>
  <si>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</si>
  <si>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</si>
  <si>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</si>
  <si>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</si>
  <si>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</si>
  <si>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</si>
  <si>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</si>
  <si>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</si>
  <si>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</si>
  <si>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</si>
  <si>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</si>
  <si>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</si>
  <si>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</si>
  <si>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</si>
  <si>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</si>
  <si>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</si>
  <si>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</si>
  <si>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</si>
  <si>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</si>
  <si>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</si>
  <si>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</si>
  <si>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</si>
  <si>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</si>
  <si>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</si>
  <si>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</si>
  <si>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</si>
  <si>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</si>
  <si>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</si>
  <si>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</si>
  <si>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</si>
  <si>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</si>
  <si>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</si>
  <si>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</si>
  <si>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</si>
  <si>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</si>
  <si>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</si>
  <si>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</si>
  <si>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</si>
  <si>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</si>
  <si>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</si>
  <si>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</si>
  <si>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</si>
  <si>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</si>
  <si>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</si>
  <si>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</si>
  <si>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</si>
  <si>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</si>
  <si>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</si>
  <si>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</si>
  <si>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</si>
  <si>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</si>
  <si>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</si>
  <si>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</si>
  <si>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</si>
  <si>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</si>
  <si>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</si>
  <si>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</si>
  <si>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</si>
  <si>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</si>
  <si>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</si>
  <si>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</si>
  <si>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</si>
  <si>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</si>
  <si>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</si>
  <si>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</si>
  <si>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</si>
  <si>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</si>
  <si>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</si>
  <si>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</si>
  <si>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</si>
  <si>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</si>
  <si>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</si>
  <si>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</si>
  <si>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</si>
  <si>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</si>
  <si>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</si>
  <si>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</si>
  <si>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</si>
  <si>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</si>
  <si>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</si>
  <si>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</si>
  <si>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</si>
  <si>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</si>
  <si>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</si>
  <si>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</si>
  <si>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</si>
  <si>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</si>
  <si>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</si>
  <si>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</si>
  <si>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</si>
  <si>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</si>
  <si>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</si>
  <si>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</si>
  <si>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</si>
  <si>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</si>
  <si>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</si>
  <si>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</si>
  <si>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</si>
  <si>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</si>
  <si>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</si>
  <si>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</si>
  <si>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</si>
  <si>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</si>
  <si>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</si>
  <si>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</si>
  <si>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</si>
  <si>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</si>
  <si>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</si>
  <si>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</si>
  <si>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</si>
  <si>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</si>
  <si>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</si>
  <si>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</si>
  <si>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</si>
  <si>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</si>
  <si>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</si>
  <si>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</si>
  <si>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</si>
  <si>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</si>
  <si>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</si>
  <si>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</si>
  <si>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</si>
  <si>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</si>
  <si>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</si>
  <si>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</si>
  <si>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</si>
  <si>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</si>
  <si>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</si>
  <si>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</si>
  <si>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</si>
  <si>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</si>
  <si>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</si>
  <si>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</si>
  <si>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</si>
  <si>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</si>
  <si>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</si>
  <si>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</si>
  <si>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</si>
  <si>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</si>
  <si>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</si>
  <si>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</si>
  <si>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</si>
  <si>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</si>
  <si>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</si>
  <si>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</si>
  <si>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</si>
  <si>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</si>
  <si>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</si>
  <si>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</si>
  <si>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</si>
  <si>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</si>
  <si>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</si>
  <si>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</si>
  <si>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</si>
  <si>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</si>
  <si>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</si>
  <si>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</si>
  <si>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</si>
  <si>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</si>
  <si>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</si>
  <si>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</si>
  <si>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</si>
  <si>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</si>
  <si>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</si>
  <si>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</si>
  <si>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</si>
  <si>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</si>
  <si>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</si>
  <si>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</si>
  <si>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</si>
  <si>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</si>
  <si>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</si>
  <si>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</si>
  <si>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</si>
  <si>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</si>
  <si>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</si>
  <si>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</si>
  <si>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</si>
  <si>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</si>
  <si>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</si>
  <si>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</si>
  <si>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</si>
  <si>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</si>
  <si>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</si>
  <si>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</si>
  <si>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</si>
  <si>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</si>
  <si>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</si>
  <si>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</si>
  <si>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</si>
  <si>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</si>
  <si>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</si>
  <si>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</si>
  <si>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</si>
  <si>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</si>
  <si>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</si>
  <si>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</si>
  <si>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</si>
  <si>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</si>
  <si>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</si>
  <si>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</si>
  <si>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</si>
  <si>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</si>
  <si>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</si>
  <si>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</si>
  <si>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</si>
  <si>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</si>
  <si>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</si>
  <si>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</si>
  <si>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</si>
  <si>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</si>
  <si>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</si>
  <si>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</si>
  <si>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</si>
  <si>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</si>
  <si>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</si>
  <si>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</si>
  <si>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</si>
  <si>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</si>
  <si>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</si>
  <si>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</si>
  <si>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</si>
  <si>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</si>
  <si>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</si>
  <si>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</si>
  <si>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</si>
  <si>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</si>
  <si>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</si>
  <si>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</si>
  <si>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</si>
  <si>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</si>
  <si>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</si>
  <si>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</si>
  <si>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</si>
  <si>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</si>
  <si>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</si>
  <si>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</si>
  <si>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</si>
  <si>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</si>
  <si>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</si>
  <si>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</si>
  <si>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</si>
  <si>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</si>
  <si>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</si>
  <si>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</si>
  <si>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</si>
  <si>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</si>
  <si>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</si>
  <si>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</si>
  <si>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</si>
  <si>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</si>
  <si>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</si>
  <si>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</si>
  <si>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</si>
  <si>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</si>
  <si>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</si>
  <si>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</si>
  <si>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</si>
  <si>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</si>
  <si>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</si>
  <si>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</si>
  <si>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</si>
  <si>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</si>
  <si>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</si>
  <si>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</si>
  <si>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</si>
  <si>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</si>
  <si>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</si>
  <si>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</si>
  <si>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</si>
  <si>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</si>
  <si>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</si>
  <si>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</si>
  <si>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</si>
  <si>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</si>
  <si>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</si>
  <si>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</si>
  <si>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</si>
  <si>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</si>
  <si>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</si>
  <si>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</si>
  <si>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</si>
  <si>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</si>
  <si>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</si>
  <si>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</si>
  <si>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</si>
  <si>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</si>
  <si>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</si>
  <si>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</si>
  <si>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</si>
  <si>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</si>
  <si>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</si>
  <si>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</si>
  <si>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</si>
  <si>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</si>
  <si>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</si>
  <si>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</si>
  <si>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</si>
  <si>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</si>
  <si>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</si>
  <si>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</si>
  <si>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</si>
  <si>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</si>
  <si>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</si>
  <si>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</si>
  <si>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</si>
  <si>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</si>
  <si>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</si>
  <si>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</si>
  <si>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</si>
  <si>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</si>
  <si>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</si>
  <si>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</si>
  <si>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</si>
  <si>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</si>
  <si>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</si>
  <si>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</si>
  <si>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</si>
  <si>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</si>
  <si>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</si>
  <si>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</si>
  <si>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</si>
  <si>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</si>
  <si>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</si>
  <si>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</si>
  <si>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</si>
  <si>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</si>
  <si>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</si>
  <si>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</si>
  <si>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</si>
  <si>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</si>
  <si>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</si>
  <si>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</si>
  <si>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</si>
  <si>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</si>
  <si>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</si>
  <si>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</si>
  <si>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</si>
  <si>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</si>
  <si>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</si>
  <si>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</si>
  <si>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</si>
  <si>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</si>
  <si>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</si>
  <si>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</si>
  <si>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</si>
  <si>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</si>
  <si>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</si>
  <si>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</si>
  <si>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</si>
  <si>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</si>
  <si>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</si>
  <si>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</si>
  <si>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</si>
  <si>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</si>
  <si>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</si>
  <si>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</si>
  <si>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</si>
  <si>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</si>
  <si>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</si>
  <si>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</si>
  <si>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</si>
  <si>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</si>
  <si>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</si>
  <si>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</si>
  <si>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</si>
  <si>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</si>
  <si>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</si>
  <si>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</si>
  <si>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</si>
  <si>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</si>
  <si>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</si>
  <si>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</si>
  <si>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</si>
  <si>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</si>
  <si>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</si>
  <si>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</si>
  <si>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</si>
  <si>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</si>
  <si>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</si>
  <si>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</si>
  <si>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</si>
  <si>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</si>
  <si>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</si>
  <si>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</si>
  <si>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</si>
  <si>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</si>
  <si>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</si>
  <si>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</si>
  <si>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</si>
  <si>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</si>
  <si>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</si>
  <si>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</si>
  <si>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</si>
  <si>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</si>
  <si>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</si>
  <si>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</si>
  <si>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</si>
  <si>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</si>
  <si>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</si>
  <si>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</si>
  <si>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</si>
  <si>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</si>
  <si>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</si>
  <si>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</si>
  <si>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</si>
  <si>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</si>
  <si>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</si>
  <si>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</si>
  <si>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</si>
  <si>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</si>
  <si>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</si>
  <si>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</si>
  <si>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</si>
  <si>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</si>
  <si>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</si>
  <si>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</si>
  <si>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</si>
  <si>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</si>
  <si>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</si>
  <si>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</si>
  <si>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</si>
  <si>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</si>
  <si>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</si>
  <si>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</si>
  <si>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</si>
  <si>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</si>
  <si>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</si>
  <si>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</si>
  <si>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</si>
  <si>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</si>
  <si>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</si>
  <si>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</si>
  <si>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</si>
  <si>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</si>
  <si>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</si>
  <si>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</si>
  <si>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</si>
  <si>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</si>
  <si>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</si>
  <si>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</si>
  <si>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</si>
  <si>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</si>
  <si>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</si>
  <si>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</si>
  <si>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</si>
  <si>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</si>
  <si>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</si>
  <si>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</si>
  <si>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</si>
  <si>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</si>
  <si>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</si>
  <si>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</si>
  <si>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</si>
  <si>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</si>
  <si>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</si>
  <si>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</si>
  <si>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</si>
  <si>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</si>
  <si>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</si>
  <si>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</si>
  <si>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</si>
  <si>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</si>
  <si>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</si>
  <si>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</si>
  <si>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</si>
  <si>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</si>
  <si>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</si>
  <si>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</si>
  <si>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</si>
  <si>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</si>
  <si>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</si>
  <si>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</si>
  <si>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</si>
  <si>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</si>
  <si>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</si>
  <si>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</si>
  <si>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</si>
  <si>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</si>
  <si>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</si>
  <si>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</si>
  <si>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</si>
  <si>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</si>
  <si>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</si>
  <si>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</si>
  <si>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</si>
  <si>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</si>
  <si>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</si>
  <si>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</si>
  <si>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</si>
  <si>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</si>
  <si>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</si>
  <si>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</si>
  <si>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</si>
  <si>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</si>
  <si>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</si>
  <si>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</si>
  <si>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</si>
  <si>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</si>
  <si>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</si>
  <si>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</si>
  <si>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</si>
  <si>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</si>
  <si>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</si>
  <si>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</si>
  <si>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</si>
  <si>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</si>
  <si>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</si>
  <si>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</si>
  <si>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</si>
  <si>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</si>
  <si>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</si>
  <si>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</si>
  <si>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</si>
  <si>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</si>
  <si>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</si>
  <si>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</si>
  <si>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</si>
  <si>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</si>
  <si>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</si>
  <si>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</si>
  <si>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</si>
  <si>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</si>
  <si>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</si>
  <si>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</si>
  <si>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</si>
  <si>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</si>
  <si>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</si>
  <si>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</si>
  <si>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</si>
  <si>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</si>
  <si>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</si>
  <si>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</si>
  <si>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</si>
  <si>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</si>
  <si>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</si>
  <si>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</si>
  <si>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</si>
  <si>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</si>
  <si>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</si>
  <si>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</si>
  <si>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</si>
  <si>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</si>
  <si>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</si>
  <si>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</si>
  <si>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</si>
  <si>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</si>
  <si>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</si>
  <si>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</si>
  <si>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</si>
  <si>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</si>
  <si>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</si>
  <si>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</si>
  <si>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</si>
  <si>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</si>
  <si>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</si>
  <si>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</si>
  <si>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</si>
  <si>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</si>
  <si>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</si>
  <si>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</si>
  <si>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</si>
  <si>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</si>
  <si>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</si>
  <si>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</si>
  <si>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</si>
  <si>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</si>
  <si>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</si>
  <si>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</si>
  <si>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</si>
  <si>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</si>
  <si>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</si>
  <si>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</si>
  <si>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</si>
  <si>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</si>
  <si>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</si>
  <si>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</si>
  <si>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</si>
  <si>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</si>
  <si>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</si>
  <si>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</si>
  <si>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</si>
  <si>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</si>
  <si>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</si>
  <si>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</si>
  <si>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</si>
  <si>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</si>
  <si>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</si>
  <si>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</si>
  <si>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</si>
  <si>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</si>
  <si>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</si>
  <si>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</si>
  <si>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</si>
  <si>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</si>
  <si>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</si>
  <si>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</si>
  <si>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</si>
  <si>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</si>
  <si>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</si>
  <si>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</si>
  <si>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</si>
  <si>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</si>
  <si>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</si>
  <si>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</si>
  <si>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</si>
  <si>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</si>
  <si>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</si>
  <si>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</si>
  <si>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</si>
  <si>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</si>
  <si>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</si>
  <si>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</si>
  <si>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</si>
  <si>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</si>
  <si>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</si>
  <si>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</si>
  <si>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</si>
  <si>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</si>
  <si>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</si>
  <si>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</si>
  <si>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</si>
  <si>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</si>
  <si>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</si>
  <si>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</si>
  <si>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</si>
  <si>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</si>
  <si>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</si>
  <si>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</si>
  <si>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</si>
  <si>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</si>
  <si>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</si>
  <si>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</si>
  <si>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</si>
  <si>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</si>
  <si>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</si>
  <si>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</si>
  <si>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</si>
  <si>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</si>
  <si>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</si>
  <si>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</si>
  <si>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</si>
  <si>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</si>
  <si>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</si>
  <si>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</si>
  <si>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</si>
  <si>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</si>
  <si>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</si>
  <si>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</si>
  <si>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</si>
  <si>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</si>
  <si>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</si>
  <si>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</si>
  <si>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</si>
  <si>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</si>
  <si>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</si>
  <si>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</si>
  <si>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</si>
  <si>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</si>
  <si>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</si>
  <si>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</si>
  <si>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</si>
  <si>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</si>
  <si>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</si>
  <si>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</si>
  <si>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</si>
  <si>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</si>
  <si>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</si>
  <si>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</si>
  <si>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</si>
  <si>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</si>
  <si>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</si>
  <si>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</si>
  <si>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</si>
  <si>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</si>
  <si>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</si>
  <si>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</si>
  <si>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</si>
  <si>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</si>
  <si>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</si>
  <si>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</si>
  <si>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</si>
  <si>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</si>
  <si>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</si>
  <si>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</si>
  <si>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</si>
  <si>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</si>
  <si>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</si>
  <si>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</si>
  <si>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</si>
  <si>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</si>
  <si>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</si>
  <si>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</si>
  <si>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</si>
  <si>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</si>
  <si>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</si>
  <si>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</si>
  <si>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</si>
  <si>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</si>
  <si>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</si>
  <si>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</si>
  <si>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</si>
  <si>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</si>
  <si>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</si>
  <si>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</si>
  <si>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</si>
  <si>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</si>
  <si>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</si>
  <si>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</si>
  <si>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</si>
  <si>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</si>
  <si>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</si>
  <si>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</si>
  <si>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</si>
  <si>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</si>
  <si>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</si>
  <si>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</si>
  <si>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</si>
  <si>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</si>
  <si>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</si>
  <si>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</si>
  <si>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</si>
  <si>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</si>
  <si>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</si>
  <si>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</si>
  <si>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</si>
  <si>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</si>
  <si>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</si>
  <si>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</si>
  <si>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</si>
  <si>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</si>
  <si>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</si>
  <si>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</si>
  <si>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</si>
  <si>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</si>
  <si>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</si>
  <si>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</si>
  <si>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</si>
  <si>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</si>
  <si>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</si>
  <si>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</si>
  <si>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</si>
  <si>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</si>
  <si>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</si>
  <si>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</si>
  <si>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</si>
  <si>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</si>
  <si>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</si>
  <si>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</si>
  <si>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</si>
  <si>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</si>
  <si>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</si>
  <si>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</si>
  <si>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</si>
  <si>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</si>
  <si>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</si>
  <si>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</si>
  <si>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</si>
  <si>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</si>
  <si>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</si>
  <si>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</si>
  <si>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</si>
  <si>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</si>
  <si>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</si>
  <si>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</si>
  <si>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</si>
  <si>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</si>
  <si>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</si>
  <si>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</si>
  <si>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</si>
  <si>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</si>
  <si>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</si>
  <si>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</si>
  <si>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</si>
  <si>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</si>
  <si>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</si>
  <si>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</si>
  <si>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</si>
  <si>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</si>
  <si>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</si>
  <si>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</si>
  <si>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</si>
  <si>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</si>
  <si>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</si>
  <si>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</si>
  <si>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</si>
  <si>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</si>
  <si>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</si>
  <si>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</si>
  <si>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</si>
  <si>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</si>
  <si>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</si>
  <si>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</si>
  <si>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</si>
  <si>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</si>
  <si>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</si>
  <si>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</si>
  <si>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</si>
  <si>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</si>
  <si>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</si>
  <si>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</si>
  <si>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</si>
  <si>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</si>
  <si>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</si>
  <si>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</si>
  <si>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</si>
  <si>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</si>
  <si>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</si>
  <si>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</si>
  <si>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</si>
  <si>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</si>
  <si>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</si>
  <si>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</si>
  <si>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</si>
  <si>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</si>
  <si>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</si>
  <si>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</si>
  <si>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</si>
  <si>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</si>
  <si>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</si>
  <si>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</si>
  <si>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</si>
  <si>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</si>
  <si>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</si>
  <si>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</si>
  <si>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</si>
  <si>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</si>
  <si>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</si>
  <si>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</si>
  <si>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</si>
  <si>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</si>
  <si>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</si>
  <si>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</si>
  <si>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</si>
  <si>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</si>
  <si>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</si>
  <si>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</si>
  <si>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</si>
  <si>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</si>
  <si>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</si>
  <si>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</si>
  <si>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</si>
  <si>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</si>
  <si>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</si>
  <si>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</si>
  <si>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</si>
  <si>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</si>
  <si>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</si>
  <si>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</si>
  <si>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</si>
  <si>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</si>
  <si>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</si>
  <si>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</si>
  <si>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</si>
  <si>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</si>
  <si>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</si>
  <si>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</si>
  <si>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</si>
  <si>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</si>
  <si>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</si>
  <si>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</si>
  <si>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</si>
  <si>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</si>
  <si>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</si>
  <si>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</si>
  <si>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</si>
  <si>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</si>
  <si>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</si>
  <si>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</si>
  <si>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</si>
  <si>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</si>
  <si>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</si>
  <si>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</si>
  <si>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</si>
  <si>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</si>
  <si>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</si>
  <si>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</si>
  <si>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</si>
  <si>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</si>
  <si>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</si>
  <si>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</si>
  <si>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</si>
  <si>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</si>
  <si>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</si>
  <si>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</si>
  <si>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</si>
  <si>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</si>
  <si>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</si>
  <si>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</si>
  <si>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</si>
  <si>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</si>
  <si>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</si>
  <si>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</si>
  <si>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</si>
  <si>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</si>
  <si>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</si>
  <si>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</si>
  <si>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</si>
  <si>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</si>
  <si>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</si>
  <si>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</si>
  <si>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</si>
  <si>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</si>
  <si>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</si>
  <si>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</si>
  <si>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</si>
  <si>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</si>
  <si>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</si>
  <si>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</si>
  <si>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</si>
  <si>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</si>
  <si>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</si>
  <si>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</si>
  <si>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</si>
  <si>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</si>
  <si>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</si>
  <si>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</si>
  <si>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</si>
  <si>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</si>
  <si>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</si>
  <si>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</si>
  <si>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</si>
  <si>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</si>
  <si>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</si>
  <si>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</si>
  <si>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</si>
  <si>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</si>
  <si>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</si>
  <si>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</si>
  <si>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</si>
  <si>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</si>
  <si>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</si>
  <si>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</si>
  <si>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</si>
  <si>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</si>
  <si>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</si>
  <si>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</si>
  <si>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</si>
  <si>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</si>
  <si>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</si>
  <si>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</si>
  <si>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</si>
  <si>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</si>
  <si>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</si>
  <si>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</si>
  <si>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</si>
  <si>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</si>
  <si>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</si>
  <si>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</si>
  <si>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</si>
  <si>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</si>
  <si>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</si>
  <si>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</si>
  <si>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</si>
  <si>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</si>
  <si>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</si>
  <si>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</si>
  <si>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</si>
  <si>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</si>
  <si>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</si>
  <si>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</si>
  <si>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</si>
  <si>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</si>
  <si>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</si>
  <si>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</si>
  <si>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</si>
  <si>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</si>
  <si>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</si>
  <si>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</si>
  <si>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</si>
  <si>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</si>
  <si>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</si>
  <si>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</si>
  <si>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</si>
  <si>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</si>
  <si>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</si>
  <si>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</si>
  <si>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</si>
  <si>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</si>
  <si>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</si>
  <si>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</si>
  <si>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</si>
  <si>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</si>
  <si>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</si>
  <si>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</si>
  <si>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</si>
  <si>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</si>
  <si>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</si>
  <si>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</si>
  <si>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</si>
  <si>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</si>
  <si>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</si>
  <si>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</si>
  <si>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</si>
  <si>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</si>
  <si>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</si>
  <si>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</si>
  <si>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</si>
  <si>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</si>
  <si>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</si>
  <si>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</si>
  <si>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</si>
  <si>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</si>
  <si>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</si>
  <si>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</si>
  <si>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</si>
  <si>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</si>
  <si>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</si>
  <si>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</si>
  <si>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</si>
  <si>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</si>
  <si>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</si>
  <si>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</si>
  <si>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</si>
  <si>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</si>
  <si>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</si>
  <si>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</si>
  <si>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</si>
  <si>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</si>
  <si>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</si>
  <si>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</si>
  <si>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</si>
  <si>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</si>
  <si>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</si>
  <si>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</si>
  <si>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</si>
  <si>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</si>
  <si>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</si>
  <si>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</si>
  <si>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</si>
  <si>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</si>
  <si>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</si>
  <si>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</si>
  <si>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</si>
  <si>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</si>
  <si>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</si>
  <si>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</si>
  <si>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</si>
  <si>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</si>
  <si>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</si>
  <si>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</si>
  <si>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</si>
  <si>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</si>
  <si>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</si>
  <si>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</si>
  <si>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</si>
  <si>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</si>
  <si>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</si>
  <si>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</si>
  <si>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</si>
  <si>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</si>
  <si>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</si>
  <si>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</si>
  <si>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</si>
  <si>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</si>
  <si>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</si>
  <si>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</si>
  <si>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</si>
  <si>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</si>
  <si>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</si>
  <si>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</si>
  <si>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</si>
  <si>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</si>
  <si>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</si>
  <si>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</si>
  <si>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</si>
  <si>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</si>
  <si>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</si>
  <si>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</si>
  <si>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</si>
  <si>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</si>
  <si>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</si>
  <si>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</si>
  <si>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</si>
  <si>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</si>
  <si>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</si>
  <si>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</si>
  <si>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</si>
  <si>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</si>
  <si>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</si>
  <si>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</si>
  <si>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</si>
  <si>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</si>
  <si>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</si>
  <si>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</si>
  <si>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</si>
  <si>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</si>
  <si>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</si>
  <si>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</si>
  <si>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</si>
  <si>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</si>
  <si>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</si>
  <si>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</si>
  <si>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</si>
  <si>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</si>
  <si>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</si>
  <si>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</si>
  <si>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</si>
  <si>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</si>
  <si>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</si>
  <si>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</si>
  <si>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</si>
  <si>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</si>
  <si>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</si>
  <si>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</si>
  <si>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</si>
  <si>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</si>
  <si>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</si>
  <si>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</si>
  <si>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</si>
  <si>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</si>
  <si>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</si>
  <si>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</si>
  <si>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</si>
  <si>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</si>
  <si>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</si>
  <si>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</si>
  <si>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</si>
  <si>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</si>
  <si>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</si>
  <si>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</si>
  <si>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</si>
  <si>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</si>
  <si>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</si>
  <si>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</si>
  <si>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</si>
  <si>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</si>
  <si>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</si>
  <si>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</si>
  <si>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</si>
  <si>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</si>
  <si>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</si>
  <si>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</si>
  <si>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</si>
  <si>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</si>
  <si>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</si>
  <si>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</si>
  <si>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</si>
  <si>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</si>
  <si>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</si>
  <si>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</si>
  <si>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</si>
  <si>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</si>
  <si>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</si>
  <si>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</si>
  <si>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</si>
  <si>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</si>
  <si>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</si>
  <si>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</si>
  <si>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</si>
  <si>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</si>
  <si>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</si>
  <si>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</si>
  <si>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</si>
  <si>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</si>
  <si>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</si>
  <si>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</si>
  <si>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</si>
  <si>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</si>
  <si>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</si>
  <si>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</si>
  <si>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</si>
  <si>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</si>
  <si>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</si>
  <si>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</si>
  <si>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</si>
  <si>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</si>
  <si>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</si>
  <si>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</si>
  <si>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</si>
  <si>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</si>
  <si>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</si>
  <si>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</si>
  <si>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</si>
  <si>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</si>
  <si>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</si>
  <si>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</si>
  <si>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</si>
  <si>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</si>
  <si>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</si>
  <si>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</si>
  <si>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</si>
  <si>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</si>
  <si>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</si>
  <si>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</si>
  <si>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</si>
  <si>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</si>
  <si>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</si>
  <si>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</si>
  <si>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</si>
  <si>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</si>
  <si>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</si>
  <si>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</si>
  <si>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</si>
  <si>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</si>
  <si>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</si>
  <si>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</si>
  <si>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</si>
  <si>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</si>
  <si>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</si>
  <si>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</si>
  <si>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</si>
  <si>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</si>
  <si>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</si>
  <si>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</si>
  <si>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</si>
  <si>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</si>
  <si>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</si>
  <si>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</si>
  <si>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</si>
  <si>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</si>
  <si>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</si>
  <si>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</si>
  <si>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</si>
  <si>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</si>
  <si>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</si>
  <si>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</si>
  <si>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</si>
  <si>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</si>
  <si>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</si>
  <si>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</si>
  <si>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</si>
  <si>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</si>
  <si>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</si>
  <si>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</si>
  <si>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</si>
  <si>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</si>
  <si>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</si>
  <si>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</si>
  <si>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</si>
  <si>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</si>
  <si>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</si>
  <si>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</si>
  <si>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</si>
  <si>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</si>
  <si>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</si>
  <si>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</si>
  <si>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</si>
  <si>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</si>
  <si>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</si>
  <si>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</si>
  <si>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</si>
  <si>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</si>
  <si>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</si>
  <si>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</si>
  <si>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</si>
  <si>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</si>
  <si>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</si>
  <si>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</si>
  <si>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</si>
  <si>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</si>
  <si>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</si>
  <si>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</si>
  <si>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</si>
  <si>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</si>
  <si>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</si>
  <si>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</si>
  <si>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</si>
  <si>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</si>
  <si>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</si>
  <si>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</si>
  <si>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</si>
  <si>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</si>
  <si>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</si>
  <si>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</si>
  <si>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</si>
  <si>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</si>
  <si>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</si>
  <si>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</si>
  <si>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</si>
  <si>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</si>
  <si>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</si>
  <si>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</si>
  <si>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</si>
  <si>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</si>
  <si>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</si>
  <si>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</si>
  <si>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</si>
  <si>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</si>
  <si>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</si>
  <si>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</si>
  <si>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</si>
  <si>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</si>
  <si>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</si>
  <si>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</si>
  <si>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</si>
  <si>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</si>
  <si>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</si>
  <si>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</si>
  <si>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</si>
  <si>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</si>
  <si>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</si>
  <si>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</si>
  <si>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</si>
  <si>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</si>
  <si>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</si>
  <si>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</si>
  <si>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</si>
  <si>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</si>
  <si>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</si>
  <si>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</si>
  <si>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</si>
  <si>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</si>
  <si>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</si>
  <si>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</si>
  <si>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</si>
  <si>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</si>
  <si>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</si>
  <si>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</si>
  <si>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</si>
  <si>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</si>
  <si>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</si>
  <si>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</si>
  <si>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</si>
  <si>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</si>
  <si>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</si>
  <si>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</si>
  <si>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</si>
  <si>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</si>
  <si>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</si>
  <si>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</si>
  <si>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</si>
  <si>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</si>
  <si>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</si>
  <si>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</si>
  <si>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</si>
  <si>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</si>
  <si>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</si>
  <si>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</si>
  <si>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</si>
  <si>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</si>
  <si>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</si>
  <si>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</si>
  <si>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</si>
  <si>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</si>
  <si>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</si>
  <si>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</si>
  <si>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</si>
  <si>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</si>
  <si>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</si>
  <si>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</si>
  <si>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</si>
  <si>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</si>
  <si>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</si>
  <si>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</si>
  <si>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</si>
  <si>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</si>
  <si>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</si>
  <si>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</si>
  <si>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</si>
  <si>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</si>
  <si>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</si>
  <si>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</si>
  <si>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</si>
  <si>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</si>
  <si>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</si>
  <si>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</si>
  <si>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</si>
  <si>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</si>
  <si>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</si>
  <si>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</si>
  <si>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</si>
  <si>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</si>
  <si>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</si>
  <si>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</si>
  <si>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</si>
  <si>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</si>
  <si>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</si>
  <si>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</si>
  <si>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</si>
  <si>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</si>
  <si>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</si>
  <si>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</si>
  <si>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</si>
  <si>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</si>
  <si>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</si>
  <si>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</si>
  <si>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</si>
  <si>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</si>
  <si>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</si>
  <si>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</si>
  <si>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</si>
  <si>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</si>
  <si>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</si>
  <si>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</si>
  <si>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</si>
  <si>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</si>
  <si>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</si>
  <si>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</si>
  <si>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</si>
  <si>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</si>
  <si>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</si>
  <si>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</si>
  <si>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</si>
  <si>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</si>
  <si>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</si>
  <si>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</si>
  <si>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</si>
  <si>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</si>
  <si>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</si>
  <si>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</si>
  <si>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</si>
  <si>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</si>
  <si>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</si>
  <si>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</si>
  <si>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</si>
  <si>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</si>
  <si>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</si>
  <si>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</si>
  <si>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</si>
  <si>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</si>
  <si>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</si>
  <si>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</si>
  <si>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</si>
  <si>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</si>
  <si>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</si>
  <si>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</si>
  <si>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</si>
  <si>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</si>
  <si>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</si>
  <si>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</si>
  <si>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</si>
  <si>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</si>
  <si>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</si>
  <si>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</si>
  <si>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</si>
  <si>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</si>
  <si>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</si>
  <si>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</si>
  <si>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</si>
  <si>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</si>
  <si>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</si>
  <si>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</si>
  <si>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</si>
  <si>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</si>
  <si>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</si>
  <si>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</si>
  <si>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</si>
  <si>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</si>
  <si>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</si>
  <si>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</si>
  <si>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</si>
  <si>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</si>
  <si>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</si>
  <si>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</si>
  <si>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</si>
  <si>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</si>
  <si>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</si>
  <si>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</si>
  <si>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</si>
  <si>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</si>
  <si>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</si>
  <si>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</si>
  <si>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</si>
  <si>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</si>
  <si>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</si>
  <si>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</si>
  <si>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</si>
  <si>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</si>
  <si>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</si>
  <si>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</si>
  <si>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</si>
  <si>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</si>
  <si>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</si>
  <si>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</si>
  <si>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</si>
  <si>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</si>
  <si>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</si>
  <si>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</si>
  <si>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</si>
  <si>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</si>
  <si>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</si>
  <si>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</si>
  <si>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</si>
  <si>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</si>
  <si>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</si>
  <si>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</si>
  <si>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</si>
  <si>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</si>
  <si>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</si>
  <si>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</si>
  <si>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</si>
  <si>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</si>
  <si>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</si>
  <si>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</si>
  <si>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</si>
  <si>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</si>
  <si>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</si>
  <si>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</si>
  <si>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</si>
  <si>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</si>
  <si>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</si>
  <si>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</si>
  <si>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</si>
  <si>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</si>
  <si>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</si>
  <si>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</si>
  <si>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</si>
  <si>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</si>
  <si>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</si>
  <si>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</si>
  <si>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</si>
  <si>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</si>
  <si>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</si>
  <si>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</si>
  <si>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</si>
  <si>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</si>
  <si>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</si>
  <si>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</si>
  <si>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</si>
  <si>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</si>
  <si>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</si>
  <si>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</si>
  <si>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</si>
  <si>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</si>
  <si>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</si>
  <si>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</si>
  <si>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</si>
  <si>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</si>
  <si>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</si>
  <si>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</si>
  <si>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</si>
  <si>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</si>
  <si>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</si>
  <si>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</si>
  <si>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</si>
  <si>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</si>
  <si>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</si>
  <si>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</si>
  <si>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</si>
  <si>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</si>
  <si>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</si>
  <si>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</si>
  <si>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</si>
  <si>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</si>
  <si>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</si>
  <si>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</si>
  <si>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</si>
  <si>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</si>
  <si>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</si>
  <si>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</si>
  <si>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</si>
  <si>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</si>
  <si>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</si>
  <si>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</si>
  <si>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</si>
  <si>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</si>
  <si>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</si>
  <si>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</si>
  <si>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</si>
  <si>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</si>
  <si>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</si>
  <si>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</si>
  <si>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</si>
  <si>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</si>
  <si>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</si>
  <si>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</si>
  <si>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</si>
  <si>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</si>
  <si>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</si>
  <si>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</si>
  <si>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</si>
  <si>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</si>
  <si>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</si>
  <si>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</si>
  <si>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</si>
  <si>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</si>
  <si>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</si>
  <si>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</si>
  <si>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</si>
  <si>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</si>
  <si>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</si>
  <si>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</si>
  <si>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</si>
  <si>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</si>
  <si>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</si>
  <si>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</si>
  <si>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</si>
  <si>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</si>
  <si>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</si>
  <si>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</si>
  <si>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</si>
  <si>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</si>
  <si>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</si>
  <si>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</si>
  <si>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</si>
  <si>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</si>
  <si>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</si>
  <si>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</si>
  <si>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</si>
  <si>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</si>
  <si>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</si>
  <si>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</si>
  <si>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</si>
  <si>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</si>
  <si>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</si>
  <si>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</si>
  <si>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</si>
  <si>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</si>
  <si>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</si>
  <si>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</si>
  <si>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</si>
  <si>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</si>
  <si>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</si>
  <si>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</si>
  <si>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</si>
  <si>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</si>
  <si>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</si>
  <si>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</si>
  <si>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</si>
  <si>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</si>
  <si>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</si>
  <si>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</si>
  <si>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</si>
  <si>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</si>
  <si>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</si>
  <si>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</si>
  <si>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</si>
  <si>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</si>
  <si>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</si>
  <si>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</si>
  <si>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</si>
  <si>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</si>
  <si>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</si>
  <si>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</si>
  <si>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</si>
  <si>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</si>
  <si>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</si>
  <si>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</si>
  <si>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</si>
  <si>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</si>
  <si>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</si>
  <si>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</si>
  <si>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</si>
  <si>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</si>
  <si>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</si>
  <si>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</si>
  <si>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</si>
  <si>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</si>
  <si>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</si>
  <si>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</si>
  <si>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</si>
  <si>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</si>
  <si>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</si>
  <si>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</si>
  <si>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</si>
  <si>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</si>
  <si>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</si>
  <si>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</si>
  <si>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</si>
  <si>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</si>
  <si>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</si>
  <si>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</si>
  <si>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</si>
  <si>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</si>
  <si>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</si>
  <si>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</si>
  <si>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</si>
  <si>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</si>
  <si>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</si>
  <si>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</si>
  <si>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</si>
  <si>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</si>
  <si>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</si>
  <si>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</si>
  <si>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</si>
  <si>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</si>
  <si>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</si>
  <si>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</si>
  <si>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</si>
  <si>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</si>
  <si>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</si>
  <si>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</si>
  <si>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</si>
  <si>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</si>
  <si>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</si>
  <si>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</si>
  <si>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</si>
  <si>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</si>
  <si>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</si>
  <si>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</si>
  <si>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</si>
  <si>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</si>
  <si>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</si>
  <si>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</si>
  <si>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</si>
  <si>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</si>
  <si>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</si>
  <si>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</si>
  <si>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</si>
  <si>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</si>
  <si>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</si>
  <si>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</si>
  <si>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</si>
  <si>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</si>
  <si>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</si>
  <si>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</si>
  <si>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</si>
  <si>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</si>
  <si>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</si>
  <si>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</si>
  <si>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</si>
  <si>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</si>
  <si>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</si>
  <si>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</si>
  <si>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</si>
  <si>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</si>
  <si>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</si>
  <si>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</si>
  <si>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</si>
  <si>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</si>
  <si>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</si>
  <si>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</si>
  <si>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</si>
  <si>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</si>
  <si>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</si>
  <si>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</si>
  <si>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</si>
  <si>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</si>
  <si>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</si>
  <si>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</si>
  <si>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</si>
  <si>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</si>
  <si>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</si>
  <si>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</si>
  <si>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</si>
  <si>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</si>
  <si>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</si>
  <si>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</si>
  <si>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</si>
  <si>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</si>
  <si>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</si>
  <si>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</si>
  <si>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</si>
  <si>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</si>
  <si>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</si>
  <si>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</si>
  <si>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</si>
  <si>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</si>
  <si>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</si>
  <si>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</si>
  <si>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</si>
  <si>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</si>
  <si>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</si>
  <si>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</si>
  <si>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</si>
  <si>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</si>
  <si>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</si>
  <si>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</si>
  <si>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</si>
  <si>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</si>
  <si>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</si>
  <si>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</si>
  <si>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</si>
  <si>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</si>
  <si>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</si>
  <si>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</si>
  <si>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</si>
  <si>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</si>
  <si>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</si>
  <si>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</si>
  <si>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</si>
  <si>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</si>
  <si>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</si>
  <si>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</si>
  <si>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</si>
  <si>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</si>
  <si>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</si>
  <si>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</si>
  <si>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</si>
  <si>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</si>
  <si>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</si>
  <si>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</si>
  <si>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</si>
  <si>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</si>
  <si>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</si>
  <si>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</si>
  <si>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</si>
  <si>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</si>
  <si>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</si>
  <si>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</si>
  <si>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</si>
  <si>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</si>
  <si>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</si>
  <si>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</si>
  <si>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</si>
  <si>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</si>
  <si>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</si>
  <si>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</si>
  <si>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</si>
  <si>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</si>
  <si>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</si>
  <si>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</si>
  <si>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</si>
  <si>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</si>
  <si>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</si>
  <si>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</si>
  <si>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</si>
  <si>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</si>
  <si>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</si>
  <si>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</si>
  <si>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</si>
  <si>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</si>
  <si>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</si>
  <si>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</si>
  <si>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</si>
  <si>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</si>
  <si>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</si>
  <si>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</si>
  <si>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</si>
  <si>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</si>
  <si>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</si>
  <si>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</si>
  <si>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</si>
  <si>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</si>
  <si>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</si>
  <si>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</si>
  <si>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</si>
  <si>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</si>
  <si>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</si>
  <si>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</si>
  <si>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</si>
  <si>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</si>
  <si>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</si>
  <si>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</si>
  <si>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</si>
  <si>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</si>
  <si>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</si>
  <si>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</si>
  <si>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</si>
  <si>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</si>
  <si>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</si>
  <si>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</si>
  <si>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</si>
  <si>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</si>
  <si>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</si>
  <si>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</si>
  <si>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</si>
  <si>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</si>
  <si>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</si>
  <si>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</si>
  <si>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</si>
  <si>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</si>
  <si>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</si>
  <si>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</si>
  <si>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</si>
  <si>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</si>
  <si>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</si>
  <si>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</si>
  <si>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</si>
  <si>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</si>
  <si>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</si>
  <si>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</si>
  <si>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</si>
  <si>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</si>
  <si>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</si>
  <si>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</si>
  <si>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</si>
  <si>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</si>
  <si>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</si>
  <si>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</si>
  <si>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</si>
  <si>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</si>
  <si>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</si>
  <si>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</si>
  <si>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</si>
  <si>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</si>
  <si>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</si>
  <si>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</si>
  <si>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</si>
  <si>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</si>
  <si>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</si>
  <si>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</si>
  <si>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</si>
  <si>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</si>
  <si>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</si>
  <si>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</si>
  <si>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</si>
  <si>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</si>
  <si>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</si>
  <si>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</si>
  <si>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</si>
  <si>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</si>
  <si>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</si>
  <si>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</si>
  <si>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</si>
  <si>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</si>
  <si>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</si>
  <si>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</si>
  <si>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</si>
  <si>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</si>
  <si>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</si>
  <si>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</si>
  <si>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</si>
  <si>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</si>
  <si>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</si>
  <si>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</si>
  <si>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</si>
  <si>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</si>
  <si>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</si>
  <si>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</si>
  <si>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</si>
  <si>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</si>
  <si>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</si>
  <si>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</si>
  <si>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</si>
  <si>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</si>
  <si>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</si>
  <si>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</si>
  <si>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</si>
  <si>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</si>
  <si>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</si>
  <si>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</si>
  <si>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</si>
  <si>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</si>
  <si>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</si>
  <si>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</si>
  <si>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</si>
  <si>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</si>
  <si>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</si>
  <si>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</si>
  <si>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</si>
  <si>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</si>
  <si>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</si>
  <si>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</si>
  <si>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</si>
  <si>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</si>
  <si>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</si>
  <si>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</si>
  <si>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</si>
  <si>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</si>
  <si>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</si>
  <si>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</si>
  <si>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</si>
  <si>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</si>
  <si>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</si>
  <si>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</si>
  <si>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</si>
  <si>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</si>
  <si>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</si>
  <si>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</si>
  <si>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</si>
  <si>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</si>
  <si>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</si>
  <si>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</si>
  <si>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</si>
  <si>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</si>
  <si>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</si>
  <si>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</si>
  <si>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</si>
  <si>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</si>
  <si>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</si>
  <si>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</si>
  <si>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</si>
  <si>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</si>
  <si>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</si>
  <si>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</si>
  <si>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</si>
  <si>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</si>
  <si>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</si>
  <si>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</si>
  <si>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</si>
  <si>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</si>
  <si>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</si>
  <si>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</si>
  <si>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</si>
  <si>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</si>
  <si>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</si>
  <si>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</si>
  <si>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</si>
  <si>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</si>
  <si>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</si>
  <si>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</si>
  <si>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</si>
  <si>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</si>
  <si>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</si>
  <si>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</si>
  <si>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</si>
  <si>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</si>
  <si>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</si>
  <si>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</si>
  <si>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</si>
  <si>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</si>
  <si>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</si>
  <si>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</si>
  <si>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</si>
  <si>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</si>
  <si>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</si>
  <si>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</si>
  <si>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</si>
  <si>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</si>
  <si>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</si>
  <si>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</si>
  <si>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</si>
  <si>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</si>
  <si>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</si>
  <si>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</si>
  <si>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</si>
  <si>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</si>
  <si>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</si>
  <si>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</si>
  <si>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</si>
  <si>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</si>
  <si>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</si>
  <si>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</si>
  <si>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</si>
  <si>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</si>
  <si>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</si>
  <si>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</si>
  <si>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</si>
  <si>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</si>
  <si>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</si>
  <si>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</si>
  <si>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</si>
  <si>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</si>
  <si>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</si>
  <si>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</si>
  <si>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</si>
  <si>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</si>
  <si>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</si>
  <si>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</si>
  <si>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</si>
  <si>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</si>
  <si>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</si>
  <si>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</si>
  <si>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</si>
  <si>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</si>
  <si>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</si>
  <si>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</si>
  <si>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</si>
  <si>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</si>
  <si>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</si>
  <si>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</si>
  <si>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</si>
  <si>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</si>
  <si>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</si>
  <si>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</si>
  <si>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</si>
  <si>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</si>
  <si>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</si>
  <si>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</si>
  <si>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</si>
  <si>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</si>
  <si>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</si>
  <si>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</si>
  <si>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</si>
  <si>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</si>
  <si>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</si>
  <si>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</si>
  <si>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</si>
  <si>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</si>
  <si>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</si>
  <si>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</si>
  <si>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</si>
  <si>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</si>
  <si>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</si>
  <si>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</si>
  <si>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</si>
  <si>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</si>
  <si>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</si>
  <si>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</si>
  <si>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</si>
  <si>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</si>
  <si>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</si>
  <si>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</si>
  <si>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</si>
  <si>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</si>
  <si>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</si>
  <si>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</si>
  <si>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</si>
  <si>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</si>
  <si>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</si>
  <si>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</si>
  <si>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</si>
  <si>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</si>
  <si>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</si>
  <si>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</si>
  <si>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</si>
  <si>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</si>
  <si>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</si>
  <si>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</si>
  <si>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</si>
  <si>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</si>
  <si>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</si>
  <si>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</si>
  <si>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</si>
  <si>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</si>
  <si>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</si>
  <si>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</si>
  <si>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</si>
  <si>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</si>
  <si>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</si>
  <si>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</si>
  <si>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</si>
  <si>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</si>
  <si>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</si>
  <si>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</si>
  <si>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</si>
  <si>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</si>
  <si>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</si>
  <si>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</si>
  <si>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</si>
  <si>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</si>
  <si>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</si>
  <si>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</si>
  <si>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</si>
  <si>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</si>
  <si>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</si>
  <si>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</si>
  <si>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</si>
  <si>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</si>
  <si>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</si>
  <si>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</si>
  <si>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</si>
  <si>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</si>
  <si>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</si>
  <si>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</si>
  <si>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</si>
  <si>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</si>
  <si>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</si>
  <si>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</si>
  <si>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</si>
  <si>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</si>
  <si>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</si>
  <si>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</si>
  <si>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</si>
  <si>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</si>
  <si>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</si>
  <si>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</si>
  <si>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</si>
  <si>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</si>
  <si>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</si>
  <si>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</si>
  <si>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</si>
  <si>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</si>
  <si>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</si>
  <si>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</si>
  <si>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</si>
  <si>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</si>
  <si>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</si>
  <si>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</si>
  <si>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</si>
  <si>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</si>
  <si>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</si>
  <si>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</si>
  <si>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</si>
  <si>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</si>
  <si>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</si>
  <si>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</si>
  <si>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</si>
  <si>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</si>
  <si>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</si>
  <si>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</si>
  <si>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</si>
  <si>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</si>
  <si>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</si>
  <si>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</si>
  <si>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</si>
  <si>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</si>
  <si>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</si>
  <si>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</si>
  <si>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</si>
  <si>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</si>
  <si>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</si>
  <si>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</si>
  <si>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</si>
  <si>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</si>
  <si>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</si>
  <si>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</si>
  <si>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</si>
  <si>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</si>
  <si>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</si>
  <si>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</si>
  <si>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</si>
  <si>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</si>
  <si>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</si>
  <si>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</si>
  <si>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</si>
  <si>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</si>
  <si>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</si>
  <si>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</si>
  <si>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</si>
  <si>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</si>
  <si>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</si>
  <si>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</si>
  <si>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</si>
  <si>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</si>
  <si>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</si>
  <si>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</si>
  <si>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</si>
  <si>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</si>
  <si>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</si>
  <si>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</si>
  <si>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</si>
  <si>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</si>
  <si>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</si>
  <si>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</si>
  <si>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</si>
  <si>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</si>
  <si>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</si>
  <si>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</si>
  <si>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</si>
  <si>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</si>
  <si>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</si>
  <si>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</si>
  <si>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</si>
  <si>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</si>
  <si>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</si>
  <si>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</si>
  <si>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</si>
  <si>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</si>
  <si>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</si>
  <si>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</si>
  <si>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</si>
  <si>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</si>
  <si>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</si>
  <si>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</si>
  <si>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</si>
  <si>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</si>
  <si>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</si>
  <si>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</si>
  <si>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</si>
  <si>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</si>
  <si>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</si>
  <si>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</si>
  <si>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</si>
  <si>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</si>
  <si>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</si>
  <si>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</si>
  <si>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</si>
  <si>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</si>
  <si>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</si>
  <si>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</si>
  <si>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</si>
  <si>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</si>
  <si>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</si>
  <si>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</si>
  <si>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</si>
  <si>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</si>
  <si>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</si>
  <si>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</si>
  <si>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</si>
  <si>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</si>
  <si>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</si>
  <si>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</si>
  <si>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</si>
  <si>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</si>
  <si>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</si>
  <si>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</si>
  <si>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</si>
  <si>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</si>
  <si>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</si>
  <si>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</si>
  <si>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</si>
  <si>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</si>
  <si>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</si>
  <si>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</si>
  <si>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</si>
  <si>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</si>
  <si>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</si>
  <si>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</si>
  <si>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</si>
  <si>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</si>
  <si>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</si>
  <si>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</si>
  <si>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</si>
  <si>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</si>
  <si>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</si>
  <si>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</si>
  <si>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</si>
  <si>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</si>
  <si>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</si>
  <si>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</si>
  <si>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</si>
  <si>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</si>
  <si>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</si>
  <si>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</si>
  <si>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</si>
  <si>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</si>
  <si>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</si>
  <si>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</si>
  <si>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</si>
  <si>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</si>
  <si>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</si>
  <si>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</si>
  <si>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</si>
  <si>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</si>
  <si>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</si>
  <si>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</si>
  <si>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</si>
  <si>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</si>
  <si>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</si>
  <si>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</si>
  <si>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</si>
  <si>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</si>
  <si>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</si>
  <si>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</si>
  <si>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</si>
  <si>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</si>
  <si>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</si>
  <si>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</si>
  <si>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</si>
  <si>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</si>
  <si>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</si>
  <si>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</si>
  <si>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</si>
  <si>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</si>
  <si>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</si>
  <si>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</si>
  <si>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</si>
  <si>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</si>
  <si>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</si>
  <si>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</si>
  <si>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</si>
  <si>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</si>
  <si>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</si>
  <si>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</si>
  <si>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</si>
  <si>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</si>
  <si>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</si>
  <si>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</si>
  <si>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</si>
  <si>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</si>
  <si>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</si>
  <si>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</si>
  <si>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</si>
  <si>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</si>
  <si>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</si>
  <si>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</si>
  <si>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</si>
  <si>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</si>
  <si>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</si>
  <si>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</si>
  <si>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</si>
  <si>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</si>
  <si>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</si>
  <si>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</si>
  <si>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</si>
  <si>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</si>
  <si>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</si>
  <si>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</si>
  <si>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</si>
  <si>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</si>
  <si>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</si>
  <si>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</si>
  <si>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</si>
  <si>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</si>
  <si>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</si>
  <si>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</si>
  <si>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</si>
  <si>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</si>
  <si>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</si>
  <si>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</si>
  <si>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</si>
  <si>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</si>
  <si>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</si>
  <si>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</si>
  <si>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</si>
  <si>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</si>
  <si>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</si>
  <si>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</si>
  <si>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</si>
  <si>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</si>
  <si>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</si>
  <si>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</si>
  <si>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</si>
  <si>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</si>
  <si>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</si>
  <si>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</si>
  <si>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</si>
  <si>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</si>
  <si>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</si>
  <si>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</si>
  <si>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</si>
  <si>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</si>
  <si>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</si>
  <si>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</si>
  <si>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</si>
  <si>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</si>
  <si>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</si>
  <si>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</si>
  <si>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</si>
  <si>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</si>
  <si>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</si>
  <si>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</si>
  <si>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</si>
  <si>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</si>
  <si>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</si>
  <si>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</si>
  <si>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</si>
  <si>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</si>
  <si>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</si>
  <si>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</si>
  <si>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</si>
  <si>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</si>
  <si>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</si>
  <si>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</si>
  <si>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</si>
  <si>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</si>
  <si>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</si>
  <si>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</si>
  <si>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</si>
  <si>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</si>
  <si>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</si>
  <si>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</si>
  <si>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</si>
  <si>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</si>
  <si>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</si>
  <si>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</si>
  <si>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</si>
  <si>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</si>
  <si>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</si>
  <si>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</si>
  <si>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</si>
  <si>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</si>
  <si>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</si>
  <si>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</si>
  <si>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</si>
  <si>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</si>
  <si>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</si>
  <si>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</si>
  <si>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</si>
  <si>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</si>
  <si>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</si>
  <si>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</si>
  <si>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</si>
  <si>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</si>
  <si>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</si>
  <si>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</si>
  <si>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</si>
  <si>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</si>
  <si>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</si>
  <si>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</si>
  <si>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</si>
  <si>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</si>
  <si>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</si>
  <si>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</si>
  <si>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</si>
  <si>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</si>
  <si>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</si>
  <si>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</si>
  <si>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</si>
  <si>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</si>
  <si>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</si>
  <si>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</si>
  <si>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</si>
  <si>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</si>
  <si>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</si>
  <si>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</si>
  <si>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</si>
  <si>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</si>
  <si>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</si>
  <si>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</si>
  <si>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</si>
  <si>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</si>
  <si>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</si>
  <si>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</si>
  <si>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</si>
  <si>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</si>
  <si>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</si>
  <si>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</si>
  <si>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</si>
  <si>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</si>
  <si>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</si>
  <si>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</si>
  <si>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</si>
  <si>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</si>
  <si>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</si>
  <si>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</si>
  <si>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</si>
  <si>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</si>
  <si>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</si>
  <si>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</si>
  <si>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</si>
  <si>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</si>
  <si>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</si>
  <si>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</si>
  <si>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</si>
  <si>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</si>
  <si>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</si>
  <si>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</si>
  <si>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</si>
  <si>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</si>
  <si>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</si>
  <si>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</si>
  <si>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</si>
  <si>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</si>
  <si>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</si>
  <si>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</si>
  <si>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</si>
  <si>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</si>
  <si>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</si>
  <si>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</si>
  <si>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</si>
  <si>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</si>
  <si>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</si>
  <si>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</si>
  <si>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</si>
  <si>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</si>
  <si>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</si>
  <si>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</si>
  <si>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</si>
  <si>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</si>
  <si>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</si>
  <si>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</si>
  <si>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</si>
  <si>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</si>
  <si>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</si>
  <si>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</si>
  <si>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</si>
  <si>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</si>
  <si>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</si>
  <si>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</si>
  <si>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</si>
  <si>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</si>
  <si>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</si>
  <si>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</si>
  <si>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</si>
  <si>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</si>
  <si>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</si>
  <si>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</si>
  <si>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</si>
  <si>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</si>
  <si>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</si>
  <si>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</si>
  <si>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</si>
  <si>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</si>
  <si>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</si>
  <si>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</si>
  <si>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</si>
  <si>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</si>
  <si>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</si>
  <si>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</si>
  <si>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</si>
  <si>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</si>
  <si>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</si>
  <si>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</si>
  <si>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</si>
  <si>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</si>
  <si>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</si>
  <si>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</si>
  <si>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</si>
  <si>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</si>
  <si>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</si>
  <si>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</si>
  <si>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</si>
  <si>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</si>
  <si>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</si>
  <si>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</si>
  <si>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</si>
  <si>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</si>
  <si>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</si>
  <si>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</si>
  <si>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</si>
  <si>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</si>
  <si>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</si>
  <si>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</si>
  <si>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</si>
  <si>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</si>
  <si>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</si>
  <si>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</si>
  <si>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</si>
  <si>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</si>
  <si>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</si>
  <si>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</si>
  <si>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</si>
  <si>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</si>
  <si>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</si>
  <si>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</si>
  <si>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</si>
  <si>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</si>
  <si>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</si>
  <si>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</si>
  <si>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</si>
  <si>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</si>
  <si>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</si>
  <si>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</si>
  <si>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</si>
  <si>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</si>
  <si>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</si>
  <si>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</si>
  <si>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</si>
  <si>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</si>
  <si>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</si>
  <si>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</si>
  <si>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</si>
  <si>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</si>
  <si>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</si>
  <si>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</si>
  <si>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</si>
  <si>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</si>
  <si>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</si>
  <si>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</si>
  <si>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</si>
  <si>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</si>
  <si>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</si>
  <si>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</si>
  <si>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</si>
  <si>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</si>
  <si>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</si>
  <si>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</si>
  <si>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</si>
  <si>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</si>
  <si>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</si>
  <si>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</si>
  <si>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</si>
  <si>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</si>
  <si>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</si>
  <si>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</si>
  <si>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</si>
  <si>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</si>
  <si>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</si>
  <si>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</si>
  <si>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</si>
  <si>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</si>
  <si>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</si>
  <si>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</si>
  <si>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</si>
  <si>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</si>
  <si>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</si>
  <si>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</si>
  <si>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</si>
  <si>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</si>
  <si>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</si>
  <si>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</si>
  <si>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</si>
  <si>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</si>
  <si>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</si>
  <si>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</si>
  <si>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</si>
  <si>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</si>
  <si>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</si>
  <si>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</si>
  <si>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</si>
  <si>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</si>
  <si>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</si>
  <si>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</si>
  <si>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</si>
  <si>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</si>
  <si>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</si>
  <si>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</si>
  <si>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</si>
  <si>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</si>
  <si>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</si>
  <si>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</si>
  <si>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</si>
  <si>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</si>
  <si>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</si>
  <si>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</si>
  <si>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</si>
  <si>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</si>
  <si>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</si>
  <si>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</si>
  <si>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</si>
  <si>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</si>
  <si>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</si>
  <si>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</si>
  <si>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</si>
  <si>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</si>
  <si>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</si>
  <si>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</si>
  <si>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</si>
  <si>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</si>
  <si>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</si>
  <si>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</si>
  <si>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</si>
  <si>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</si>
  <si>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</si>
  <si>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</si>
  <si>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</si>
  <si>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</si>
  <si>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</si>
  <si>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</si>
  <si>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</si>
  <si>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</si>
  <si>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</si>
  <si>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</si>
  <si>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</si>
  <si>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</si>
  <si>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</si>
  <si>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</si>
  <si>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</si>
  <si>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</si>
  <si>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</si>
  <si>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</si>
  <si>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</si>
  <si>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</si>
  <si>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</si>
  <si>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</si>
  <si>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</si>
  <si>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</si>
  <si>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</si>
  <si>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</si>
  <si>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</si>
  <si>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</si>
  <si>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</si>
  <si>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</si>
  <si>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</si>
  <si>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</si>
  <si>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</si>
  <si>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</si>
  <si>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</si>
  <si>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</si>
  <si>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</si>
  <si>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</si>
  <si>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</si>
  <si>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</si>
  <si>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</si>
  <si>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</si>
  <si>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</si>
  <si>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</si>
  <si>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</si>
  <si>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</si>
  <si>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</si>
  <si>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</si>
  <si>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</si>
  <si>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</si>
  <si>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</si>
  <si>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</si>
  <si>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</si>
  <si>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</si>
  <si>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</si>
  <si>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</si>
  <si>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</si>
  <si>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</si>
  <si>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</si>
  <si>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</si>
  <si>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</si>
  <si>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</si>
  <si>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</si>
  <si>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</si>
  <si>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</si>
  <si>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</si>
  <si>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</si>
  <si>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</si>
  <si>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</si>
  <si>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</si>
  <si>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</si>
  <si>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</si>
  <si>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</si>
  <si>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</si>
  <si>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</si>
  <si>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</si>
  <si>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</si>
  <si>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</si>
  <si>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</si>
  <si>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</si>
  <si>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</si>
  <si>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</si>
  <si>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</si>
  <si>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</si>
  <si>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</si>
  <si>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</si>
  <si>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</si>
  <si>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</si>
  <si>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</si>
  <si>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</si>
  <si>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</si>
  <si>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</si>
  <si>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</si>
  <si>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</si>
  <si>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</si>
  <si>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</si>
  <si>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</si>
  <si>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</si>
  <si>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</si>
  <si>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</si>
  <si>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</si>
  <si>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</si>
  <si>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</si>
  <si>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</si>
  <si>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</si>
  <si>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</si>
  <si>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</si>
  <si>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</si>
  <si>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</si>
  <si>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</si>
  <si>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</si>
  <si>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</si>
  <si>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</si>
  <si>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</si>
  <si>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</si>
  <si>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</si>
  <si>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</si>
  <si>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</si>
  <si>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</si>
  <si>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</si>
  <si>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</si>
  <si>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</si>
  <si>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</si>
  <si>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</si>
  <si>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</si>
  <si>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</si>
  <si>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</si>
  <si>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</si>
  <si>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</si>
  <si>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</si>
  <si>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</si>
  <si>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</si>
  <si>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</si>
  <si>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</si>
  <si>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</si>
  <si>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</si>
  <si>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</si>
  <si>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</si>
  <si>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</si>
  <si>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</si>
  <si>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</si>
  <si>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</si>
  <si>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</si>
  <si>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</si>
  <si>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</si>
  <si>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</si>
  <si>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</si>
  <si>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</si>
  <si>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</si>
  <si>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</si>
  <si>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</si>
  <si>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</si>
  <si>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</si>
  <si>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</si>
  <si>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</si>
  <si>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</si>
  <si>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</si>
  <si>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</si>
  <si>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</si>
  <si>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</si>
  <si>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</si>
  <si>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</si>
  <si>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</si>
  <si>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</si>
  <si>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</si>
  <si>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</si>
  <si>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</si>
  <si>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</si>
  <si>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</si>
  <si>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</si>
  <si>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</si>
  <si>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</si>
  <si>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</si>
  <si>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</si>
  <si>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</si>
  <si>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</si>
  <si>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</si>
  <si>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</si>
  <si>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</si>
  <si>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</si>
  <si>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</si>
  <si>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</si>
  <si>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</si>
  <si>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</si>
  <si>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</si>
  <si>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</si>
  <si>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</si>
  <si>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</si>
  <si>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</si>
  <si>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</si>
  <si>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</si>
  <si>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</si>
  <si>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</si>
  <si>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</si>
  <si>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</si>
  <si>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</si>
  <si>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</si>
  <si>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</si>
  <si>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</si>
  <si>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</si>
  <si>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</si>
  <si>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</si>
  <si>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</si>
  <si>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</si>
  <si>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</si>
  <si>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</si>
  <si>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</si>
  <si>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</si>
  <si>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</si>
  <si>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</si>
  <si>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</si>
  <si>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</si>
  <si>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</si>
  <si>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</si>
  <si>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</si>
  <si>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</si>
  <si>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</si>
  <si>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</si>
  <si>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</si>
  <si>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</si>
  <si>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</si>
  <si>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</si>
  <si>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</si>
  <si>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</si>
  <si>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</si>
  <si>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</si>
  <si>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</si>
  <si>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</si>
  <si>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</si>
  <si>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</si>
  <si>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</si>
  <si>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</si>
  <si>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</si>
  <si>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</si>
  <si>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</si>
  <si>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</si>
  <si>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</si>
  <si>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</si>
  <si>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</si>
  <si>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</si>
  <si>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</si>
  <si>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</si>
  <si>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</si>
  <si>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</si>
  <si>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</si>
  <si>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</si>
  <si>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</si>
  <si>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</si>
  <si>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</si>
  <si>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</si>
  <si>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</si>
  <si>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</si>
  <si>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</si>
  <si>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</si>
  <si>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</si>
  <si>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</si>
  <si>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</si>
  <si>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</si>
  <si>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</si>
  <si>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</si>
  <si>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</si>
  <si>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</si>
  <si>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</si>
  <si>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</si>
  <si>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</si>
  <si>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</si>
  <si>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</si>
  <si>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</si>
  <si>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</si>
  <si>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</si>
  <si>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</si>
  <si>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</si>
  <si>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</si>
  <si>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</si>
  <si>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</si>
  <si>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</si>
  <si>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</si>
  <si>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</si>
  <si>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</si>
  <si>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</si>
  <si>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</si>
  <si>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</si>
  <si>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</si>
  <si>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</si>
  <si>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</si>
  <si>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</si>
  <si>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</si>
  <si>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</si>
  <si>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</si>
  <si>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</si>
  <si>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</si>
  <si>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</si>
  <si>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</si>
  <si>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</si>
  <si>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</si>
  <si>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</si>
  <si>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</si>
  <si>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</si>
  <si>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</si>
  <si>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</si>
  <si>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</si>
  <si>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</si>
  <si>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</si>
  <si>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</si>
  <si>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</si>
  <si>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</si>
  <si>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</si>
  <si>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</si>
  <si>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</si>
  <si>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</si>
  <si>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</si>
  <si>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</si>
  <si>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</si>
  <si>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</si>
  <si>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</si>
  <si>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</si>
  <si>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</si>
  <si>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</si>
  <si>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</si>
  <si>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</si>
  <si>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</si>
  <si>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</si>
  <si>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</si>
  <si>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</si>
  <si>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</si>
  <si>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</si>
  <si>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</si>
  <si>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</si>
  <si>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</si>
  <si>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</si>
  <si>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</si>
  <si>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</si>
  <si>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</si>
  <si>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</si>
  <si>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</si>
  <si>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</si>
  <si>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</si>
  <si>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</si>
  <si>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</si>
  <si>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</si>
  <si>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</si>
  <si>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</si>
  <si>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</si>
  <si>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</si>
  <si>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</si>
  <si>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</si>
  <si>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</si>
  <si>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</si>
  <si>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</si>
  <si>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</si>
  <si>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</si>
  <si>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</si>
  <si>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</si>
  <si>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</si>
  <si>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</si>
  <si>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</si>
  <si>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</si>
  <si>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</si>
  <si>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</si>
  <si>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</si>
  <si>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</si>
  <si>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</si>
  <si>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</si>
  <si>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</si>
  <si>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</si>
  <si>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</si>
  <si>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</si>
  <si>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</si>
  <si>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</si>
  <si>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</si>
  <si>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</si>
  <si>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</si>
  <si>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</si>
  <si>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</si>
  <si>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</si>
  <si>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</si>
  <si>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</si>
  <si>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</si>
  <si>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</si>
  <si>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</si>
  <si>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</si>
  <si>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</si>
  <si>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</si>
  <si>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</si>
  <si>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</si>
  <si>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</si>
  <si>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</si>
  <si>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</si>
  <si>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</si>
  <si>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</si>
  <si>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</si>
  <si>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</si>
  <si>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</si>
  <si>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</si>
  <si>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</si>
  <si>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</si>
  <si>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</si>
  <si>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</si>
  <si>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</si>
  <si>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</si>
  <si>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</si>
  <si>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</si>
  <si>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</si>
  <si>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</si>
  <si>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c474</t>
    <phoneticPr fontId="15"/>
  </si>
  <si>
    <t>ア</t>
  </si>
  <si>
    <t>社会</t>
    <rPh sb="0" eb="2">
      <t>シャカイ</t>
    </rPh>
    <phoneticPr fontId="15"/>
  </si>
  <si>
    <t>地図</t>
    <rPh sb="0" eb="2">
      <t>チズ</t>
    </rPh>
    <phoneticPr fontId="15"/>
  </si>
  <si>
    <t>音楽</t>
    <rPh sb="0" eb="2">
      <t>オンガク</t>
    </rPh>
    <phoneticPr fontId="15"/>
  </si>
  <si>
    <t>美術</t>
    <rPh sb="0" eb="2">
      <t>ビジュツ</t>
    </rPh>
    <phoneticPr fontId="15"/>
  </si>
  <si>
    <t>陶芸</t>
    <rPh sb="0" eb="2">
      <t>トウゲイ</t>
    </rPh>
    <phoneticPr fontId="15"/>
  </si>
  <si>
    <t>職業</t>
    <rPh sb="0" eb="2">
      <t>ショクギョウ</t>
    </rPh>
    <phoneticPr fontId="15"/>
  </si>
  <si>
    <t>全</t>
    <rPh sb="0" eb="1">
      <t>ゼン</t>
    </rPh>
    <phoneticPr fontId="15"/>
  </si>
  <si>
    <t>〇</t>
  </si>
  <si>
    <t>1～3</t>
    <phoneticPr fontId="15"/>
  </si>
  <si>
    <t>東大阪支援学校</t>
    <rPh sb="0" eb="7">
      <t>ヒガシオオサカシエンガッコウ</t>
    </rPh>
    <phoneticPr fontId="15"/>
  </si>
  <si>
    <t>生活課程</t>
    <rPh sb="0" eb="4">
      <t>セイカツカテイ</t>
    </rPh>
    <phoneticPr fontId="15"/>
  </si>
  <si>
    <t>著名な美術作品が掲載され見やすい。掲載作品の内容、量とも適切で、解説文が平易なことも支援学校の生徒になじみやすい内容である。部分的には演習に活用できる項目もあり、この点でも生徒に親しみやすく、造形活動への導入にも活用できる。これまでにも使用してきた実績からも、第一学年から第三学年までの使用に適している。</t>
    <phoneticPr fontId="6"/>
  </si>
  <si>
    <t>地方別の日本地図全図と都道府県別の地図を収録した地図帳の構成になっている。各地方や各都道府県の特徴等、今の日本がわかる地理情報が集約されており取り組みやすくなっていることから本グループの生徒にふさわしい内容となっている。</t>
    <phoneticPr fontId="6"/>
  </si>
  <si>
    <t>教科書が大きく、楽器の写真や楽譜などが見やすい。様々なジャンルから教材性の高い楽曲が厳選されている。特徴的な口絵があり、好奇心をくすぐり、興味を持つことができる。2次元コードから実際の演奏動画を見ることができる。以上より3年間音楽の授業で使う教科書として最適と考える。</t>
    <rPh sb="0" eb="3">
      <t>キョウカショ</t>
    </rPh>
    <rPh sb="4" eb="5">
      <t>オオ</t>
    </rPh>
    <rPh sb="8" eb="10">
      <t>ガッキ</t>
    </rPh>
    <rPh sb="11" eb="13">
      <t>シャシン</t>
    </rPh>
    <rPh sb="14" eb="16">
      <t>ガクフ</t>
    </rPh>
    <rPh sb="19" eb="20">
      <t>ミ</t>
    </rPh>
    <rPh sb="24" eb="26">
      <t>サマザマ</t>
    </rPh>
    <rPh sb="33" eb="36">
      <t>キョウザイセイ</t>
    </rPh>
    <rPh sb="37" eb="38">
      <t>タカ</t>
    </rPh>
    <rPh sb="39" eb="41">
      <t>ガッキョク</t>
    </rPh>
    <rPh sb="42" eb="44">
      <t>ゲンセン</t>
    </rPh>
    <rPh sb="50" eb="53">
      <t>トクチョウテキ</t>
    </rPh>
    <rPh sb="54" eb="56">
      <t>クチエ</t>
    </rPh>
    <rPh sb="60" eb="63">
      <t>コウキシン</t>
    </rPh>
    <rPh sb="69" eb="71">
      <t>キョウミ</t>
    </rPh>
    <rPh sb="72" eb="73">
      <t>モ</t>
    </rPh>
    <rPh sb="82" eb="84">
      <t>ジゲン</t>
    </rPh>
    <rPh sb="89" eb="91">
      <t>ジッサイ</t>
    </rPh>
    <rPh sb="92" eb="96">
      <t>エンソウドウガ</t>
    </rPh>
    <rPh sb="97" eb="98">
      <t>ミ</t>
    </rPh>
    <rPh sb="106" eb="108">
      <t>イジョウ</t>
    </rPh>
    <rPh sb="111" eb="113">
      <t>ネンカン</t>
    </rPh>
    <rPh sb="113" eb="115">
      <t>オンガク</t>
    </rPh>
    <rPh sb="116" eb="118">
      <t>ジュギョウ</t>
    </rPh>
    <rPh sb="119" eb="120">
      <t>ツカ</t>
    </rPh>
    <rPh sb="121" eb="124">
      <t>キョウカショ</t>
    </rPh>
    <rPh sb="127" eb="129">
      <t>サイテキ</t>
    </rPh>
    <rPh sb="130" eb="131">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</si>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</sst>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Z136"/>
  <sheetViews>
    <sheetView tabSelected="1" zoomScale="55" zoomScaleNormal="55" zoomScaleSheetLayoutView="51" workbookViewId="0">
      <selection activeCell="E131" sqref="E131:E13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7884</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7879</v>
      </c>
      <c r="Q3" s="347"/>
      <c r="R3" s="347"/>
      <c r="S3" s="347"/>
      <c r="T3" s="347"/>
      <c r="U3" s="347"/>
      <c r="V3" s="336" t="s">
        <v>531</v>
      </c>
      <c r="W3" s="331" t="s">
        <v>7880</v>
      </c>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1</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0.399999999999999" customHeight="1" x14ac:dyDescent="0.45">
      <c r="A17" s="272" t="s">
        <v>2020</v>
      </c>
      <c r="B17" s="287" t="s">
        <v>7870</v>
      </c>
      <c r="C17" s="273" t="s">
        <v>7871</v>
      </c>
      <c r="D17" s="289" t="str">
        <f xml:space="preserve">
IF(C18="ア",VLOOKUP(A18,ア!$A:$C,2,FALSE),
IF(C18="イ",VLOOKUP(A18,イ!$A:$C,2,FALSE),
IF(C18="ウ",HLOOKUP(A18,ウ!$1:$6,4,FALSE),
IF(C18="エ",VLOOKUP(A18,エ!$A:$E,4,FALSE),""))))</f>
        <v>帝国書院</v>
      </c>
      <c r="E17" s="291" t="str">
        <f xml:space="preserve">
IF(C18="ア",VLOOKUP(A18,ア!$A:$C,3,FALSE),
IF(C18="イ",VLOOKUP(A18,イ!$A:$C,3,FALSE),
IF(C18="ウ",HLOOKUP(A18,ウ!$1:$6,5,FALSE)&amp;HLOOKUP(A18,ウ!$1:$6,6,FALSE),
IF(C18="エ",VLOOKUP(A18,エ!$A:$E,5,FALSE),""))))</f>
        <v>大きな文字の地図帳</v>
      </c>
      <c r="F17" s="293" t="s">
        <v>7680</v>
      </c>
      <c r="G17" s="281" t="s">
        <v>7876</v>
      </c>
      <c r="H17" s="304" t="s">
        <v>7878</v>
      </c>
      <c r="I17" s="274" t="s">
        <v>2021</v>
      </c>
      <c r="J17" s="287" t="s">
        <v>7870</v>
      </c>
      <c r="K17" s="273" t="s">
        <v>7871</v>
      </c>
      <c r="L17" s="289" t="str">
        <f xml:space="preserve">
IF(K18="ア",VLOOKUP(I18,ア!$A:$C,2,FALSE),
IF(K18="イ",VLOOKUP(I18,イ!$A:$C,2,FALSE),
IF(K18="ウ",HLOOKUP(I18,ウ!$1:$6,4,FALSE),
IF(K18="エ",VLOOKUP(I18,エ!$A:$E,4,FALSE),""))))</f>
        <v>帝国書院</v>
      </c>
      <c r="M17" s="291" t="str">
        <f xml:space="preserve">
IF(K18="ア",VLOOKUP(I18,ア!$A:$C,3,FALSE),
IF(K18="イ",VLOOKUP(I18,イ!$A:$C,3,FALSE),
IF(K18="ウ",HLOOKUP(I18,ウ!$1:$6,5,FALSE)&amp;HLOOKUP(I18,ウ!$1:$6,6,FALSE),
IF(K18="エ",VLOOKUP(I18,エ!$A:$E,5,FALSE),""))))</f>
        <v>大きな文字の地図帳</v>
      </c>
      <c r="N17" s="293" t="s">
        <v>7680</v>
      </c>
      <c r="O17" s="281" t="s">
        <v>7876</v>
      </c>
      <c r="P17" s="283" t="s">
        <v>7878</v>
      </c>
      <c r="Q17" s="295" t="s">
        <v>7877</v>
      </c>
      <c r="R17" s="274" t="s">
        <v>2022</v>
      </c>
      <c r="S17" s="287" t="s">
        <v>7870</v>
      </c>
      <c r="T17" s="273" t="s">
        <v>7871</v>
      </c>
      <c r="U17" s="289" t="str">
        <f xml:space="preserve">
IF(T18="ア",VLOOKUP(R18,ア!$A:$C,2,FALSE),
IF(T18="イ",VLOOKUP(R18,イ!$A:$C,2,FALSE),
IF(T18="ウ",HLOOKUP(R18,ウ!$1:$6,4,FALSE),
IF(T18="エ",VLOOKUP(R18,エ!$A:$E,4,FALSE),""))))</f>
        <v>帝国書院</v>
      </c>
      <c r="V17" s="291" t="str">
        <f xml:space="preserve">
IF(T18="ア",VLOOKUP(R18,ア!$A:$C,3,FALSE),
IF(T18="イ",VLOOKUP(R18,イ!$A:$C,3,FALSE),
IF(T18="ウ",HLOOKUP(R18,ウ!$1:$6,5,FALSE)&amp;HLOOKUP(R18,ウ!$1:$6,6,FALSE),
IF(T18="エ",VLOOKUP(R18,エ!$A:$E,5,FALSE),""))))</f>
        <v>大きな文字の地図帳</v>
      </c>
      <c r="W17" s="293" t="s">
        <v>7680</v>
      </c>
      <c r="X17" s="281" t="s">
        <v>7876</v>
      </c>
      <c r="Y17" s="283" t="s">
        <v>7878</v>
      </c>
      <c r="Z17" s="285" t="s">
        <v>7877</v>
      </c>
    </row>
    <row r="18" spans="1:26" s="170" customFormat="1" ht="20.399999999999999" customHeight="1" x14ac:dyDescent="0.45">
      <c r="A18" s="205">
        <v>322</v>
      </c>
      <c r="B18" s="288"/>
      <c r="C18" s="275" t="s">
        <v>7717</v>
      </c>
      <c r="D18" s="290"/>
      <c r="E18" s="292"/>
      <c r="F18" s="294"/>
      <c r="G18" s="282"/>
      <c r="H18" s="307"/>
      <c r="I18" s="207">
        <v>322</v>
      </c>
      <c r="J18" s="288"/>
      <c r="K18" s="275" t="s">
        <v>7717</v>
      </c>
      <c r="L18" s="290"/>
      <c r="M18" s="292"/>
      <c r="N18" s="294"/>
      <c r="O18" s="282"/>
      <c r="P18" s="284"/>
      <c r="Q18" s="296"/>
      <c r="R18" s="205">
        <v>322</v>
      </c>
      <c r="S18" s="288"/>
      <c r="T18" s="275" t="s">
        <v>7717</v>
      </c>
      <c r="U18" s="290"/>
      <c r="V18" s="292"/>
      <c r="W18" s="294"/>
      <c r="X18" s="282"/>
      <c r="Y18" s="284"/>
      <c r="Z18" s="286"/>
    </row>
    <row r="19" spans="1:26" s="170" customFormat="1" ht="20.399999999999999" customHeight="1" x14ac:dyDescent="0.45">
      <c r="A19" s="272" t="s">
        <v>7782</v>
      </c>
      <c r="B19" s="287" t="s">
        <v>7872</v>
      </c>
      <c r="C19" s="273" t="s">
        <v>7872</v>
      </c>
      <c r="D19" s="289" t="str">
        <f xml:space="preserve">
IF(C20="ア",VLOOKUP(A20,ア!$A:$C,2,FALSE),
IF(C20="イ",VLOOKUP(A20,イ!$A:$C,2,FALSE),
IF(C20="ウ",HLOOKUP(A20,ウ!$1:$6,4,FALSE),
IF(C20="エ",VLOOKUP(A20,エ!$A:$E,4,FALSE),""))))</f>
        <v>教芸</v>
      </c>
      <c r="E19" s="291" t="str">
        <f xml:space="preserve">
IF(C20="ア",VLOOKUP(A20,ア!$A:$C,3,FALSE),
IF(C20="イ",VLOOKUP(A20,イ!$A:$C,3,FALSE),
IF(C20="ウ",HLOOKUP(A20,ウ!$1:$6,5,FALSE)&amp;HLOOKUP(A20,ウ!$1:$6,6,FALSE),
IF(C20="エ",VLOOKUP(A20,エ!$A:$E,5,FALSE),""))))</f>
        <v>MOUSA１</v>
      </c>
      <c r="F19" s="293" t="s">
        <v>7680</v>
      </c>
      <c r="G19" s="281" t="s">
        <v>7876</v>
      </c>
      <c r="H19" s="304" t="s">
        <v>7878</v>
      </c>
      <c r="I19" s="276" t="s">
        <v>7783</v>
      </c>
      <c r="J19" s="287" t="s">
        <v>7872</v>
      </c>
      <c r="K19" s="273" t="s">
        <v>7872</v>
      </c>
      <c r="L19" s="289" t="str">
        <f xml:space="preserve">
IF(K20="ア",VLOOKUP(I20,ア!$A:$C,2,FALSE),
IF(K20="イ",VLOOKUP(I20,イ!$A:$C,2,FALSE),
IF(K20="ウ",HLOOKUP(I20,ウ!$1:$6,4,FALSE),
IF(K20="エ",VLOOKUP(I20,エ!$A:$E,4,FALSE),""))))</f>
        <v>教育芸術社</v>
      </c>
      <c r="M19" s="291" t="str">
        <f xml:space="preserve">
IF(K20="ア",VLOOKUP(I20,ア!$A:$C,3,FALSE),
IF(K20="イ",VLOOKUP(I20,イ!$A:$C,3,FALSE),
IF(K20="ウ",HLOOKUP(I20,ウ!$1:$6,5,FALSE)&amp;HLOOKUP(I20,ウ!$1:$6,6,FALSE),
IF(K20="エ",VLOOKUP(I20,エ!$A:$E,5,FALSE),""))))</f>
        <v>５訂版　歌はともだち</v>
      </c>
      <c r="N19" s="293" t="s">
        <v>7680</v>
      </c>
      <c r="O19" s="281" t="s">
        <v>7876</v>
      </c>
      <c r="P19" s="283" t="s">
        <v>7878</v>
      </c>
      <c r="Q19" s="295" t="s">
        <v>7877</v>
      </c>
      <c r="R19" s="272" t="s">
        <v>7784</v>
      </c>
      <c r="S19" s="287" t="s">
        <v>7872</v>
      </c>
      <c r="T19" s="273" t="s">
        <v>7872</v>
      </c>
      <c r="U19" s="289" t="str">
        <f xml:space="preserve">
IF(T20="ア",VLOOKUP(R20,ア!$A:$C,2,FALSE),
IF(T20="イ",VLOOKUP(R20,イ!$A:$C,2,FALSE),
IF(T20="ウ",HLOOKUP(R20,ウ!$1:$6,4,FALSE),
IF(T20="エ",VLOOKUP(R20,エ!$A:$E,4,FALSE),""))))</f>
        <v>教育芸術社</v>
      </c>
      <c r="V19" s="291" t="str">
        <f xml:space="preserve">
IF(T20="ア",VLOOKUP(R20,ア!$A:$C,3,FALSE),
IF(T20="イ",VLOOKUP(R20,イ!$A:$C,3,FALSE),
IF(T20="ウ",HLOOKUP(R20,ウ!$1:$6,5,FALSE)&amp;HLOOKUP(R20,ウ!$1:$6,6,FALSE),
IF(T20="エ",VLOOKUP(R20,エ!$A:$E,5,FALSE),""))))</f>
        <v>５訂版　歌はともだち</v>
      </c>
      <c r="W19" s="293" t="s">
        <v>7680</v>
      </c>
      <c r="X19" s="281" t="s">
        <v>7876</v>
      </c>
      <c r="Y19" s="283" t="s">
        <v>7878</v>
      </c>
      <c r="Z19" s="285" t="s">
        <v>7877</v>
      </c>
    </row>
    <row r="20" spans="1:26" s="170" customFormat="1" ht="20.399999999999999" customHeight="1" x14ac:dyDescent="0.45">
      <c r="A20" s="205" t="s">
        <v>7868</v>
      </c>
      <c r="B20" s="288"/>
      <c r="C20" s="275" t="s">
        <v>7869</v>
      </c>
      <c r="D20" s="290"/>
      <c r="E20" s="292"/>
      <c r="F20" s="294"/>
      <c r="G20" s="282"/>
      <c r="H20" s="307"/>
      <c r="I20" s="207">
        <v>173</v>
      </c>
      <c r="J20" s="288"/>
      <c r="K20" s="275" t="s">
        <v>7717</v>
      </c>
      <c r="L20" s="290"/>
      <c r="M20" s="292"/>
      <c r="N20" s="294"/>
      <c r="O20" s="282"/>
      <c r="P20" s="284"/>
      <c r="Q20" s="296"/>
      <c r="R20" s="205">
        <v>173</v>
      </c>
      <c r="S20" s="288"/>
      <c r="T20" s="275" t="s">
        <v>7717</v>
      </c>
      <c r="U20" s="290"/>
      <c r="V20" s="292"/>
      <c r="W20" s="294"/>
      <c r="X20" s="282"/>
      <c r="Y20" s="284"/>
      <c r="Z20" s="286"/>
    </row>
    <row r="21" spans="1:26" s="170" customFormat="1" ht="20.399999999999999" customHeight="1" x14ac:dyDescent="0.45">
      <c r="A21" s="272" t="s">
        <v>7785</v>
      </c>
      <c r="B21" s="287" t="s">
        <v>7873</v>
      </c>
      <c r="C21" s="273" t="s">
        <v>7873</v>
      </c>
      <c r="D21" s="289" t="str">
        <f xml:space="preserve">
IF(C22="ア",VLOOKUP(A22,ア!$A:$C,2,FALSE),
IF(C22="イ",VLOOKUP(A22,イ!$A:$C,2,FALSE),
IF(C22="ウ",HLOOKUP(A22,ウ!$1:$6,4,FALSE),
IF(C22="エ",VLOOKUP(A22,エ!$A:$E,4,FALSE),""))))</f>
        <v>12-2　小　学　館</v>
      </c>
      <c r="E21" s="291" t="str">
        <f xml:space="preserve">
IF(C22="ア",VLOOKUP(A22,ア!$A:$C,3,FALSE),
IF(C22="イ",VLOOKUP(A22,イ!$A:$C,3,FALSE),
IF(C22="ウ",HLOOKUP(A22,ウ!$1:$6,5,FALSE)&amp;HLOOKUP(A22,ウ!$1:$6,6,FALSE),
IF(C22="エ",VLOOKUP(A22,エ!$A:$E,5,FALSE),""))))</f>
        <v>あーとぶっくひらめき美術館第３館</v>
      </c>
      <c r="F21" s="293" t="s">
        <v>7680</v>
      </c>
      <c r="G21" s="281" t="s">
        <v>7876</v>
      </c>
      <c r="H21" s="304" t="s">
        <v>7878</v>
      </c>
      <c r="I21" s="276" t="s">
        <v>7786</v>
      </c>
      <c r="J21" s="287" t="s">
        <v>7873</v>
      </c>
      <c r="K21" s="273" t="s">
        <v>7873</v>
      </c>
      <c r="L21" s="289" t="str">
        <f xml:space="preserve">
IF(K22="ア",VLOOKUP(I22,ア!$A:$C,2,FALSE),
IF(K22="イ",VLOOKUP(I22,イ!$A:$C,2,FALSE),
IF(K22="ウ",HLOOKUP(I22,ウ!$1:$6,4,FALSE),
IF(K22="エ",VLOOKUP(I22,エ!$A:$E,4,FALSE),""))))</f>
        <v>12-2　小　学　館</v>
      </c>
      <c r="M21" s="291" t="str">
        <f xml:space="preserve">
IF(K22="ア",VLOOKUP(I22,ア!$A:$C,3,FALSE),
IF(K22="イ",VLOOKUP(I22,イ!$A:$C,3,FALSE),
IF(K22="ウ",HLOOKUP(I22,ウ!$1:$6,5,FALSE)&amp;HLOOKUP(I22,ウ!$1:$6,6,FALSE),
IF(K22="エ",VLOOKUP(I22,エ!$A:$E,5,FALSE),""))))</f>
        <v>あーとぶっくひらめき美術館第３館</v>
      </c>
      <c r="N21" s="293" t="s">
        <v>7680</v>
      </c>
      <c r="O21" s="281" t="s">
        <v>7876</v>
      </c>
      <c r="P21" s="283" t="s">
        <v>7878</v>
      </c>
      <c r="Q21" s="295" t="s">
        <v>7877</v>
      </c>
      <c r="R21" s="272" t="s">
        <v>7787</v>
      </c>
      <c r="S21" s="287" t="s">
        <v>7873</v>
      </c>
      <c r="T21" s="273" t="s">
        <v>7873</v>
      </c>
      <c r="U21" s="289" t="str">
        <f xml:space="preserve">
IF(T22="ア",VLOOKUP(R22,ア!$A:$C,2,FALSE),
IF(T22="イ",VLOOKUP(R22,イ!$A:$C,2,FALSE),
IF(T22="ウ",HLOOKUP(R22,ウ!$1:$6,4,FALSE),
IF(T22="エ",VLOOKUP(R22,エ!$A:$E,4,FALSE),""))))</f>
        <v>12-2　小　学　館</v>
      </c>
      <c r="V21" s="291" t="str">
        <f xml:space="preserve">
IF(T22="ア",VLOOKUP(R22,ア!$A:$C,3,FALSE),
IF(T22="イ",VLOOKUP(R22,イ!$A:$C,3,FALSE),
IF(T22="ウ",HLOOKUP(R22,ウ!$1:$6,5,FALSE)&amp;HLOOKUP(R22,ウ!$1:$6,6,FALSE),
IF(T22="エ",VLOOKUP(R22,エ!$A:$E,5,FALSE),""))))</f>
        <v>あーとぶっくひらめき美術館第３館</v>
      </c>
      <c r="W21" s="293" t="s">
        <v>7680</v>
      </c>
      <c r="X21" s="281" t="s">
        <v>7876</v>
      </c>
      <c r="Y21" s="283" t="s">
        <v>7878</v>
      </c>
      <c r="Z21" s="285" t="s">
        <v>7877</v>
      </c>
    </row>
    <row r="22" spans="1:26" s="170" customFormat="1" ht="20.399999999999999" customHeight="1" x14ac:dyDescent="0.45">
      <c r="A22" s="205">
        <v>9784097273837</v>
      </c>
      <c r="B22" s="288"/>
      <c r="C22" s="275" t="s">
        <v>7716</v>
      </c>
      <c r="D22" s="290"/>
      <c r="E22" s="292"/>
      <c r="F22" s="294"/>
      <c r="G22" s="282"/>
      <c r="H22" s="307"/>
      <c r="I22" s="207">
        <v>9784097273837</v>
      </c>
      <c r="J22" s="288"/>
      <c r="K22" s="275" t="s">
        <v>7716</v>
      </c>
      <c r="L22" s="290"/>
      <c r="M22" s="292"/>
      <c r="N22" s="294"/>
      <c r="O22" s="282"/>
      <c r="P22" s="284"/>
      <c r="Q22" s="296"/>
      <c r="R22" s="205">
        <v>9784097273837</v>
      </c>
      <c r="S22" s="288"/>
      <c r="T22" s="275" t="s">
        <v>7716</v>
      </c>
      <c r="U22" s="290"/>
      <c r="V22" s="292"/>
      <c r="W22" s="294"/>
      <c r="X22" s="282"/>
      <c r="Y22" s="284"/>
      <c r="Z22" s="286"/>
    </row>
    <row r="23" spans="1:26" s="170" customFormat="1" ht="20.399999999999999" customHeight="1" x14ac:dyDescent="0.45">
      <c r="A23" s="272" t="s">
        <v>1943</v>
      </c>
      <c r="B23" s="287"/>
      <c r="C23" s="273"/>
      <c r="D23" s="289" t="str">
        <f xml:space="preserve">
IF(C24="ア",VLOOKUP(A24,ア!$A:$C,2,FALSE),
IF(C24="イ",VLOOKUP(A24,イ!$A:$C,2,FALSE),
IF(C24="ウ",HLOOKUP(A24,ウ!$1:$6,4,FALSE),
IF(C24="エ",VLOOKUP(A24,エ!$A:$E,4,FALSE),""))))</f>
        <v/>
      </c>
      <c r="E23" s="291" t="str">
        <f xml:space="preserve">
IF(C24="ア",VLOOKUP(A24,ア!$A:$C,3,FALSE),
IF(C24="イ",VLOOKUP(A24,イ!$A:$C,3,FALSE),
IF(C24="ウ",HLOOKUP(A24,ウ!$1:$6,5,FALSE)&amp;HLOOKUP(A24,ウ!$1:$6,6,FALSE),
IF(C24="エ",VLOOKUP(A24,エ!$A:$E,5,FALSE),""))))</f>
        <v/>
      </c>
      <c r="F23" s="293"/>
      <c r="G23" s="281"/>
      <c r="H23" s="304"/>
      <c r="I23" s="276" t="s">
        <v>1945</v>
      </c>
      <c r="J23" s="287"/>
      <c r="K23" s="273"/>
      <c r="L23" s="289" t="str">
        <f xml:space="preserve">
IF(K24="ア",VLOOKUP(I24,ア!$A:$C,2,FALSE),
IF(K24="イ",VLOOKUP(I24,イ!$A:$C,2,FALSE),
IF(K24="ウ",HLOOKUP(I24,ウ!$1:$6,4,FALSE),
IF(K24="エ",VLOOKUP(I24,エ!$A:$E,4,FALSE),""))))</f>
        <v/>
      </c>
      <c r="M23" s="291" t="str">
        <f xml:space="preserve">
IF(K24="ア",VLOOKUP(I24,ア!$A:$C,3,FALSE),
IF(K24="イ",VLOOKUP(I24,イ!$A:$C,3,FALSE),
IF(K24="ウ",HLOOKUP(I24,ウ!$1:$6,5,FALSE)&amp;HLOOKUP(I24,ウ!$1:$6,6,FALSE),
IF(K24="エ",VLOOKUP(I24,エ!$A:$E,5,FALSE),""))))</f>
        <v/>
      </c>
      <c r="N23" s="293"/>
      <c r="O23" s="281"/>
      <c r="P23" s="304"/>
      <c r="Q23" s="295"/>
      <c r="R23" s="272" t="s">
        <v>1948</v>
      </c>
      <c r="S23" s="287" t="s">
        <v>7875</v>
      </c>
      <c r="T23" s="273" t="s">
        <v>7874</v>
      </c>
      <c r="U23" s="289" t="str">
        <f xml:space="preserve">
IF(T24="ア",VLOOKUP(R24,ア!$A:$C,2,FALSE),
IF(T24="イ",VLOOKUP(R24,イ!$A:$C,2,FALSE),
IF(T24="ウ",HLOOKUP(R24,ウ!$1:$6,4,FALSE),
IF(T24="エ",VLOOKUP(R24,エ!$A:$E,4,FALSE),""))))</f>
        <v>学研</v>
      </c>
      <c r="V23" s="291" t="str">
        <f xml:space="preserve">
IF(T24="ア",VLOOKUP(R24,ア!$A:$C,3,FALSE),
IF(T24="イ",VLOOKUP(R24,イ!$A:$C,3,FALSE),
IF(T24="ウ",HLOOKUP(R24,ウ!$1:$6,5,FALSE)&amp;HLOOKUP(R24,ウ!$1:$6,6,FALSE),
IF(T24="エ",VLOOKUP(R24,エ!$A:$E,5,FALSE),""))))</f>
        <v>改訂新版　基礎からかわるはじめての陶芸</v>
      </c>
      <c r="W23" s="293" t="s">
        <v>7680</v>
      </c>
      <c r="X23" s="281" t="s">
        <v>7876</v>
      </c>
      <c r="Y23" s="283" t="s">
        <v>7878</v>
      </c>
      <c r="Z23" s="285" t="s">
        <v>7877</v>
      </c>
    </row>
    <row r="24" spans="1:26" s="170" customFormat="1" ht="20.399999999999999" customHeight="1" x14ac:dyDescent="0.45">
      <c r="A24" s="205"/>
      <c r="B24" s="288"/>
      <c r="C24" s="275"/>
      <c r="D24" s="290"/>
      <c r="E24" s="292"/>
      <c r="F24" s="294"/>
      <c r="G24" s="282"/>
      <c r="H24" s="307"/>
      <c r="I24" s="207"/>
      <c r="J24" s="288"/>
      <c r="K24" s="275"/>
      <c r="L24" s="290"/>
      <c r="M24" s="292"/>
      <c r="N24" s="294"/>
      <c r="O24" s="282"/>
      <c r="P24" s="307"/>
      <c r="Q24" s="296"/>
      <c r="R24" s="205">
        <v>146</v>
      </c>
      <c r="S24" s="288"/>
      <c r="T24" s="275" t="s">
        <v>7717</v>
      </c>
      <c r="U24" s="290"/>
      <c r="V24" s="292"/>
      <c r="W24" s="294"/>
      <c r="X24" s="282"/>
      <c r="Y24" s="284"/>
      <c r="Z24" s="286"/>
    </row>
    <row r="25" spans="1:26" s="170" customFormat="1" ht="20.399999999999999" customHeight="1" x14ac:dyDescent="0.45">
      <c r="A25" s="272" t="s">
        <v>1944</v>
      </c>
      <c r="B25" s="287"/>
      <c r="C25" s="273"/>
      <c r="D25" s="289" t="str">
        <f xml:space="preserve">
IF(C26="ア",VLOOKUP(A26,ア!$A:$C,2,FALSE),
IF(C26="イ",VLOOKUP(A26,イ!$A:$C,2,FALSE),
IF(C26="ウ",HLOOKUP(A26,ウ!$1:$6,4,FALSE),
IF(C26="エ",VLOOKUP(A26,エ!$A:$E,4,FALSE),""))))</f>
        <v/>
      </c>
      <c r="E25" s="291" t="str">
        <f xml:space="preserve">
IF(C26="ア",VLOOKUP(A26,ア!$A:$C,3,FALSE),
IF(C26="イ",VLOOKUP(A26,イ!$A:$C,3,FALSE),
IF(C26="ウ",HLOOKUP(A26,ウ!$1:$6,5,FALSE)&amp;HLOOKUP(A26,ウ!$1:$6,6,FALSE),
IF(C26="エ",VLOOKUP(A26,エ!$A:$E,5,FALSE),""))))</f>
        <v/>
      </c>
      <c r="F25" s="293"/>
      <c r="G25" s="281"/>
      <c r="H25" s="304"/>
      <c r="I25" s="276" t="s">
        <v>1946</v>
      </c>
      <c r="J25" s="287"/>
      <c r="K25" s="273"/>
      <c r="L25" s="289" t="str">
        <f xml:space="preserve">
IF(K26="ア",VLOOKUP(I26,ア!$A:$C,2,FALSE),
IF(K26="イ",VLOOKUP(I26,イ!$A:$C,2,FALSE),
IF(K26="ウ",HLOOKUP(I26,ウ!$1:$6,4,FALSE),
IF(K26="エ",VLOOKUP(I26,エ!$A:$E,4,FALSE),""))))</f>
        <v/>
      </c>
      <c r="M25" s="291" t="str">
        <f xml:space="preserve">
IF(K26="ア",VLOOKUP(I26,ア!$A:$C,3,FALSE),
IF(K26="イ",VLOOKUP(I26,イ!$A:$C,3,FALSE),
IF(K26="ウ",HLOOKUP(I26,ウ!$1:$6,5,FALSE)&amp;HLOOKUP(I26,ウ!$1:$6,6,FALSE),
IF(K26="エ",VLOOKUP(I26,エ!$A:$E,5,FALSE),""))))</f>
        <v/>
      </c>
      <c r="N25" s="293"/>
      <c r="O25" s="281"/>
      <c r="P25" s="304"/>
      <c r="Q25" s="295"/>
      <c r="R25" s="272" t="s">
        <v>1949</v>
      </c>
      <c r="S25" s="287"/>
      <c r="T25" s="273"/>
      <c r="U25" s="289" t="str">
        <f xml:space="preserve">
IF(T26="ア",VLOOKUP(R26,ア!$A:$C,2,FALSE),
IF(T26="イ",VLOOKUP(R26,イ!$A:$C,2,FALSE),
IF(T26="ウ",HLOOKUP(R26,ウ!$1:$6,4,FALSE),
IF(T26="エ",VLOOKUP(R26,エ!$A:$E,4,FALSE),""))))</f>
        <v/>
      </c>
      <c r="V25" s="291" t="str">
        <f xml:space="preserve">
IF(T26="ア",VLOOKUP(R26,ア!$A:$C,3,FALSE),
IF(T26="イ",VLOOKUP(R26,イ!$A:$C,3,FALSE),
IF(T26="ウ",HLOOKUP(R26,ウ!$1:$6,5,FALSE)&amp;HLOOKUP(R26,ウ!$1:$6,6,FALSE),
IF(T26="エ",VLOOKUP(R26,エ!$A:$E,5,FALSE),""))))</f>
        <v/>
      </c>
      <c r="W25" s="293"/>
      <c r="X25" s="281"/>
      <c r="Y25" s="283"/>
      <c r="Z25" s="285"/>
    </row>
    <row r="26" spans="1:26" s="170" customFormat="1" ht="20.399999999999999" customHeight="1" x14ac:dyDescent="0.45">
      <c r="A26" s="205"/>
      <c r="B26" s="288"/>
      <c r="C26" s="275"/>
      <c r="D26" s="290"/>
      <c r="E26" s="292"/>
      <c r="F26" s="294"/>
      <c r="G26" s="282"/>
      <c r="H26" s="307"/>
      <c r="I26" s="207"/>
      <c r="J26" s="288"/>
      <c r="K26" s="275"/>
      <c r="L26" s="290"/>
      <c r="M26" s="292"/>
      <c r="N26" s="294"/>
      <c r="O26" s="282"/>
      <c r="P26" s="307"/>
      <c r="Q26" s="296"/>
      <c r="R26" s="205"/>
      <c r="S26" s="288"/>
      <c r="T26" s="275"/>
      <c r="U26" s="290"/>
      <c r="V26" s="292"/>
      <c r="W26" s="294"/>
      <c r="X26" s="282"/>
      <c r="Y26" s="284"/>
      <c r="Z26" s="286"/>
    </row>
    <row r="27" spans="1:26" s="170" customFormat="1" ht="20.399999999999999" customHeight="1" x14ac:dyDescent="0.45">
      <c r="A27" s="272" t="s">
        <v>7788</v>
      </c>
      <c r="B27" s="287"/>
      <c r="C27" s="273"/>
      <c r="D27" s="289" t="str">
        <f xml:space="preserve">
IF(C28="ア",VLOOKUP(A28,ア!$A:$C,2,FALSE),
IF(C28="イ",VLOOKUP(A28,イ!$A:$C,2,FALSE),
IF(C28="ウ",HLOOKUP(A28,ウ!$1:$6,4,FALSE),
IF(C28="エ",VLOOKUP(A28,エ!$A:$E,4,FALSE),""))))</f>
        <v/>
      </c>
      <c r="E27" s="291" t="str">
        <f xml:space="preserve">
IF(C28="ア",VLOOKUP(A28,ア!$A:$C,3,FALSE),
IF(C28="イ",VLOOKUP(A28,イ!$A:$C,3,FALSE),
IF(C28="ウ",HLOOKUP(A28,ウ!$1:$6,5,FALSE)&amp;HLOOKUP(A28,ウ!$1:$6,6,FALSE),
IF(C28="エ",VLOOKUP(A28,エ!$A:$E,5,FALSE),""))))</f>
        <v/>
      </c>
      <c r="F27" s="293"/>
      <c r="G27" s="281"/>
      <c r="H27" s="304"/>
      <c r="I27" s="276" t="s">
        <v>7789</v>
      </c>
      <c r="J27" s="287"/>
      <c r="K27" s="273"/>
      <c r="L27" s="289" t="str">
        <f xml:space="preserve">
IF(K28="ア",VLOOKUP(I28,ア!$A:$C,2,FALSE),
IF(K28="イ",VLOOKUP(I28,イ!$A:$C,2,FALSE),
IF(K28="ウ",HLOOKUP(I28,ウ!$1:$6,4,FALSE),
IF(K28="エ",VLOOKUP(I28,エ!$A:$E,4,FALSE),""))))</f>
        <v/>
      </c>
      <c r="M27" s="291" t="str">
        <f xml:space="preserve">
IF(K28="ア",VLOOKUP(I28,ア!$A:$C,3,FALSE),
IF(K28="イ",VLOOKUP(I28,イ!$A:$C,3,FALSE),
IF(K28="ウ",HLOOKUP(I28,ウ!$1:$6,5,FALSE)&amp;HLOOKUP(I28,ウ!$1:$6,6,FALSE),
IF(K28="エ",VLOOKUP(I28,エ!$A:$E,5,FALSE),""))))</f>
        <v/>
      </c>
      <c r="N27" s="293"/>
      <c r="O27" s="281"/>
      <c r="P27" s="304"/>
      <c r="Q27" s="295"/>
      <c r="R27" s="272" t="s">
        <v>7790</v>
      </c>
      <c r="S27" s="287"/>
      <c r="T27" s="273"/>
      <c r="U27" s="289" t="str">
        <f xml:space="preserve">
IF(T28="ア",VLOOKUP(R28,ア!$A:$C,2,FALSE),
IF(T28="イ",VLOOKUP(R28,イ!$A:$C,2,FALSE),
IF(T28="ウ",HLOOKUP(R28,ウ!$1:$6,4,FALSE),
IF(T28="エ",VLOOKUP(R28,エ!$A:$E,4,FALSE),""))))</f>
        <v/>
      </c>
      <c r="V27" s="291" t="str">
        <f xml:space="preserve">
IF(T28="ア",VLOOKUP(R28,ア!$A:$C,3,FALSE),
IF(T28="イ",VLOOKUP(R28,イ!$A:$C,3,FALSE),
IF(T28="ウ",HLOOKUP(R28,ウ!$1:$6,5,FALSE)&amp;HLOOKUP(R28,ウ!$1:$6,6,FALSE),
IF(T28="エ",VLOOKUP(R28,エ!$A:$E,5,FALSE),""))))</f>
        <v/>
      </c>
      <c r="W27" s="293"/>
      <c r="X27" s="281"/>
      <c r="Y27" s="283"/>
      <c r="Z27" s="285"/>
    </row>
    <row r="28" spans="1:26" s="170" customFormat="1" ht="20.399999999999999" customHeight="1" x14ac:dyDescent="0.45">
      <c r="A28" s="205"/>
      <c r="B28" s="288"/>
      <c r="C28" s="275"/>
      <c r="D28" s="290"/>
      <c r="E28" s="292"/>
      <c r="F28" s="294"/>
      <c r="G28" s="282"/>
      <c r="H28" s="307"/>
      <c r="I28" s="207"/>
      <c r="J28" s="288"/>
      <c r="K28" s="275"/>
      <c r="L28" s="290"/>
      <c r="M28" s="292"/>
      <c r="N28" s="294"/>
      <c r="O28" s="282"/>
      <c r="P28" s="307"/>
      <c r="Q28" s="296"/>
      <c r="R28" s="205"/>
      <c r="S28" s="288"/>
      <c r="T28" s="275"/>
      <c r="U28" s="290"/>
      <c r="V28" s="292"/>
      <c r="W28" s="294"/>
      <c r="X28" s="282"/>
      <c r="Y28" s="284"/>
      <c r="Z28" s="286"/>
    </row>
    <row r="29" spans="1:26" s="170" customFormat="1" ht="20.399999999999999" customHeight="1" x14ac:dyDescent="0.45">
      <c r="A29" s="272" t="s">
        <v>7791</v>
      </c>
      <c r="B29" s="287"/>
      <c r="C29" s="273"/>
      <c r="D29" s="289" t="str">
        <f xml:space="preserve">
IF(C30="ア",VLOOKUP(A30,ア!$A:$C,2,FALSE),
IF(C30="イ",VLOOKUP(A30,イ!$A:$C,2,FALSE),
IF(C30="ウ",HLOOKUP(A30,ウ!$1:$6,4,FALSE),
IF(C30="エ",VLOOKUP(A30,エ!$A:$E,4,FALSE),""))))</f>
        <v/>
      </c>
      <c r="E29" s="291" t="str">
        <f xml:space="preserve">
IF(C30="ア",VLOOKUP(A30,ア!$A:$C,3,FALSE),
IF(C30="イ",VLOOKUP(A30,イ!$A:$C,3,FALSE),
IF(C30="ウ",HLOOKUP(A30,ウ!$1:$6,5,FALSE)&amp;HLOOKUP(A30,ウ!$1:$6,6,FALSE),
IF(C30="エ",VLOOKUP(A30,エ!$A:$E,5,FALSE),""))))</f>
        <v/>
      </c>
      <c r="F29" s="293"/>
      <c r="G29" s="281"/>
      <c r="H29" s="304"/>
      <c r="I29" s="276" t="s">
        <v>7792</v>
      </c>
      <c r="J29" s="287"/>
      <c r="K29" s="273"/>
      <c r="L29" s="289" t="str">
        <f xml:space="preserve">
IF(K30="ア",VLOOKUP(I30,ア!$A:$C,2,FALSE),
IF(K30="イ",VLOOKUP(I30,イ!$A:$C,2,FALSE),
IF(K30="ウ",HLOOKUP(I30,ウ!$1:$6,4,FALSE),
IF(K30="エ",VLOOKUP(I30,エ!$A:$E,4,FALSE),""))))</f>
        <v/>
      </c>
      <c r="M29" s="291" t="str">
        <f xml:space="preserve">
IF(K30="ア",VLOOKUP(I30,ア!$A:$C,3,FALSE),
IF(K30="イ",VLOOKUP(I30,イ!$A:$C,3,FALSE),
IF(K30="ウ",HLOOKUP(I30,ウ!$1:$6,5,FALSE)&amp;HLOOKUP(I30,ウ!$1:$6,6,FALSE),
IF(K30="エ",VLOOKUP(I30,エ!$A:$E,5,FALSE),""))))</f>
        <v/>
      </c>
      <c r="N29" s="293"/>
      <c r="O29" s="281"/>
      <c r="P29" s="304"/>
      <c r="Q29" s="295"/>
      <c r="R29" s="272" t="s">
        <v>7793</v>
      </c>
      <c r="S29" s="287"/>
      <c r="T29" s="273"/>
      <c r="U29" s="289" t="str">
        <f xml:space="preserve">
IF(T30="ア",VLOOKUP(R30,ア!$A:$C,2,FALSE),
IF(T30="イ",VLOOKUP(R30,イ!$A:$C,2,FALSE),
IF(T30="ウ",HLOOKUP(R30,ウ!$1:$6,4,FALSE),
IF(T30="エ",VLOOKUP(R30,エ!$A:$E,4,FALSE),""))))</f>
        <v/>
      </c>
      <c r="V29" s="291" t="str">
        <f xml:space="preserve">
IF(T30="ア",VLOOKUP(R30,ア!$A:$C,3,FALSE),
IF(T30="イ",VLOOKUP(R30,イ!$A:$C,3,FALSE),
IF(T30="ウ",HLOOKUP(R30,ウ!$1:$6,5,FALSE)&amp;HLOOKUP(R30,ウ!$1:$6,6,FALSE),
IF(T30="エ",VLOOKUP(R30,エ!$A:$E,5,FALSE),""))))</f>
        <v/>
      </c>
      <c r="W29" s="293"/>
      <c r="X29" s="281"/>
      <c r="Y29" s="283"/>
      <c r="Z29" s="285"/>
    </row>
    <row r="30" spans="1:26" s="170" customFormat="1" ht="20.399999999999999" customHeight="1" x14ac:dyDescent="0.45">
      <c r="A30" s="205"/>
      <c r="B30" s="288"/>
      <c r="C30" s="275"/>
      <c r="D30" s="290"/>
      <c r="E30" s="292"/>
      <c r="F30" s="294"/>
      <c r="G30" s="282"/>
      <c r="H30" s="307"/>
      <c r="I30" s="207"/>
      <c r="J30" s="288"/>
      <c r="K30" s="275"/>
      <c r="L30" s="290"/>
      <c r="M30" s="292"/>
      <c r="N30" s="294"/>
      <c r="O30" s="282"/>
      <c r="P30" s="307"/>
      <c r="Q30" s="296"/>
      <c r="R30" s="205"/>
      <c r="S30" s="288"/>
      <c r="T30" s="275"/>
      <c r="U30" s="290"/>
      <c r="V30" s="292"/>
      <c r="W30" s="294"/>
      <c r="X30" s="282"/>
      <c r="Y30" s="284"/>
      <c r="Z30" s="286"/>
    </row>
    <row r="31" spans="1:26" s="170" customFormat="1" ht="20.399999999999999" customHeight="1" x14ac:dyDescent="0.45">
      <c r="A31" s="272" t="s">
        <v>7794</v>
      </c>
      <c r="B31" s="287"/>
      <c r="C31" s="273"/>
      <c r="D31" s="289" t="str">
        <f xml:space="preserve">
IF(C32="ア",VLOOKUP(A32,ア!$A:$C,2,FALSE),
IF(C32="イ",VLOOKUP(A32,イ!$A:$C,2,FALSE),
IF(C32="ウ",HLOOKUP(A32,ウ!$1:$6,4,FALSE),
IF(C32="エ",VLOOKUP(A32,エ!$A:$E,4,FALSE),""))))</f>
        <v/>
      </c>
      <c r="E31" s="291" t="str">
        <f xml:space="preserve">
IF(C32="ア",VLOOKUP(A32,ア!$A:$C,3,FALSE),
IF(C32="イ",VLOOKUP(A32,イ!$A:$C,3,FALSE),
IF(C32="ウ",HLOOKUP(A32,ウ!$1:$6,5,FALSE)&amp;HLOOKUP(A32,ウ!$1:$6,6,FALSE),
IF(C32="エ",VLOOKUP(A32,エ!$A:$E,5,FALSE),""))))</f>
        <v/>
      </c>
      <c r="F31" s="293"/>
      <c r="G31" s="281"/>
      <c r="H31" s="304"/>
      <c r="I31" s="276" t="s">
        <v>7795</v>
      </c>
      <c r="J31" s="287"/>
      <c r="K31" s="273"/>
      <c r="L31" s="289" t="str">
        <f xml:space="preserve">
IF(K32="ア",VLOOKUP(I32,ア!$A:$C,2,FALSE),
IF(K32="イ",VLOOKUP(I32,イ!$A:$C,2,FALSE),
IF(K32="ウ",HLOOKUP(I32,ウ!$1:$6,4,FALSE),
IF(K32="エ",VLOOKUP(I32,エ!$A:$E,4,FALSE),""))))</f>
        <v/>
      </c>
      <c r="M31" s="291" t="str">
        <f xml:space="preserve">
IF(K32="ア",VLOOKUP(I32,ア!$A:$C,3,FALSE),
IF(K32="イ",VLOOKUP(I32,イ!$A:$C,3,FALSE),
IF(K32="ウ",HLOOKUP(I32,ウ!$1:$6,5,FALSE)&amp;HLOOKUP(I32,ウ!$1:$6,6,FALSE),
IF(K32="エ",VLOOKUP(I32,エ!$A:$E,5,FALSE),""))))</f>
        <v/>
      </c>
      <c r="N31" s="293"/>
      <c r="O31" s="281"/>
      <c r="P31" s="304"/>
      <c r="Q31" s="295"/>
      <c r="R31" s="272" t="s">
        <v>7796</v>
      </c>
      <c r="S31" s="287"/>
      <c r="T31" s="273"/>
      <c r="U31" s="289" t="str">
        <f xml:space="preserve">
IF(T32="ア",VLOOKUP(R32,ア!$A:$C,2,FALSE),
IF(T32="イ",VLOOKUP(R32,イ!$A:$C,2,FALSE),
IF(T32="ウ",HLOOKUP(R32,ウ!$1:$6,4,FALSE),
IF(T32="エ",VLOOKUP(R32,エ!$A:$E,4,FALSE),""))))</f>
        <v/>
      </c>
      <c r="V31" s="291" t="str">
        <f xml:space="preserve">
IF(T32="ア",VLOOKUP(R32,ア!$A:$C,3,FALSE),
IF(T32="イ",VLOOKUP(R32,イ!$A:$C,3,FALSE),
IF(T32="ウ",HLOOKUP(R32,ウ!$1:$6,5,FALSE)&amp;HLOOKUP(R32,ウ!$1:$6,6,FALSE),
IF(T32="エ",VLOOKUP(R32,エ!$A:$E,5,FALSE),""))))</f>
        <v/>
      </c>
      <c r="W31" s="293"/>
      <c r="X31" s="281"/>
      <c r="Y31" s="283"/>
      <c r="Z31" s="285"/>
    </row>
    <row r="32" spans="1:26" s="170" customFormat="1" ht="20.399999999999999" customHeight="1" x14ac:dyDescent="0.45">
      <c r="A32" s="205"/>
      <c r="B32" s="288"/>
      <c r="C32" s="275"/>
      <c r="D32" s="290"/>
      <c r="E32" s="292"/>
      <c r="F32" s="294"/>
      <c r="G32" s="282"/>
      <c r="H32" s="307"/>
      <c r="I32" s="207"/>
      <c r="J32" s="288"/>
      <c r="K32" s="275"/>
      <c r="L32" s="290"/>
      <c r="M32" s="292"/>
      <c r="N32" s="294"/>
      <c r="O32" s="282"/>
      <c r="P32" s="307"/>
      <c r="Q32" s="296"/>
      <c r="R32" s="205"/>
      <c r="S32" s="288"/>
      <c r="T32" s="275"/>
      <c r="U32" s="290"/>
      <c r="V32" s="292"/>
      <c r="W32" s="294"/>
      <c r="X32" s="282"/>
      <c r="Y32" s="284"/>
      <c r="Z32" s="286"/>
    </row>
    <row r="33" spans="1:26" s="170" customFormat="1" ht="20.399999999999999" customHeight="1" x14ac:dyDescent="0.45">
      <c r="A33" s="272" t="s">
        <v>7797</v>
      </c>
      <c r="B33" s="287"/>
      <c r="C33" s="273"/>
      <c r="D33" s="289" t="str">
        <f xml:space="preserve">
IF(C34="ア",VLOOKUP(A34,ア!$A:$C,2,FALSE),
IF(C34="イ",VLOOKUP(A34,イ!$A:$C,2,FALSE),
IF(C34="ウ",HLOOKUP(A34,ウ!$1:$6,4,FALSE),
IF(C34="エ",VLOOKUP(A34,エ!$A:$E,4,FALSE),""))))</f>
        <v/>
      </c>
      <c r="E33" s="291" t="str">
        <f xml:space="preserve">
IF(C34="ア",VLOOKUP(A34,ア!$A:$C,3,FALSE),
IF(C34="イ",VLOOKUP(A34,イ!$A:$C,3,FALSE),
IF(C34="ウ",HLOOKUP(A34,ウ!$1:$6,5,FALSE)&amp;HLOOKUP(A34,ウ!$1:$6,6,FALSE),
IF(C34="エ",VLOOKUP(A34,エ!$A:$E,5,FALSE),""))))</f>
        <v/>
      </c>
      <c r="F33" s="293"/>
      <c r="G33" s="281"/>
      <c r="H33" s="304"/>
      <c r="I33" s="276" t="s">
        <v>7798</v>
      </c>
      <c r="J33" s="287"/>
      <c r="K33" s="273"/>
      <c r="L33" s="289" t="str">
        <f xml:space="preserve">
IF(K34="ア",VLOOKUP(I34,ア!$A:$C,2,FALSE),
IF(K34="イ",VLOOKUP(I34,イ!$A:$C,2,FALSE),
IF(K34="ウ",HLOOKUP(I34,ウ!$1:$6,4,FALSE),
IF(K34="エ",VLOOKUP(I34,エ!$A:$E,4,FALSE),""))))</f>
        <v/>
      </c>
      <c r="M33" s="291" t="str">
        <f xml:space="preserve">
IF(K34="ア",VLOOKUP(I34,ア!$A:$C,3,FALSE),
IF(K34="イ",VLOOKUP(I34,イ!$A:$C,3,FALSE),
IF(K34="ウ",HLOOKUP(I34,ウ!$1:$6,5,FALSE)&amp;HLOOKUP(I34,ウ!$1:$6,6,FALSE),
IF(K34="エ",VLOOKUP(I34,エ!$A:$E,5,FALSE),""))))</f>
        <v/>
      </c>
      <c r="N33" s="293"/>
      <c r="O33" s="281"/>
      <c r="P33" s="304"/>
      <c r="Q33" s="295"/>
      <c r="R33" s="272" t="s">
        <v>7799</v>
      </c>
      <c r="S33" s="287"/>
      <c r="T33" s="273"/>
      <c r="U33" s="289" t="str">
        <f xml:space="preserve">
IF(T34="ア",VLOOKUP(R34,ア!$A:$C,2,FALSE),
IF(T34="イ",VLOOKUP(R34,イ!$A:$C,2,FALSE),
IF(T34="ウ",HLOOKUP(R34,ウ!$1:$6,4,FALSE),
IF(T34="エ",VLOOKUP(R34,エ!$A:$E,4,FALSE),""))))</f>
        <v/>
      </c>
      <c r="V33" s="291" t="str">
        <f xml:space="preserve">
IF(T34="ア",VLOOKUP(R34,ア!$A:$C,3,FALSE),
IF(T34="イ",VLOOKUP(R34,イ!$A:$C,3,FALSE),
IF(T34="ウ",HLOOKUP(R34,ウ!$1:$6,5,FALSE)&amp;HLOOKUP(R34,ウ!$1:$6,6,FALSE),
IF(T34="エ",VLOOKUP(R34,エ!$A:$E,5,FALSE),""))))</f>
        <v/>
      </c>
      <c r="W33" s="293"/>
      <c r="X33" s="281"/>
      <c r="Y33" s="283"/>
      <c r="Z33" s="285"/>
    </row>
    <row r="34" spans="1:26" s="170" customFormat="1" ht="20.399999999999999" customHeight="1" x14ac:dyDescent="0.45">
      <c r="A34" s="205"/>
      <c r="B34" s="288"/>
      <c r="C34" s="275"/>
      <c r="D34" s="290"/>
      <c r="E34" s="292"/>
      <c r="F34" s="294"/>
      <c r="G34" s="282"/>
      <c r="H34" s="307"/>
      <c r="I34" s="207"/>
      <c r="J34" s="288"/>
      <c r="K34" s="275"/>
      <c r="L34" s="290"/>
      <c r="M34" s="292"/>
      <c r="N34" s="294"/>
      <c r="O34" s="282"/>
      <c r="P34" s="307"/>
      <c r="Q34" s="296"/>
      <c r="R34" s="205"/>
      <c r="S34" s="288"/>
      <c r="T34" s="275"/>
      <c r="U34" s="290"/>
      <c r="V34" s="292"/>
      <c r="W34" s="294"/>
      <c r="X34" s="282"/>
      <c r="Y34" s="284"/>
      <c r="Z34" s="286"/>
    </row>
    <row r="35" spans="1:26" s="170" customFormat="1" ht="20.399999999999999" customHeight="1" x14ac:dyDescent="0.45">
      <c r="A35" s="272" t="s">
        <v>7800</v>
      </c>
      <c r="B35" s="287"/>
      <c r="C35" s="273"/>
      <c r="D35" s="289" t="str">
        <f xml:space="preserve">
IF(C36="ア",VLOOKUP(A36,ア!$A:$C,2,FALSE),
IF(C36="イ",VLOOKUP(A36,イ!$A:$C,2,FALSE),
IF(C36="ウ",HLOOKUP(A36,ウ!$1:$6,4,FALSE),
IF(C36="エ",VLOOKUP(A36,エ!$A:$E,4,FALSE),""))))</f>
        <v/>
      </c>
      <c r="E35" s="291" t="str">
        <f xml:space="preserve">
IF(C36="ア",VLOOKUP(A36,ア!$A:$C,3,FALSE),
IF(C36="イ",VLOOKUP(A36,イ!$A:$C,3,FALSE),
IF(C36="ウ",HLOOKUP(A36,ウ!$1:$6,5,FALSE)&amp;HLOOKUP(A36,ウ!$1:$6,6,FALSE),
IF(C36="エ",VLOOKUP(A36,エ!$A:$E,5,FALSE),""))))</f>
        <v/>
      </c>
      <c r="F35" s="293"/>
      <c r="G35" s="281"/>
      <c r="H35" s="304"/>
      <c r="I35" s="276" t="s">
        <v>7801</v>
      </c>
      <c r="J35" s="287"/>
      <c r="K35" s="273"/>
      <c r="L35" s="289" t="str">
        <f xml:space="preserve">
IF(K36="ア",VLOOKUP(I36,ア!$A:$C,2,FALSE),
IF(K36="イ",VLOOKUP(I36,イ!$A:$C,2,FALSE),
IF(K36="ウ",HLOOKUP(I36,ウ!$1:$6,4,FALSE),
IF(K36="エ",VLOOKUP(I36,エ!$A:$E,4,FALSE),""))))</f>
        <v/>
      </c>
      <c r="M35" s="291" t="str">
        <f xml:space="preserve">
IF(K36="ア",VLOOKUP(I36,ア!$A:$C,3,FALSE),
IF(K36="イ",VLOOKUP(I36,イ!$A:$C,3,FALSE),
IF(K36="ウ",HLOOKUP(I36,ウ!$1:$6,5,FALSE)&amp;HLOOKUP(I36,ウ!$1:$6,6,FALSE),
IF(K36="エ",VLOOKUP(I36,エ!$A:$E,5,FALSE),""))))</f>
        <v/>
      </c>
      <c r="N35" s="293"/>
      <c r="O35" s="281"/>
      <c r="P35" s="304"/>
      <c r="Q35" s="295"/>
      <c r="R35" s="272" t="s">
        <v>7802</v>
      </c>
      <c r="S35" s="287"/>
      <c r="T35" s="273"/>
      <c r="U35" s="289" t="str">
        <f xml:space="preserve">
IF(T36="ア",VLOOKUP(R36,ア!$A:$C,2,FALSE),
IF(T36="イ",VLOOKUP(R36,イ!$A:$C,2,FALSE),
IF(T36="ウ",HLOOKUP(R36,ウ!$1:$6,4,FALSE),
IF(T36="エ",VLOOKUP(R36,エ!$A:$E,4,FALSE),""))))</f>
        <v/>
      </c>
      <c r="V35" s="291" t="str">
        <f xml:space="preserve">
IF(T36="ア",VLOOKUP(R36,ア!$A:$C,3,FALSE),
IF(T36="イ",VLOOKUP(R36,イ!$A:$C,3,FALSE),
IF(T36="ウ",HLOOKUP(R36,ウ!$1:$6,5,FALSE)&amp;HLOOKUP(R36,ウ!$1:$6,6,FALSE),
IF(T36="エ",VLOOKUP(R36,エ!$A:$E,5,FALSE),""))))</f>
        <v/>
      </c>
      <c r="W35" s="293"/>
      <c r="X35" s="281"/>
      <c r="Y35" s="283"/>
      <c r="Z35" s="285"/>
    </row>
    <row r="36" spans="1:26" s="170" customFormat="1" ht="20.399999999999999" customHeight="1" x14ac:dyDescent="0.45">
      <c r="A36" s="205"/>
      <c r="B36" s="288"/>
      <c r="C36" s="275"/>
      <c r="D36" s="290"/>
      <c r="E36" s="292"/>
      <c r="F36" s="294"/>
      <c r="G36" s="282"/>
      <c r="H36" s="307"/>
      <c r="I36" s="207"/>
      <c r="J36" s="288"/>
      <c r="K36" s="275"/>
      <c r="L36" s="290"/>
      <c r="M36" s="292"/>
      <c r="N36" s="294"/>
      <c r="O36" s="282"/>
      <c r="P36" s="307"/>
      <c r="Q36" s="296"/>
      <c r="R36" s="205"/>
      <c r="S36" s="288"/>
      <c r="T36" s="275"/>
      <c r="U36" s="290"/>
      <c r="V36" s="292"/>
      <c r="W36" s="294"/>
      <c r="X36" s="282"/>
      <c r="Y36" s="284"/>
      <c r="Z36" s="286"/>
    </row>
    <row r="37" spans="1:26" s="170" customFormat="1" ht="20.399999999999999" customHeight="1" x14ac:dyDescent="0.45">
      <c r="A37" s="272" t="s">
        <v>7803</v>
      </c>
      <c r="B37" s="287"/>
      <c r="C37" s="273"/>
      <c r="D37" s="289" t="str">
        <f xml:space="preserve">
IF(C38="ア",VLOOKUP(A38,ア!$A:$C,2,FALSE),
IF(C38="イ",VLOOKUP(A38,イ!$A:$C,2,FALSE),
IF(C38="ウ",HLOOKUP(A38,ウ!$1:$6,4,FALSE),
IF(C38="エ",VLOOKUP(A38,エ!$A:$E,4,FALSE),""))))</f>
        <v/>
      </c>
      <c r="E37" s="291" t="str">
        <f xml:space="preserve">
IF(C38="ア",VLOOKUP(A38,ア!$A:$C,3,FALSE),
IF(C38="イ",VLOOKUP(A38,イ!$A:$C,3,FALSE),
IF(C38="ウ",HLOOKUP(A38,ウ!$1:$6,5,FALSE)&amp;HLOOKUP(A38,ウ!$1:$6,6,FALSE),
IF(C38="エ",VLOOKUP(A38,エ!$A:$E,5,FALSE),""))))</f>
        <v/>
      </c>
      <c r="F37" s="293"/>
      <c r="G37" s="281"/>
      <c r="H37" s="304"/>
      <c r="I37" s="276" t="s">
        <v>7804</v>
      </c>
      <c r="J37" s="287"/>
      <c r="K37" s="273"/>
      <c r="L37" s="289" t="str">
        <f xml:space="preserve">
IF(K38="ア",VLOOKUP(I38,ア!$A:$C,2,FALSE),
IF(K38="イ",VLOOKUP(I38,イ!$A:$C,2,FALSE),
IF(K38="ウ",HLOOKUP(I38,ウ!$1:$6,4,FALSE),
IF(K38="エ",VLOOKUP(I38,エ!$A:$E,4,FALSE),""))))</f>
        <v/>
      </c>
      <c r="M37" s="291" t="str">
        <f xml:space="preserve">
IF(K38="ア",VLOOKUP(I38,ア!$A:$C,3,FALSE),
IF(K38="イ",VLOOKUP(I38,イ!$A:$C,3,FALSE),
IF(K38="ウ",HLOOKUP(I38,ウ!$1:$6,5,FALSE)&amp;HLOOKUP(I38,ウ!$1:$6,6,FALSE),
IF(K38="エ",VLOOKUP(I38,エ!$A:$E,5,FALSE),""))))</f>
        <v/>
      </c>
      <c r="N37" s="293"/>
      <c r="O37" s="281"/>
      <c r="P37" s="304"/>
      <c r="Q37" s="295"/>
      <c r="R37" s="272" t="s">
        <v>7805</v>
      </c>
      <c r="S37" s="287"/>
      <c r="T37" s="273"/>
      <c r="U37" s="289" t="str">
        <f xml:space="preserve">
IF(T38="ア",VLOOKUP(R38,ア!$A:$C,2,FALSE),
IF(T38="イ",VLOOKUP(R38,イ!$A:$C,2,FALSE),
IF(T38="ウ",HLOOKUP(R38,ウ!$1:$6,4,FALSE),
IF(T38="エ",VLOOKUP(R38,エ!$A:$E,4,FALSE),""))))</f>
        <v/>
      </c>
      <c r="V37" s="291" t="str">
        <f xml:space="preserve">
IF(T38="ア",VLOOKUP(R38,ア!$A:$C,3,FALSE),
IF(T38="イ",VLOOKUP(R38,イ!$A:$C,3,FALSE),
IF(T38="ウ",HLOOKUP(R38,ウ!$1:$6,5,FALSE)&amp;HLOOKUP(R38,ウ!$1:$6,6,FALSE),
IF(T38="エ",VLOOKUP(R38,エ!$A:$E,5,FALSE),""))))</f>
        <v/>
      </c>
      <c r="W37" s="293"/>
      <c r="X37" s="281"/>
      <c r="Y37" s="283"/>
      <c r="Z37" s="285"/>
    </row>
    <row r="38" spans="1:26" s="170" customFormat="1" ht="20.399999999999999" customHeight="1" x14ac:dyDescent="0.45">
      <c r="A38" s="205"/>
      <c r="B38" s="288"/>
      <c r="C38" s="275"/>
      <c r="D38" s="290"/>
      <c r="E38" s="292"/>
      <c r="F38" s="294"/>
      <c r="G38" s="282"/>
      <c r="H38" s="307"/>
      <c r="I38" s="207"/>
      <c r="J38" s="288"/>
      <c r="K38" s="275"/>
      <c r="L38" s="290"/>
      <c r="M38" s="292"/>
      <c r="N38" s="294"/>
      <c r="O38" s="282"/>
      <c r="P38" s="307"/>
      <c r="Q38" s="296"/>
      <c r="R38" s="205"/>
      <c r="S38" s="288"/>
      <c r="T38" s="275"/>
      <c r="U38" s="290"/>
      <c r="V38" s="292"/>
      <c r="W38" s="294"/>
      <c r="X38" s="282"/>
      <c r="Y38" s="284"/>
      <c r="Z38" s="286"/>
    </row>
    <row r="39" spans="1:26" s="170" customFormat="1" ht="20.399999999999999" customHeight="1" x14ac:dyDescent="0.45">
      <c r="A39" s="272" t="s">
        <v>7806</v>
      </c>
      <c r="B39" s="287"/>
      <c r="C39" s="273"/>
      <c r="D39" s="289" t="str">
        <f xml:space="preserve">
IF(C40="ア",VLOOKUP(A40,ア!$A:$C,2,FALSE),
IF(C40="イ",VLOOKUP(A40,イ!$A:$C,2,FALSE),
IF(C40="ウ",HLOOKUP(A40,ウ!$1:$6,4,FALSE),
IF(C40="エ",VLOOKUP(A40,エ!$A:$E,4,FALSE),""))))</f>
        <v/>
      </c>
      <c r="E39" s="291" t="str">
        <f xml:space="preserve">
IF(C40="ア",VLOOKUP(A40,ア!$A:$C,3,FALSE),
IF(C40="イ",VLOOKUP(A40,イ!$A:$C,3,FALSE),
IF(C40="ウ",HLOOKUP(A40,ウ!$1:$6,5,FALSE)&amp;HLOOKUP(A40,ウ!$1:$6,6,FALSE),
IF(C40="エ",VLOOKUP(A40,エ!$A:$E,5,FALSE),""))))</f>
        <v/>
      </c>
      <c r="F39" s="293"/>
      <c r="G39" s="281"/>
      <c r="H39" s="304"/>
      <c r="I39" s="276" t="s">
        <v>7807</v>
      </c>
      <c r="J39" s="287"/>
      <c r="K39" s="273"/>
      <c r="L39" s="289" t="str">
        <f xml:space="preserve">
IF(K40="ア",VLOOKUP(I40,ア!$A:$C,2,FALSE),
IF(K40="イ",VLOOKUP(I40,イ!$A:$C,2,FALSE),
IF(K40="ウ",HLOOKUP(I40,ウ!$1:$6,4,FALSE),
IF(K40="エ",VLOOKUP(I40,エ!$A:$E,4,FALSE),""))))</f>
        <v/>
      </c>
      <c r="M39" s="291" t="str">
        <f xml:space="preserve">
IF(K40="ア",VLOOKUP(I40,ア!$A:$C,3,FALSE),
IF(K40="イ",VLOOKUP(I40,イ!$A:$C,3,FALSE),
IF(K40="ウ",HLOOKUP(I40,ウ!$1:$6,5,FALSE)&amp;HLOOKUP(I40,ウ!$1:$6,6,FALSE),
IF(K40="エ",VLOOKUP(I40,エ!$A:$E,5,FALSE),""))))</f>
        <v/>
      </c>
      <c r="N39" s="293"/>
      <c r="O39" s="281"/>
      <c r="P39" s="304"/>
      <c r="Q39" s="295"/>
      <c r="R39" s="272" t="s">
        <v>7808</v>
      </c>
      <c r="S39" s="287"/>
      <c r="T39" s="273"/>
      <c r="U39" s="289" t="str">
        <f xml:space="preserve">
IF(T40="ア",VLOOKUP(R40,ア!$A:$C,2,FALSE),
IF(T40="イ",VLOOKUP(R40,イ!$A:$C,2,FALSE),
IF(T40="ウ",HLOOKUP(R40,ウ!$1:$6,4,FALSE),
IF(T40="エ",VLOOKUP(R40,エ!$A:$E,4,FALSE),""))))</f>
        <v/>
      </c>
      <c r="V39" s="291" t="str">
        <f xml:space="preserve">
IF(T40="ア",VLOOKUP(R40,ア!$A:$C,3,FALSE),
IF(T40="イ",VLOOKUP(R40,イ!$A:$C,3,FALSE),
IF(T40="ウ",HLOOKUP(R40,ウ!$1:$6,5,FALSE)&amp;HLOOKUP(R40,ウ!$1:$6,6,FALSE),
IF(T40="エ",VLOOKUP(R40,エ!$A:$E,5,FALSE),""))))</f>
        <v/>
      </c>
      <c r="W39" s="293"/>
      <c r="X39" s="281"/>
      <c r="Y39" s="283"/>
      <c r="Z39" s="285"/>
    </row>
    <row r="40" spans="1:26" s="170" customFormat="1" ht="20.399999999999999" customHeight="1" x14ac:dyDescent="0.45">
      <c r="A40" s="205"/>
      <c r="B40" s="288"/>
      <c r="C40" s="275"/>
      <c r="D40" s="290"/>
      <c r="E40" s="292"/>
      <c r="F40" s="294"/>
      <c r="G40" s="282"/>
      <c r="H40" s="307"/>
      <c r="I40" s="207"/>
      <c r="J40" s="288"/>
      <c r="K40" s="275"/>
      <c r="L40" s="290"/>
      <c r="M40" s="292"/>
      <c r="N40" s="294"/>
      <c r="O40" s="282"/>
      <c r="P40" s="307"/>
      <c r="Q40" s="296"/>
      <c r="R40" s="205"/>
      <c r="S40" s="288"/>
      <c r="T40" s="275"/>
      <c r="U40" s="290"/>
      <c r="V40" s="292"/>
      <c r="W40" s="294"/>
      <c r="X40" s="282"/>
      <c r="Y40" s="284"/>
      <c r="Z40" s="286"/>
    </row>
    <row r="41" spans="1:26" s="170" customFormat="1" ht="20.399999999999999" customHeight="1" x14ac:dyDescent="0.45">
      <c r="A41" s="272" t="s">
        <v>7809</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7810</v>
      </c>
      <c r="J41" s="287"/>
      <c r="K41" s="273"/>
      <c r="L41" s="289" t="str">
        <f xml:space="preserve">
IF(K42="ア",VLOOKUP(I42,ア!$A:$C,2,FALSE),
IF(K42="イ",VLOOKUP(I42,イ!$A:$C,2,FALSE),
IF(K42="ウ",HLOOKUP(I42,ウ!$1:$6,4,FALSE),
IF(K42="エ",VLOOKUP(I42,エ!$A:$E,4,FALSE),""))))</f>
        <v/>
      </c>
      <c r="M41" s="291" t="str">
        <f xml:space="preserve">
IF(K42="ア",VLOOKUP(I42,ア!$A:$C,3,FALSE),
IF(K42="イ",VLOOKUP(I42,イ!$A:$C,3,FALSE),
IF(K42="ウ",HLOOKUP(I42,ウ!$1:$6,5,FALSE)&amp;HLOOKUP(I42,ウ!$1:$6,6,FALSE),
IF(K42="エ",VLOOKUP(I42,エ!$A:$E,5,FALSE),""))))</f>
        <v/>
      </c>
      <c r="N41" s="293"/>
      <c r="O41" s="281"/>
      <c r="P41" s="304"/>
      <c r="Q41" s="295"/>
      <c r="R41" s="272" t="s">
        <v>7811</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0.399999999999999" customHeight="1" x14ac:dyDescent="0.45">
      <c r="A42" s="205"/>
      <c r="B42" s="288"/>
      <c r="C42" s="275"/>
      <c r="D42" s="290"/>
      <c r="E42" s="292"/>
      <c r="F42" s="294"/>
      <c r="G42" s="282"/>
      <c r="H42" s="307"/>
      <c r="I42" s="207"/>
      <c r="J42" s="288"/>
      <c r="K42" s="275"/>
      <c r="L42" s="290"/>
      <c r="M42" s="292"/>
      <c r="N42" s="294"/>
      <c r="O42" s="282"/>
      <c r="P42" s="307"/>
      <c r="Q42" s="296"/>
      <c r="R42" s="205"/>
      <c r="S42" s="288"/>
      <c r="T42" s="275"/>
      <c r="U42" s="290"/>
      <c r="V42" s="292"/>
      <c r="W42" s="294"/>
      <c r="X42" s="282"/>
      <c r="Y42" s="284"/>
      <c r="Z42" s="286"/>
    </row>
    <row r="43" spans="1:26" s="170" customFormat="1" ht="20.399999999999999" customHeight="1" x14ac:dyDescent="0.45">
      <c r="A43" s="272" t="s">
        <v>7812</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7813</v>
      </c>
      <c r="J43" s="287"/>
      <c r="K43" s="273"/>
      <c r="L43" s="289" t="str">
        <f xml:space="preserve">
IF(K44="ア",VLOOKUP(I44,ア!$A:$C,2,FALSE),
IF(K44="イ",VLOOKUP(I44,イ!$A:$C,2,FALSE),
IF(K44="ウ",HLOOKUP(I44,ウ!$1:$6,4,FALSE),
IF(K44="エ",VLOOKUP(I44,エ!$A:$E,4,FALSE),""))))</f>
        <v/>
      </c>
      <c r="M43" s="291" t="str">
        <f xml:space="preserve">
IF(K44="ア",VLOOKUP(I44,ア!$A:$C,3,FALSE),
IF(K44="イ",VLOOKUP(I44,イ!$A:$C,3,FALSE),
IF(K44="ウ",HLOOKUP(I44,ウ!$1:$6,5,FALSE)&amp;HLOOKUP(I44,ウ!$1:$6,6,FALSE),
IF(K44="エ",VLOOKUP(I44,エ!$A:$E,5,FALSE),""))))</f>
        <v/>
      </c>
      <c r="N43" s="293"/>
      <c r="O43" s="281"/>
      <c r="P43" s="304"/>
      <c r="Q43" s="295"/>
      <c r="R43" s="272" t="s">
        <v>7814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0.399999999999999" customHeight="1" x14ac:dyDescent="0.45">
      <c r="A44" s="205"/>
      <c r="B44" s="288"/>
      <c r="C44" s="275"/>
      <c r="D44" s="290"/>
      <c r="E44" s="292"/>
      <c r="F44" s="294"/>
      <c r="G44" s="282"/>
      <c r="H44" s="307"/>
      <c r="I44" s="207"/>
      <c r="J44" s="288"/>
      <c r="K44" s="275"/>
      <c r="L44" s="290"/>
      <c r="M44" s="292"/>
      <c r="N44" s="294"/>
      <c r="O44" s="282"/>
      <c r="P44" s="307"/>
      <c r="Q44" s="296"/>
      <c r="R44" s="205"/>
      <c r="S44" s="288"/>
      <c r="T44" s="275"/>
      <c r="U44" s="290"/>
      <c r="V44" s="292"/>
      <c r="W44" s="294"/>
      <c r="X44" s="282"/>
      <c r="Y44" s="284"/>
      <c r="Z44" s="286"/>
    </row>
    <row r="45" spans="1:26" s="170" customFormat="1" ht="20.399999999999999" customHeight="1" x14ac:dyDescent="0.45">
      <c r="A45" s="272" t="s">
        <v>7815</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7816</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7817</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0.399999999999999"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0.399999999999999" customHeight="1" x14ac:dyDescent="0.45">
      <c r="A47" s="278" t="s">
        <v>7818</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0.399999999999999"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0.399999999999999" customHeight="1" x14ac:dyDescent="0.45">
      <c r="A49" s="272" t="s">
        <v>7819</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0.399999999999999"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0.399999999999999" customHeight="1" x14ac:dyDescent="0.45">
      <c r="A51" s="272" t="s">
        <v>7820</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0.399999999999999"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0.399999999999999"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0.399999999999999"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0.399999999999999"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0.399999999999999"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0.399999999999999" customHeight="1" x14ac:dyDescent="0.45">
      <c r="A57" s="272" t="s">
        <v>7821</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0.399999999999999"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0.399999999999999" customHeight="1" x14ac:dyDescent="0.45">
      <c r="A59" s="272" t="s">
        <v>7822</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0.399999999999999"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0.399999999999999" customHeight="1" x14ac:dyDescent="0.45">
      <c r="A61" s="272" t="s">
        <v>7823</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0.399999999999999"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0.399999999999999" customHeight="1" x14ac:dyDescent="0.45">
      <c r="A63" s="272" t="s">
        <v>7824</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0.399999999999999"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0.399999999999999" customHeight="1" x14ac:dyDescent="0.45">
      <c r="A65" s="272" t="s">
        <v>7825</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0.399999999999999"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0.399999999999999" customHeight="1" x14ac:dyDescent="0.45">
      <c r="A67" s="272" t="s">
        <v>7826</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0.399999999999999"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0.399999999999999" customHeight="1" x14ac:dyDescent="0.45">
      <c r="A69" s="272" t="s">
        <v>7827</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0.399999999999999"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0.399999999999999" customHeight="1" x14ac:dyDescent="0.45">
      <c r="A71" s="272" t="s">
        <v>7828</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0.399999999999999"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0.399999999999999" customHeight="1" x14ac:dyDescent="0.45">
      <c r="A73" s="272" t="s">
        <v>7829</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0.399999999999999"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0.399999999999999" customHeight="1" x14ac:dyDescent="0.45">
      <c r="A75" s="272" t="s">
        <v>7830</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0.399999999999999"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0.399999999999999" customHeight="1" x14ac:dyDescent="0.45">
      <c r="A77" s="278" t="s">
        <v>7831</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0.399999999999999"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0.399999999999999" customHeight="1" x14ac:dyDescent="0.45">
      <c r="A79" s="272" t="s">
        <v>7832</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0.399999999999999"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0.399999999999999" customHeight="1" x14ac:dyDescent="0.45">
      <c r="A81" s="272" t="s">
        <v>7833</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0.399999999999999"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0.399999999999999"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0.399999999999999"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0.399999999999999"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0.399999999999999"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0.399999999999999" customHeight="1" x14ac:dyDescent="0.45">
      <c r="A87" s="272" t="s">
        <v>7834</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0.399999999999999"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0.399999999999999" customHeight="1" x14ac:dyDescent="0.45">
      <c r="A89" s="272" t="s">
        <v>7835</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0.399999999999999"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0.399999999999999" customHeight="1" x14ac:dyDescent="0.45">
      <c r="A91" s="272" t="s">
        <v>7836</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0.399999999999999"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0.399999999999999" customHeight="1" x14ac:dyDescent="0.45">
      <c r="A93" s="272" t="s">
        <v>7837</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0.399999999999999"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0.399999999999999" customHeight="1" x14ac:dyDescent="0.45">
      <c r="A95" s="272" t="s">
        <v>7838</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0.399999999999999"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0.399999999999999" customHeight="1" x14ac:dyDescent="0.45">
      <c r="A97" s="272" t="s">
        <v>7839</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0.399999999999999"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0.399999999999999" customHeight="1" x14ac:dyDescent="0.45">
      <c r="A99" s="272" t="s">
        <v>7840</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0.399999999999999"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0.399999999999999" customHeight="1" x14ac:dyDescent="0.45">
      <c r="A101" s="272" t="s">
        <v>7841</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0.399999999999999"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0.399999999999999" customHeight="1" x14ac:dyDescent="0.45">
      <c r="A103" s="272" t="s">
        <v>7842</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0.399999999999999"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0.399999999999999" customHeight="1" x14ac:dyDescent="0.45">
      <c r="A105" s="272" t="s">
        <v>7843</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0.399999999999999"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0.399999999999999" customHeight="1" x14ac:dyDescent="0.45">
      <c r="A107" s="278" t="s">
        <v>7844</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0.399999999999999"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0.399999999999999" customHeight="1" x14ac:dyDescent="0.45">
      <c r="A109" s="272" t="s">
        <v>7845</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0.399999999999999"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0.399999999999999" customHeight="1" x14ac:dyDescent="0.45">
      <c r="A111" s="272" t="s">
        <v>7846</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0.399999999999999"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0.399999999999999"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0.399999999999999"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0.399999999999999"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0.399999999999999"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0.399999999999999" customHeight="1" x14ac:dyDescent="0.45">
      <c r="A117" s="272" t="s">
        <v>7847</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0.399999999999999"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0.399999999999999" customHeight="1" x14ac:dyDescent="0.45">
      <c r="A119" s="272" t="s">
        <v>7848</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0.399999999999999"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0.399999999999999" customHeight="1" x14ac:dyDescent="0.45">
      <c r="A121" s="272" t="s">
        <v>7849</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0.399999999999999"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0.399999999999999" customHeight="1" x14ac:dyDescent="0.45">
      <c r="A123" s="272" t="s">
        <v>7850</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0.399999999999999"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0.399999999999999" customHeight="1" x14ac:dyDescent="0.45">
      <c r="A125" s="272" t="s">
        <v>7851</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0.399999999999999"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0.399999999999999" customHeight="1" x14ac:dyDescent="0.45">
      <c r="A127" s="272" t="s">
        <v>7852</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0.399999999999999"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0.399999999999999" customHeight="1" x14ac:dyDescent="0.45">
      <c r="A129" s="272" t="s">
        <v>7853</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0.399999999999999"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0.399999999999999" customHeight="1" x14ac:dyDescent="0.45">
      <c r="A131" s="272" t="s">
        <v>7854</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0.399999999999999"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0.399999999999999" customHeight="1" x14ac:dyDescent="0.45">
      <c r="A133" s="272" t="s">
        <v>7855</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0.399999999999999"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0.399999999999999" customHeight="1" x14ac:dyDescent="0.45">
      <c r="A135" s="272" t="s">
        <v>7856</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0.399999999999999"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0</v>
      </c>
      <c r="H2" s="264">
        <f>IF(COUNTIF($B:$B,H1)=0,0,COUNTA(_xlfn.UNIQUE(H3:H182))-1)</f>
        <v>1</v>
      </c>
      <c r="I2" s="264">
        <f>IF(COUNTIF($B:$B,I1)=0,0,COUNTA(_xlfn.UNIQUE(I3:I182))-1)</f>
        <v>1</v>
      </c>
      <c r="J2" s="264">
        <f>IF(COUNTIF($B:$B,J1)=0,0,COUNTA(_xlfn.UNIQUE(J3:J182))-1)</f>
        <v>0</v>
      </c>
    </row>
    <row r="3" spans="1:10" x14ac:dyDescent="0.45">
      <c r="A3" s="264" t="s">
        <v>7722</v>
      </c>
      <c r="B3" s="264" t="str">
        <f>様式4・高等部!C18</f>
        <v>エ</v>
      </c>
      <c r="C3" s="264" t="str">
        <f>様式4・高等部!E17</f>
        <v>大きな文字の地図帳</v>
      </c>
      <c r="E3" s="264" t="s">
        <v>7645</v>
      </c>
      <c r="F3" s="264" t="str" cm="1">
        <f t="array" ref="F3">IFERROR(_xlfn._xlws.FILTER($C$3:$C$182,($B$3:$B$182=F1)*($D$3:$D$182&lt;&gt;"〇")),"")</f>
        <v>MOUSA１</v>
      </c>
      <c r="G3" s="264" t="str" cm="1">
        <f t="array" ref="G3">IFERROR(_xlfn._xlws.FILTER($C$3:$C$182,($B$3:$B$182=G1)*($D$3:$D$182&lt;&gt;"〇")),"")</f>
        <v/>
      </c>
      <c r="H3" s="264" t="str" cm="1">
        <f t="array" ref="H3">IFERROR(_xlfn._xlws.FILTER($C$3:$C$182,($B$3:$B$182=H1)*($D$3:$D$182&lt;&gt;"〇")),"")</f>
        <v>あーとぶっくひらめき美術館第３館</v>
      </c>
      <c r="I3" s="264" t="str" cm="1">
        <f t="array" ref="I3">IFERROR(_xlfn._xlws.FILTER($C$3:$C$182,($B$3:$B$182=I1)*($D$3:$D$182&lt;&gt;"〇")),"")</f>
        <v>大きな文字の地図帳</v>
      </c>
      <c r="J3" s="264" t="str" cm="1">
        <f t="array" ref="J3">IFERROR(_xlfn._xlws.FILTER($C$3:$C$182,($B$3:$B$182=J1)*($D$3:$D$182&lt;&gt;"〇")),"")</f>
        <v/>
      </c>
    </row>
    <row r="4" spans="1:10" x14ac:dyDescent="0.45">
      <c r="A4" s="264" t="s">
        <v>2023</v>
      </c>
      <c r="B4" s="264" t="str">
        <f>様式4・高等部!C20</f>
        <v>ア</v>
      </c>
      <c r="C4" s="264" t="str">
        <f>様式4・高等部!E19</f>
        <v>MOUSA１</v>
      </c>
      <c r="E4" s="264" t="s">
        <v>7645</v>
      </c>
    </row>
    <row r="5" spans="1:10" x14ac:dyDescent="0.45">
      <c r="A5" s="264" t="s">
        <v>2026</v>
      </c>
      <c r="B5" s="264" t="str">
        <f>様式4・高等部!C22</f>
        <v>ウ</v>
      </c>
      <c r="C5" s="264" t="str">
        <f>様式4・高等部!E21</f>
        <v>あーとぶっくひらめき美術館第３館</v>
      </c>
      <c r="E5" s="264" t="s">
        <v>7645</v>
      </c>
    </row>
    <row r="6" spans="1:10" x14ac:dyDescent="0.45">
      <c r="A6" s="264" t="s">
        <v>2029</v>
      </c>
      <c r="B6" s="264">
        <f>様式4・高等部!C24</f>
        <v>0</v>
      </c>
      <c r="C6" s="264" t="str">
        <f>様式4・高等部!E23</f>
        <v/>
      </c>
      <c r="E6" s="264" t="s">
        <v>7645</v>
      </c>
    </row>
    <row r="7" spans="1:10" x14ac:dyDescent="0.45">
      <c r="A7" s="264" t="s">
        <v>2032</v>
      </c>
      <c r="B7" s="264">
        <f>様式4・高等部!C26</f>
        <v>0</v>
      </c>
      <c r="C7" s="264" t="str">
        <f>様式4・高等部!E25</f>
        <v/>
      </c>
      <c r="E7" s="264" t="s">
        <v>7645</v>
      </c>
    </row>
    <row r="8" spans="1:10" x14ac:dyDescent="0.45">
      <c r="A8" s="264" t="s">
        <v>2035</v>
      </c>
      <c r="B8" s="264">
        <f>様式4・高等部!C28</f>
        <v>0</v>
      </c>
      <c r="C8" s="264" t="str">
        <f>様式4・高等部!E27</f>
        <v/>
      </c>
      <c r="E8" s="264" t="s">
        <v>7645</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大きな文字の地図帳</v>
      </c>
      <c r="D63" s="264" t="str">
        <f>様式4・高等部!Q17</f>
        <v>〇</v>
      </c>
      <c r="E63" s="264" t="s">
        <v>7645</v>
      </c>
    </row>
    <row r="64" spans="1:5" x14ac:dyDescent="0.45">
      <c r="A64" s="264" t="s">
        <v>2024</v>
      </c>
      <c r="B64" s="264" t="str">
        <f>様式4・高等部!K20</f>
        <v>エ</v>
      </c>
      <c r="C64" s="264" t="str">
        <f>様式4・高等部!M19</f>
        <v>５訂版　歌はともだち</v>
      </c>
      <c r="D64" s="264" t="str">
        <f>様式4・高等部!Q19</f>
        <v>〇</v>
      </c>
      <c r="E64" s="264" t="s">
        <v>7645</v>
      </c>
    </row>
    <row r="65" spans="1:5" x14ac:dyDescent="0.45">
      <c r="A65" s="264" t="s">
        <v>2027</v>
      </c>
      <c r="B65" s="264" t="str">
        <f>様式4・高等部!K22</f>
        <v>ウ</v>
      </c>
      <c r="C65" s="264" t="str">
        <f>様式4・高等部!M21</f>
        <v>あーとぶっくひらめき美術館第３館</v>
      </c>
      <c r="D65" s="264" t="str">
        <f>様式4・高等部!Q21</f>
        <v>〇</v>
      </c>
      <c r="E65" s="264" t="s">
        <v>7645</v>
      </c>
    </row>
    <row r="66" spans="1:5" x14ac:dyDescent="0.45">
      <c r="A66" s="264" t="s">
        <v>2030</v>
      </c>
      <c r="B66" s="264">
        <f>様式4・高等部!K24</f>
        <v>0</v>
      </c>
      <c r="C66" s="264" t="str">
        <f>様式4・高等部!M23</f>
        <v/>
      </c>
      <c r="D66" s="264">
        <f>様式4・高等部!Q23</f>
        <v>0</v>
      </c>
      <c r="E66" s="264" t="s">
        <v>7645</v>
      </c>
    </row>
    <row r="67" spans="1:5" x14ac:dyDescent="0.45">
      <c r="A67" s="264" t="s">
        <v>2033</v>
      </c>
      <c r="B67" s="264">
        <f>様式4・高等部!K26</f>
        <v>0</v>
      </c>
      <c r="C67" s="264" t="str">
        <f>様式4・高等部!M25</f>
        <v/>
      </c>
      <c r="D67" s="264">
        <f>様式4・高等部!Q25</f>
        <v>0</v>
      </c>
      <c r="E67" s="264" t="s">
        <v>7645</v>
      </c>
    </row>
    <row r="68" spans="1:5" x14ac:dyDescent="0.45">
      <c r="A68" s="264" t="s">
        <v>2036</v>
      </c>
      <c r="B68" s="264">
        <f>様式4・高等部!K28</f>
        <v>0</v>
      </c>
      <c r="C68" s="264" t="str">
        <f>様式4・高等部!M27</f>
        <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大きな文字の地図帳</v>
      </c>
      <c r="D123" s="264" t="str">
        <f>様式4・高等部!Z17</f>
        <v>〇</v>
      </c>
    </row>
    <row r="124" spans="1:5" x14ac:dyDescent="0.45">
      <c r="A124" s="264" t="s">
        <v>2025</v>
      </c>
      <c r="B124" s="264" t="str">
        <f>様式4・高等部!T20</f>
        <v>エ</v>
      </c>
      <c r="C124" s="264" t="str">
        <f>様式4・高等部!V19</f>
        <v>５訂版　歌はともだち</v>
      </c>
      <c r="D124" s="264" t="str">
        <f>様式4・高等部!Z19</f>
        <v>〇</v>
      </c>
    </row>
    <row r="125" spans="1:5" x14ac:dyDescent="0.45">
      <c r="A125" s="264" t="s">
        <v>2028</v>
      </c>
      <c r="B125" s="264" t="str">
        <f>様式4・高等部!T22</f>
        <v>ウ</v>
      </c>
      <c r="C125" s="264" t="str">
        <f>様式4・高等部!V21</f>
        <v>あーとぶっくひらめき美術館第３館</v>
      </c>
      <c r="D125" s="264" t="str">
        <f>様式4・高等部!Z21</f>
        <v>〇</v>
      </c>
    </row>
    <row r="126" spans="1:5" x14ac:dyDescent="0.45">
      <c r="A126" s="264" t="s">
        <v>2031</v>
      </c>
      <c r="B126" s="264" t="str">
        <f>様式4・高等部!T24</f>
        <v>エ</v>
      </c>
      <c r="C126" s="264" t="str">
        <f>様式4・高等部!V23</f>
        <v>改訂新版　基礎からかわるはじめての陶芸</v>
      </c>
      <c r="D126" s="264" t="str">
        <f>様式4・高等部!Z23</f>
        <v>〇</v>
      </c>
    </row>
    <row r="127" spans="1:5" x14ac:dyDescent="0.45">
      <c r="A127" s="264" t="s">
        <v>2034</v>
      </c>
      <c r="B127" s="264">
        <f>様式4・高等部!T26</f>
        <v>0</v>
      </c>
      <c r="C127" s="264" t="str">
        <f>様式4・高等部!V25</f>
        <v/>
      </c>
      <c r="D127" s="264">
        <f>様式4・高等部!Z25</f>
        <v>0</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5" zoomScaleNormal="100" zoomScaleSheetLayoutView="85" workbookViewId="0">
      <selection sqref="A1:Z4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大阪府立東大阪支援学校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51" t="s">
        <v>2017</v>
      </c>
      <c r="B5" s="352"/>
      <c r="C5" s="353"/>
      <c r="D5" s="154"/>
      <c r="E5" s="154"/>
    </row>
    <row r="6" spans="1:9" ht="20.55" customHeight="1" x14ac:dyDescent="0.45">
      <c r="A6" s="354"/>
      <c r="B6" s="355"/>
      <c r="C6" s="356"/>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社会</v>
      </c>
      <c r="D8" s="161" t="str">
        <f>IF(B8="","",VLOOKUP(B8,様式4・高等部!$A$17:$H$136,3,FALSE))</f>
        <v>地図</v>
      </c>
      <c r="E8" s="161" t="str">
        <f>IF(B8="","",VLOOKUP(B8,様式4・高等部!$A$17:$H$136,4,FALSE))</f>
        <v>帝国書院</v>
      </c>
      <c r="F8" s="162" t="str">
        <f>IF(B8="","",VLOOKUP(B8,様式4・高等部!$A$17:$H$136,5,FALSE))</f>
        <v>大きな文字の地図帳</v>
      </c>
      <c r="G8" s="162" t="str">
        <f>IF(B8="","",VLOOKUP(B8,様式4・高等部!$A$17:$H$136,6,FALSE))</f>
        <v>知</v>
      </c>
      <c r="H8" s="162" t="str">
        <f>IF(B8="","",VLOOKUP(B8,様式4・高等部!$A$17:$H$136,7,FALSE))</f>
        <v>全</v>
      </c>
      <c r="I8" s="180" t="s">
        <v>7882</v>
      </c>
    </row>
    <row r="9" spans="1:9" ht="80.099999999999994" customHeight="1" x14ac:dyDescent="0.45">
      <c r="A9" s="159">
        <v>2</v>
      </c>
      <c r="B9" s="160" t="s">
        <v>2023</v>
      </c>
      <c r="C9" s="161" t="str">
        <f>IF(B9="","",VLOOKUP(B9,様式4・高等部!$A$17:$H$136,2,FALSE))</f>
        <v>音楽</v>
      </c>
      <c r="D9" s="161" t="str">
        <f>IF(B9="","",VLOOKUP(B9,様式4・高等部!$A$17:$H$136,3,FALSE))</f>
        <v>音楽</v>
      </c>
      <c r="E9" s="161" t="str">
        <f>IF(B9="","",VLOOKUP(B9,様式4・高等部!$A$17:$H$136,4,FALSE))</f>
        <v>教芸</v>
      </c>
      <c r="F9" s="162" t="str">
        <f>IF(B9="","",VLOOKUP(B9,様式4・高等部!$A$17:$H$136,5,FALSE))</f>
        <v>MOUSA１</v>
      </c>
      <c r="G9" s="162" t="str">
        <f>IF(B9="","",VLOOKUP(B9,様式4・高等部!$A$17:$H$136,6,FALSE))</f>
        <v>知</v>
      </c>
      <c r="H9" s="162" t="str">
        <f>IF(B9="","",VLOOKUP(B9,様式4・高等部!$A$17:$H$136,7,FALSE))</f>
        <v>全</v>
      </c>
      <c r="I9" s="180" t="s">
        <v>7883</v>
      </c>
    </row>
    <row r="10" spans="1:9" ht="80.099999999999994" customHeight="1" x14ac:dyDescent="0.45">
      <c r="A10" s="159">
        <v>3</v>
      </c>
      <c r="B10" s="160" t="s">
        <v>2026</v>
      </c>
      <c r="C10" s="161" t="str">
        <f>IF(B10="","",VLOOKUP(B10,様式4・高等部!$A$17:$H$136,2,FALSE))</f>
        <v>美術</v>
      </c>
      <c r="D10" s="161" t="str">
        <f>IF(B10="","",VLOOKUP(B10,様式4・高等部!$A$17:$H$136,3,FALSE))</f>
        <v>美術</v>
      </c>
      <c r="E10" s="161" t="str">
        <f>IF(B10="","",VLOOKUP(B10,様式4・高等部!$A$17:$H$136,4,FALSE))</f>
        <v>12-2　小　学　館</v>
      </c>
      <c r="F10" s="162" t="str">
        <f>IF(B10="","",VLOOKUP(B10,様式4・高等部!$A$17:$H$136,5,FALSE))</f>
        <v>あーとぶっくひらめき美術館第３館</v>
      </c>
      <c r="G10" s="162" t="str">
        <f>IF(B10="","",VLOOKUP(B10,様式4・高等部!$A$17:$H$136,6,FALSE))</f>
        <v>知</v>
      </c>
      <c r="H10" s="162" t="str">
        <f>IF(B10="","",VLOOKUP(B10,様式4・高等部!$A$17:$H$136,7,FALSE))</f>
        <v>全</v>
      </c>
      <c r="I10" s="180" t="s">
        <v>7881</v>
      </c>
    </row>
    <row r="11" spans="1:9" ht="80.099999999999994" customHeight="1" x14ac:dyDescent="0.45">
      <c r="A11" s="159">
        <v>4</v>
      </c>
      <c r="B11" s="160"/>
      <c r="C11" s="161" t="str">
        <f>IF(B11="","",VLOOKUP(B11,様式4・高等部!$A$17:$H$136,2,FALSE))</f>
        <v/>
      </c>
      <c r="D11" s="161" t="str">
        <f>IF(B11="","",VLOOKUP(B11,様式4・高等部!$A$17:$H$136,3,FALSE))</f>
        <v/>
      </c>
      <c r="E11" s="161" t="str">
        <f>IF(B11="","",VLOOKUP(B11,様式4・高等部!$A$17:$H$136,4,FALSE))</f>
        <v/>
      </c>
      <c r="F11" s="162" t="str">
        <f>IF(B11="","",VLOOKUP(B11,様式4・高等部!$A$17:$H$136,5,FALSE))</f>
        <v/>
      </c>
      <c r="G11" s="162" t="str">
        <f>IF(B11="","",VLOOKUP(B11,様式4・高等部!$A$17:$H$136,6,FALSE))</f>
        <v/>
      </c>
      <c r="H11" s="162" t="str">
        <f>IF(B11="","",VLOOKUP(B11,様式4・高等部!$A$17:$H$136,7,FALSE))</f>
        <v/>
      </c>
      <c r="I11" s="180"/>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sqref="A1:Z4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大阪府立東大阪支援学校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2018</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1" t="str">
        <f>IF(B8="","",VLOOKUP(B8,様式4・高等部!$I$17:$Q$136,2,FALSE))</f>
        <v/>
      </c>
      <c r="D8" s="161" t="str">
        <f>IF(B8="","",VLOOKUP(B8,様式4・高等部!$I$17:$Q$136,3,FALSE))</f>
        <v/>
      </c>
      <c r="E8" s="161" t="str">
        <f>IF(B8="","",VLOOKUP(B8,様式4・高等部!$I$17:$Q$136,4,FALSE))</f>
        <v/>
      </c>
      <c r="F8" s="162" t="str">
        <f>IF(B8="","",VLOOKUP(B8,様式4・高等部!$I$17:$Q$136,5,FALSE))</f>
        <v/>
      </c>
      <c r="G8" s="162" t="str">
        <f>IF(B8="","",VLOOKUP(B8,様式4・高等部!$I$17:$Q$136,6,FALSE))</f>
        <v/>
      </c>
      <c r="H8" s="162" t="str">
        <f>IF(B8="","",VLOOKUP(B8,様式4・高等部!$I$17:$Q$136,7,FALSE))</f>
        <v/>
      </c>
      <c r="I8" s="180"/>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Z4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大阪府立東大阪支援学校　　　高等部　生活課程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2019</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7691</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東大阪支援学校</v>
      </c>
      <c r="B2" s="264" t="str">
        <f>様式4・高等部!V3&amp;"　"&amp;様式4・高等部!W3</f>
        <v>高等部　生活課程</v>
      </c>
      <c r="C2" s="265">
        <f>検算表!F2</f>
        <v>1</v>
      </c>
      <c r="D2" s="265">
        <f>検算表!G2</f>
        <v>0</v>
      </c>
      <c r="E2" s="265">
        <f>検算表!H2</f>
        <v>1</v>
      </c>
      <c r="F2" s="265">
        <f>検算表!I2</f>
        <v>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0f964e-6c74-4d5b-8ce1-1eb9f965e217">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43BDD064D61734C88A5352E131E51FD" ma:contentTypeVersion="14" ma:contentTypeDescription="新しいドキュメントを作成します。" ma:contentTypeScope="" ma:versionID="6c93dcc21f13b4e1b668dd838be4eab8">
  <xsd:schema xmlns:xsd="http://www.w3.org/2001/XMLSchema" xmlns:xs="http://www.w3.org/2001/XMLSchema" xmlns:p="http://schemas.microsoft.com/office/2006/metadata/properties" xmlns:ns2="240f964e-6c74-4d5b-8ce1-1eb9f965e217" xmlns:ns3="92c85782-91b6-4975-a634-e8e07eaefb77" targetNamespace="http://schemas.microsoft.com/office/2006/metadata/properties" ma:root="true" ma:fieldsID="3c9d4660856dab84cfc1f7d5a6431fe0" ns2:_="" ns3:_="">
    <xsd:import namespace="240f964e-6c74-4d5b-8ce1-1eb9f965e21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f964e-6c74-4d5b-8ce1-1eb9f965e2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d81f4e0-a1bd-4cfe-8979-c6e2ad541c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E3FD59-9238-44B3-8210-625EDDD5C6A7}">
  <ds:schemaRefs>
    <ds:schemaRef ds:uri="http://schemas.microsoft.com/office/2006/documentManagement/types"/>
    <ds:schemaRef ds:uri="240f964e-6c74-4d5b-8ce1-1eb9f965e217"/>
    <ds:schemaRef ds:uri="http://purl.org/dc/elements/1.1/"/>
    <ds:schemaRef ds:uri="http://www.w3.org/XML/1998/namespace"/>
    <ds:schemaRef ds:uri="http://purl.org/dc/dcmitype/"/>
    <ds:schemaRef ds:uri="http://schemas.openxmlformats.org/package/2006/metadata/core-properties"/>
    <ds:schemaRef ds:uri="http://schemas.microsoft.com/office/infopath/2007/PartnerControls"/>
    <ds:schemaRef ds:uri="92c85782-91b6-4975-a634-e8e07eaefb77"/>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DC6F2A4B-9094-42F7-87F9-91423BF41D14}">
  <ds:schemaRefs>
    <ds:schemaRef ds:uri="http://schemas.microsoft.com/sharepoint/v3/contenttype/forms"/>
  </ds:schemaRefs>
</ds:datastoreItem>
</file>

<file path=customXml/itemProps3.xml><?xml version="1.0" encoding="utf-8"?>
<ds:datastoreItem xmlns:ds="http://schemas.openxmlformats.org/officeDocument/2006/customXml" ds:itemID="{FE5954FA-9CBE-4A5E-A39E-5F142EF8C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f964e-6c74-4d5b-8ce1-1eb9f965e21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2025-07-07T07:09:08Z</cp:lastPrinted>
  <dcterms:created xsi:type="dcterms:W3CDTF">2019-06-05T06:28:00Z</dcterms:created>
  <dcterms:modified xsi:type="dcterms:W3CDTF">2025-11-27T06:14:12Z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0x010100243BDD064D61734C88A5352E131E51FD</vt:lpwstr>
  </property>
  <property fmtid="{D5CDD505-2E9C-101B-9397-08002B2CF9AE}" pid="4" name="MediaServiceImageTags">
    <vt:lpwstr/>
  </property>
</Properties>
</file>