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188C50D-A68D-4053-93D5-75D032FFA4EB}"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M23" i="7"/>
  <c r="L23" i="7"/>
  <c r="E23" i="7"/>
  <c r="D23" i="7"/>
  <c r="V21" i="7"/>
  <c r="U21" i="7"/>
  <c r="M21" i="7"/>
  <c r="L21" i="7"/>
  <c r="E21" i="7"/>
  <c r="D21"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<sst xmlns="http://schemas.openxmlformats.org/spreadsheetml/2006/main" count="13480" uniqueCount="7933">
  <si>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</si>
  <si>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</si>
  <si>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</si>
  <si>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</si>
  <si>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</si>
  <si>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</si>
  <si>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</si>
  <si>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</si>
  <si>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</si>
  <si>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</si>
  <si>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</si>
  <si>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</si>
  <si>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</si>
  <si>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</si>
  <si>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</si>
  <si>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</si>
  <si>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</si>
  <si>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</si>
  <si>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</si>
  <si>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</si>
  <si>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</si>
  <si>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</si>
  <si>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</si>
  <si>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</si>
  <si>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</si>
  <si>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</si>
  <si>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</si>
  <si>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</si>
  <si>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</si>
  <si>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</si>
  <si>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</si>
  <si>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</si>
  <si>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</si>
  <si>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</si>
  <si>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</si>
  <si>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</si>
  <si>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</si>
  <si>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</si>
  <si>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</si>
  <si>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</si>
  <si>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</si>
  <si>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</si>
  <si>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</si>
  <si>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</si>
  <si>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</si>
  <si>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</si>
  <si>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</si>
  <si>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</si>
  <si>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</si>
  <si>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</si>
  <si>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</si>
  <si>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</si>
  <si>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</si>
  <si>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</si>
  <si>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</si>
  <si>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</si>
  <si>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</si>
  <si>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</si>
  <si>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</si>
  <si>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</si>
  <si>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</si>
  <si>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</si>
  <si>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</si>
  <si>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</si>
  <si>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</si>
  <si>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</si>
  <si>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</si>
  <si>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</si>
  <si>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</si>
  <si>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</si>
  <si>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</si>
  <si>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</si>
  <si>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</si>
  <si>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</si>
  <si>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</si>
  <si>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</si>
  <si>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</si>
  <si>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</si>
  <si>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</si>
  <si>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</si>
  <si>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</si>
  <si>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</si>
  <si>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</si>
  <si>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</si>
  <si>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</si>
  <si>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</si>
  <si>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</si>
  <si>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</si>
  <si>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</si>
  <si>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</si>
  <si>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</si>
  <si>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</si>
  <si>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</si>
  <si>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</si>
  <si>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</si>
  <si>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</si>
  <si>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</si>
  <si>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</si>
  <si>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</si>
  <si>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</si>
  <si>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</si>
  <si>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</si>
  <si>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</si>
  <si>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</si>
  <si>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</si>
  <si>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</si>
  <si>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</si>
  <si>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</si>
  <si>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</si>
  <si>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</si>
  <si>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</si>
  <si>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</si>
  <si>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</si>
  <si>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</si>
  <si>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</si>
  <si>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</si>
  <si>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</si>
  <si>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</si>
  <si>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</si>
  <si>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</si>
  <si>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</si>
  <si>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</si>
  <si>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</si>
  <si>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</si>
  <si>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</si>
  <si>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</si>
  <si>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</si>
  <si>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</si>
  <si>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</si>
  <si>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</si>
  <si>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</si>
  <si>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</si>
  <si>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</si>
  <si>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</si>
  <si>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</si>
  <si>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</si>
  <si>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</si>
  <si>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</si>
  <si>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</si>
  <si>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</si>
  <si>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</si>
  <si>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</si>
  <si>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</si>
  <si>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</si>
  <si>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</si>
  <si>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</si>
  <si>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</si>
  <si>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</si>
  <si>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</si>
  <si>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</si>
  <si>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</si>
  <si>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</si>
  <si>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</si>
  <si>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</si>
  <si>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</si>
  <si>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</si>
  <si>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</si>
  <si>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</si>
  <si>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</si>
  <si>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</si>
  <si>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</si>
  <si>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</si>
  <si>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</si>
  <si>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</si>
  <si>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</si>
  <si>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</si>
  <si>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</si>
  <si>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</si>
  <si>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</si>
  <si>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</si>
  <si>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</si>
  <si>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</si>
  <si>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</si>
  <si>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</si>
  <si>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</si>
  <si>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</si>
  <si>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</si>
  <si>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</si>
  <si>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</si>
  <si>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</si>
  <si>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</si>
  <si>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</si>
  <si>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</si>
  <si>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</si>
  <si>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</si>
  <si>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</si>
  <si>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</si>
  <si>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</si>
  <si>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</si>
  <si>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</si>
  <si>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</si>
  <si>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</si>
  <si>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</si>
  <si>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</si>
  <si>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</si>
  <si>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</si>
  <si>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</si>
  <si>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</si>
  <si>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</si>
  <si>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</si>
  <si>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</si>
  <si>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</si>
  <si>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</si>
  <si>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</si>
  <si>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</si>
  <si>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</si>
  <si>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</si>
  <si>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</si>
  <si>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</si>
  <si>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</si>
  <si>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</si>
  <si>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</si>
  <si>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</si>
  <si>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</si>
  <si>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</si>
  <si>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</si>
  <si>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</si>
  <si>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</si>
  <si>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</si>
  <si>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</si>
  <si>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</si>
  <si>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</si>
  <si>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</si>
  <si>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</si>
  <si>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</si>
  <si>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</si>
  <si>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</si>
  <si>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</si>
  <si>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</si>
  <si>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</si>
  <si>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</si>
  <si>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</si>
  <si>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</si>
  <si>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</si>
  <si>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</si>
  <si>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</si>
  <si>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</si>
  <si>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</si>
  <si>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</si>
  <si>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</si>
  <si>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</si>
  <si>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</si>
  <si>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</si>
  <si>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</si>
  <si>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</si>
  <si>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</si>
  <si>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</si>
  <si>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</si>
  <si>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</si>
  <si>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</si>
  <si>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</si>
  <si>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</si>
  <si>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</si>
  <si>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</si>
  <si>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</si>
  <si>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</si>
  <si>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</si>
  <si>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</si>
  <si>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</si>
  <si>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</si>
  <si>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</si>
  <si>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</si>
  <si>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</si>
  <si>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</si>
  <si>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</si>
  <si>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</si>
  <si>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</si>
  <si>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</si>
  <si>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</si>
  <si>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</si>
  <si>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</si>
  <si>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</si>
  <si>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</si>
  <si>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</si>
  <si>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</si>
  <si>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</si>
  <si>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</si>
  <si>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</si>
  <si>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</si>
  <si>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</si>
  <si>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</si>
  <si>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</si>
  <si>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</si>
  <si>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</si>
  <si>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</si>
  <si>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</si>
  <si>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</si>
  <si>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</si>
  <si>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</si>
  <si>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</si>
  <si>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</si>
  <si>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</si>
  <si>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</si>
  <si>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</si>
  <si>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</si>
  <si>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</si>
  <si>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</si>
  <si>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</si>
  <si>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</si>
  <si>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</si>
  <si>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</si>
  <si>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</si>
  <si>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</si>
  <si>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</si>
  <si>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</si>
  <si>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</si>
  <si>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</si>
  <si>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</si>
  <si>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</si>
  <si>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</si>
  <si>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</si>
  <si>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</si>
  <si>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</si>
  <si>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</si>
  <si>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</si>
  <si>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</si>
  <si>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</si>
  <si>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</si>
  <si>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</si>
  <si>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</si>
  <si>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</si>
  <si>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</si>
  <si>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</si>
  <si>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</si>
  <si>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</si>
  <si>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</si>
  <si>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</si>
  <si>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</si>
  <si>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</si>
  <si>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</si>
  <si>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</si>
  <si>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</si>
  <si>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</si>
  <si>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</si>
  <si>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</si>
  <si>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</si>
  <si>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</si>
  <si>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</si>
  <si>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</si>
  <si>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</si>
  <si>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</si>
  <si>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</si>
  <si>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</si>
  <si>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</si>
  <si>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</si>
  <si>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</si>
  <si>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</si>
  <si>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</si>
  <si>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</si>
  <si>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</si>
  <si>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</si>
  <si>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</si>
  <si>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</si>
  <si>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</si>
  <si>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</si>
  <si>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</si>
  <si>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</si>
  <si>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</si>
  <si>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</si>
  <si>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</si>
  <si>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</si>
  <si>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</si>
  <si>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</si>
  <si>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</si>
  <si>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</si>
  <si>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</si>
  <si>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</si>
  <si>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</si>
  <si>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</si>
  <si>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</si>
  <si>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</si>
  <si>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</si>
  <si>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</si>
  <si>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</si>
  <si>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</si>
  <si>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</si>
  <si>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</si>
  <si>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</si>
  <si>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</si>
  <si>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</si>
  <si>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</si>
  <si>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</si>
  <si>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</si>
  <si>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</si>
  <si>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</si>
  <si>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</si>
  <si>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</si>
  <si>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</si>
  <si>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</si>
  <si>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</si>
  <si>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</si>
  <si>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</si>
  <si>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</si>
  <si>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</si>
  <si>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</si>
  <si>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</si>
  <si>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</si>
  <si>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</si>
  <si>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</si>
  <si>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</si>
  <si>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</si>
  <si>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</si>
  <si>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</si>
  <si>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</si>
  <si>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</si>
  <si>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</si>
  <si>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</si>
  <si>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</si>
  <si>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</si>
  <si>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</si>
  <si>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</si>
  <si>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</si>
  <si>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</si>
  <si>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</si>
  <si>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</si>
  <si>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</si>
  <si>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</si>
  <si>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</si>
  <si>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</si>
  <si>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</si>
  <si>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</si>
  <si>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</si>
  <si>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</si>
  <si>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</si>
  <si>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</si>
  <si>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</si>
  <si>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</si>
  <si>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</si>
  <si>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</si>
  <si>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</si>
  <si>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</si>
  <si>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</si>
  <si>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</si>
  <si>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</si>
  <si>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</si>
  <si>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</si>
  <si>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</si>
  <si>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</si>
  <si>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</si>
  <si>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</si>
  <si>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</si>
  <si>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</si>
  <si>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</si>
  <si>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</si>
  <si>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</si>
  <si>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</si>
  <si>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</si>
  <si>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</si>
  <si>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</si>
  <si>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</si>
  <si>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</si>
  <si>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</si>
  <si>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</si>
  <si>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</si>
  <si>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</si>
  <si>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</si>
  <si>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</si>
  <si>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</si>
  <si>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</si>
  <si>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</si>
  <si>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</si>
  <si>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</si>
  <si>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</si>
  <si>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</si>
  <si>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</si>
  <si>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</si>
  <si>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</si>
  <si>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</si>
  <si>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</si>
  <si>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</si>
  <si>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</si>
  <si>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</si>
  <si>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</si>
  <si>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</si>
  <si>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</si>
  <si>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</si>
  <si>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</si>
  <si>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</si>
  <si>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</si>
  <si>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</si>
  <si>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</si>
  <si>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</si>
  <si>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</si>
  <si>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</si>
  <si>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</si>
  <si>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</si>
  <si>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</si>
  <si>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</si>
  <si>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</si>
  <si>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</si>
  <si>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</si>
  <si>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</si>
  <si>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</si>
  <si>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</si>
  <si>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</si>
  <si>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</si>
  <si>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</si>
  <si>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</si>
  <si>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</si>
  <si>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</si>
  <si>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</si>
  <si>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</si>
  <si>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</si>
  <si>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</si>
  <si>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</si>
  <si>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</si>
  <si>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</si>
  <si>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</si>
  <si>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</si>
  <si>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</si>
  <si>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</si>
  <si>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</si>
  <si>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</si>
  <si>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</si>
  <si>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</si>
  <si>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</si>
  <si>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</si>
  <si>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</si>
  <si>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</si>
  <si>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</si>
  <si>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</si>
  <si>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</si>
  <si>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</si>
  <si>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</si>
  <si>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</si>
  <si>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</si>
  <si>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</si>
  <si>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</si>
  <si>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</si>
  <si>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</si>
  <si>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</si>
  <si>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</si>
  <si>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</si>
  <si>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</si>
  <si>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</si>
  <si>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</si>
  <si>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</si>
  <si>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</si>
  <si>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</si>
  <si>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</si>
  <si>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</si>
  <si>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</si>
  <si>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</si>
  <si>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</si>
  <si>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</si>
  <si>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</si>
  <si>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</si>
  <si>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</si>
  <si>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</si>
  <si>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</si>
  <si>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</si>
  <si>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</si>
  <si>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</si>
  <si>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</si>
  <si>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</si>
  <si>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</si>
  <si>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</si>
  <si>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</si>
  <si>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</si>
  <si>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</si>
  <si>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</si>
  <si>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</si>
  <si>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</si>
  <si>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</si>
  <si>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</si>
  <si>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</si>
  <si>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</si>
  <si>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</si>
  <si>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</si>
  <si>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</si>
  <si>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</si>
  <si>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</si>
  <si>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</si>
  <si>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</si>
  <si>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</si>
  <si>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</si>
  <si>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</si>
  <si>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</si>
  <si>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</si>
  <si>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</si>
  <si>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</si>
  <si>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</si>
  <si>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</si>
  <si>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</si>
  <si>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</si>
  <si>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</si>
  <si>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</si>
  <si>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</si>
  <si>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</si>
  <si>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</si>
  <si>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</si>
  <si>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</si>
  <si>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</si>
  <si>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</si>
  <si>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</si>
  <si>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</si>
  <si>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</si>
  <si>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</si>
  <si>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</si>
  <si>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</si>
  <si>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</si>
  <si>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</si>
  <si>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</si>
  <si>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</si>
  <si>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</si>
  <si>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</si>
  <si>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</si>
  <si>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</si>
  <si>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</si>
  <si>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</si>
  <si>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</si>
  <si>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</si>
  <si>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</si>
  <si>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</si>
  <si>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</si>
  <si>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</si>
  <si>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</si>
  <si>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</si>
  <si>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</si>
  <si>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</si>
  <si>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</si>
  <si>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</si>
  <si>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</si>
  <si>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</si>
  <si>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</si>
  <si>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</si>
  <si>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</si>
  <si>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</si>
  <si>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</si>
  <si>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</si>
  <si>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</si>
  <si>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</si>
  <si>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</si>
  <si>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</si>
  <si>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</si>
  <si>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</si>
  <si>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</si>
  <si>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</si>
  <si>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</si>
  <si>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</si>
  <si>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</si>
  <si>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</si>
  <si>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</si>
  <si>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</si>
  <si>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</si>
  <si>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</si>
  <si>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</si>
  <si>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</si>
  <si>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</si>
  <si>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</si>
  <si>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</si>
  <si>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</si>
  <si>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</si>
  <si>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</si>
  <si>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</si>
  <si>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</si>
  <si>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</si>
  <si>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</si>
  <si>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</si>
  <si>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</si>
  <si>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</si>
  <si>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</si>
  <si>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</si>
  <si>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</si>
  <si>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</si>
  <si>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</si>
  <si>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</si>
  <si>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</si>
  <si>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</si>
  <si>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</si>
  <si>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</si>
  <si>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</si>
  <si>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</si>
  <si>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</si>
  <si>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</si>
  <si>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</si>
  <si>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</si>
  <si>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</si>
  <si>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</si>
  <si>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</si>
  <si>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</si>
  <si>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</si>
  <si>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</si>
  <si>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</si>
  <si>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</si>
  <si>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</si>
  <si>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</si>
  <si>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</si>
  <si>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</si>
  <si>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</si>
  <si>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</si>
  <si>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</si>
  <si>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</si>
  <si>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</si>
  <si>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</si>
  <si>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</si>
  <si>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</si>
  <si>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</si>
  <si>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</si>
  <si>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</si>
  <si>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</si>
  <si>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</si>
  <si>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</si>
  <si>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</si>
  <si>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</si>
  <si>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</si>
  <si>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</si>
  <si>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</si>
  <si>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</si>
  <si>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</si>
  <si>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</si>
  <si>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</si>
  <si>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</si>
  <si>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</si>
  <si>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</si>
  <si>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</si>
  <si>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</si>
  <si>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</si>
  <si>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</si>
  <si>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</si>
  <si>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</si>
  <si>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</si>
  <si>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</si>
  <si>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</si>
  <si>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</si>
  <si>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</si>
  <si>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</si>
  <si>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</si>
  <si>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</si>
  <si>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</si>
  <si>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</si>
  <si>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</si>
  <si>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</si>
  <si>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</si>
  <si>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</si>
  <si>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</si>
  <si>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</si>
  <si>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</si>
  <si>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</si>
  <si>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</si>
  <si>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</si>
  <si>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</si>
  <si>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</si>
  <si>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</si>
  <si>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</si>
  <si>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</si>
  <si>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</si>
  <si>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</si>
  <si>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</si>
  <si>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</si>
  <si>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</si>
  <si>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</si>
  <si>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</si>
  <si>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</si>
  <si>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</si>
  <si>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</si>
  <si>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</si>
  <si>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</si>
  <si>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</si>
  <si>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</si>
  <si>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</si>
  <si>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</si>
  <si>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</si>
  <si>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</si>
  <si>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</si>
  <si>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</si>
  <si>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</si>
  <si>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</si>
  <si>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</si>
  <si>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</si>
  <si>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</si>
  <si>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</si>
  <si>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</si>
  <si>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</si>
  <si>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</si>
  <si>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</si>
  <si>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</si>
  <si>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</si>
  <si>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</si>
  <si>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</si>
  <si>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</si>
  <si>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</si>
  <si>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</si>
  <si>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</si>
  <si>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</si>
  <si>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</si>
  <si>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</si>
  <si>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</si>
  <si>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</si>
  <si>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</si>
  <si>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</si>
  <si>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</si>
  <si>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</si>
  <si>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</si>
  <si>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</si>
  <si>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</si>
  <si>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</si>
  <si>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</si>
  <si>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</si>
  <si>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</si>
  <si>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</si>
  <si>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</si>
  <si>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</si>
  <si>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</si>
  <si>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</si>
  <si>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</si>
  <si>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</si>
  <si>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</si>
  <si>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</si>
  <si>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</si>
  <si>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</si>
  <si>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</si>
  <si>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</si>
  <si>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</si>
  <si>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</si>
  <si>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</si>
  <si>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</si>
  <si>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</si>
  <si>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</si>
  <si>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</si>
  <si>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</si>
  <si>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</si>
  <si>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</si>
  <si>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</si>
  <si>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</si>
  <si>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</si>
  <si>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</si>
  <si>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</si>
  <si>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</si>
  <si>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</si>
  <si>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</si>
  <si>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</si>
  <si>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</si>
  <si>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</si>
  <si>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</si>
  <si>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</si>
  <si>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</si>
  <si>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</si>
  <si>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</si>
  <si>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</si>
  <si>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</si>
  <si>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</si>
  <si>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</si>
  <si>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</si>
  <si>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</si>
  <si>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</si>
  <si>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</si>
  <si>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</si>
  <si>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</si>
  <si>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</si>
  <si>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</si>
  <si>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</si>
  <si>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</si>
  <si>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</si>
  <si>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</si>
  <si>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</si>
  <si>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</si>
  <si>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</si>
  <si>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</si>
  <si>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</si>
  <si>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</si>
  <si>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</si>
  <si>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</si>
  <si>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</si>
  <si>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</si>
  <si>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</si>
  <si>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</si>
  <si>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</si>
  <si>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</si>
  <si>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</si>
  <si>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</si>
  <si>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</si>
  <si>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</si>
  <si>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</si>
  <si>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</si>
  <si>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</si>
  <si>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</si>
  <si>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</si>
  <si>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</si>
  <si>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</si>
  <si>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</si>
  <si>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</si>
  <si>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</si>
  <si>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</si>
  <si>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</si>
  <si>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</si>
  <si>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</si>
  <si>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</si>
  <si>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</si>
  <si>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</si>
  <si>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</si>
  <si>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</si>
  <si>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</si>
  <si>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</si>
  <si>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</si>
  <si>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</si>
  <si>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</si>
  <si>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</si>
  <si>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</si>
  <si>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</si>
  <si>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</si>
  <si>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</si>
  <si>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</si>
  <si>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</si>
  <si>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</si>
  <si>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</si>
  <si>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</si>
  <si>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</si>
  <si>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</si>
  <si>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</si>
  <si>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</si>
  <si>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</si>
  <si>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</si>
  <si>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</si>
  <si>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</si>
  <si>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</si>
  <si>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</si>
  <si>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</si>
  <si>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</si>
  <si>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</si>
  <si>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</si>
  <si>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</si>
  <si>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</si>
  <si>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</si>
  <si>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</si>
  <si>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</si>
  <si>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</si>
  <si>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</si>
  <si>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</si>
  <si>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</si>
  <si>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</si>
  <si>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</si>
  <si>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</si>
  <si>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</si>
  <si>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</si>
  <si>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</si>
  <si>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</si>
  <si>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</si>
  <si>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</si>
  <si>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</si>
  <si>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</si>
  <si>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</si>
  <si>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</si>
  <si>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</si>
  <si>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</si>
  <si>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</si>
  <si>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</si>
  <si>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</si>
  <si>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</si>
  <si>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</si>
  <si>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</si>
  <si>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</si>
  <si>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</si>
  <si>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</si>
  <si>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</si>
  <si>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</si>
  <si>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</si>
  <si>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</si>
  <si>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</si>
  <si>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</si>
  <si>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</si>
  <si>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</si>
  <si>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</si>
  <si>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</si>
  <si>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</si>
  <si>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</si>
  <si>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</si>
  <si>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</si>
  <si>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</si>
  <si>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</si>
  <si>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</si>
  <si>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</si>
  <si>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</si>
  <si>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</si>
  <si>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</si>
  <si>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</si>
  <si>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</si>
  <si>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</si>
  <si>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</si>
  <si>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</si>
  <si>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</si>
  <si>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</si>
  <si>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</si>
  <si>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</si>
  <si>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</si>
  <si>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</si>
  <si>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</si>
  <si>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</si>
  <si>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</si>
  <si>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</si>
  <si>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</si>
  <si>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</si>
  <si>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</si>
  <si>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</si>
  <si>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</si>
  <si>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</si>
  <si>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</si>
  <si>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</si>
  <si>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</si>
  <si>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</si>
  <si>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</si>
  <si>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</si>
  <si>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</si>
  <si>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</si>
  <si>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</si>
  <si>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</si>
  <si>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</si>
  <si>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</si>
  <si>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</si>
  <si>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</si>
  <si>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</si>
  <si>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</si>
  <si>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</si>
  <si>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</si>
  <si>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</si>
  <si>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</si>
  <si>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</si>
  <si>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</si>
  <si>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</si>
  <si>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</si>
  <si>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</si>
  <si>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</si>
  <si>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</si>
  <si>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</si>
  <si>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</si>
  <si>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</si>
  <si>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</si>
  <si>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</si>
  <si>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</si>
  <si>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</si>
  <si>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</si>
  <si>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</si>
  <si>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</si>
  <si>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</si>
  <si>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</si>
  <si>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</si>
  <si>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</si>
  <si>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</si>
  <si>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</si>
  <si>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</si>
  <si>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</si>
  <si>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</si>
  <si>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</si>
  <si>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</si>
  <si>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</si>
  <si>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</si>
  <si>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</si>
  <si>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</si>
  <si>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</si>
  <si>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</si>
  <si>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</si>
  <si>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</si>
  <si>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</si>
  <si>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</si>
  <si>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</si>
  <si>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</si>
  <si>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</si>
  <si>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</si>
  <si>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</si>
  <si>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</si>
  <si>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</si>
  <si>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</si>
  <si>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</si>
  <si>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</si>
  <si>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</si>
  <si>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</si>
  <si>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</si>
  <si>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</si>
  <si>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</si>
  <si>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</si>
  <si>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</si>
  <si>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</si>
  <si>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</si>
  <si>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</si>
  <si>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</si>
  <si>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</si>
  <si>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</si>
  <si>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</si>
  <si>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</si>
  <si>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</si>
  <si>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</si>
  <si>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</si>
  <si>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</si>
  <si>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</si>
  <si>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</si>
  <si>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</si>
  <si>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</si>
  <si>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</si>
  <si>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</si>
  <si>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</si>
  <si>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</si>
  <si>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</si>
  <si>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</si>
  <si>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</si>
  <si>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</si>
  <si>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</si>
  <si>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</si>
  <si>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</si>
  <si>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</si>
  <si>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</si>
  <si>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</si>
  <si>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</si>
  <si>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</si>
  <si>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</si>
  <si>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</si>
  <si>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</si>
  <si>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</si>
  <si>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</si>
  <si>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</si>
  <si>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</si>
  <si>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</si>
  <si>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</si>
  <si>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</si>
  <si>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</si>
  <si>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</si>
  <si>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</si>
  <si>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</si>
  <si>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</si>
  <si>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</si>
  <si>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</si>
  <si>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</si>
  <si>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</si>
  <si>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</si>
  <si>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</si>
  <si>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</si>
  <si>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</si>
  <si>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</si>
  <si>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</si>
  <si>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</si>
  <si>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</si>
  <si>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</si>
  <si>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</si>
  <si>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</si>
  <si>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</si>
  <si>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</si>
  <si>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</si>
  <si>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</si>
  <si>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</si>
  <si>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</si>
  <si>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</si>
  <si>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</si>
  <si>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</si>
  <si>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</si>
  <si>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</si>
  <si>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</si>
  <si>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</si>
  <si>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</si>
  <si>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</si>
  <si>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</si>
  <si>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</si>
  <si>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</si>
  <si>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</si>
  <si>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</si>
  <si>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</si>
  <si>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</si>
  <si>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</si>
  <si>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</si>
  <si>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</si>
  <si>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</si>
  <si>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</si>
  <si>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</si>
  <si>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</si>
  <si>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</si>
  <si>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</si>
  <si>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</si>
  <si>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</si>
  <si>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</si>
  <si>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</si>
  <si>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</si>
  <si>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</si>
  <si>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</si>
  <si>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</si>
  <si>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</si>
  <si>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</si>
  <si>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</si>
  <si>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</si>
  <si>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</si>
  <si>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</si>
  <si>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</si>
  <si>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</si>
  <si>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</si>
  <si>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</si>
  <si>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</si>
  <si>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</si>
  <si>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</si>
  <si>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</si>
  <si>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</si>
  <si>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</si>
  <si>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</si>
  <si>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</si>
  <si>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</si>
  <si>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</si>
  <si>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</si>
  <si>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</si>
  <si>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</si>
  <si>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</si>
  <si>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</si>
  <si>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</si>
  <si>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</si>
  <si>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</si>
  <si>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</si>
  <si>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</si>
  <si>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</si>
  <si>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</si>
  <si>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</si>
  <si>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</si>
  <si>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</si>
  <si>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</si>
  <si>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</si>
  <si>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</si>
  <si>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</si>
  <si>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</si>
  <si>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</si>
  <si>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</si>
  <si>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</si>
  <si>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</si>
  <si>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</si>
  <si>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</si>
  <si>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</si>
  <si>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</si>
  <si>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</si>
  <si>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</si>
  <si>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</si>
  <si>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</si>
  <si>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</si>
  <si>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</si>
  <si>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</si>
  <si>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</si>
  <si>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</si>
  <si>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</si>
  <si>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</si>
  <si>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</si>
  <si>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</si>
  <si>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</si>
  <si>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</si>
  <si>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</si>
  <si>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</si>
  <si>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</si>
  <si>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</si>
  <si>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</si>
  <si>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</si>
  <si>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</si>
  <si>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</si>
  <si>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</si>
  <si>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</si>
  <si>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</si>
  <si>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</si>
  <si>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</si>
  <si>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</si>
  <si>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</si>
  <si>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</si>
  <si>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</si>
  <si>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</si>
  <si>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</si>
  <si>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</si>
  <si>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</si>
  <si>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</si>
  <si>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</si>
  <si>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</si>
  <si>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</si>
  <si>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</si>
  <si>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</si>
  <si>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</si>
  <si>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</si>
  <si>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</si>
  <si>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</si>
  <si>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</si>
  <si>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</si>
  <si>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</si>
  <si>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</si>
  <si>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</si>
  <si>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</si>
  <si>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</si>
  <si>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</si>
  <si>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</si>
  <si>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</si>
  <si>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</si>
  <si>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</si>
  <si>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</si>
  <si>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</si>
  <si>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</si>
  <si>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</si>
  <si>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</si>
  <si>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</si>
  <si>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</si>
  <si>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</si>
  <si>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</si>
  <si>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</si>
  <si>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</si>
  <si>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</si>
  <si>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</si>
  <si>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</si>
  <si>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</si>
  <si>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</si>
  <si>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</si>
  <si>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</si>
  <si>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</si>
  <si>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</si>
  <si>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</si>
  <si>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</si>
  <si>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</si>
  <si>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</si>
  <si>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</si>
  <si>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</si>
  <si>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</si>
  <si>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</si>
  <si>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</si>
  <si>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</si>
  <si>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</si>
  <si>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</si>
  <si>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</si>
  <si>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</si>
  <si>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</si>
  <si>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</si>
  <si>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</si>
  <si>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</si>
  <si>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</si>
  <si>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</si>
  <si>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</si>
  <si>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</si>
  <si>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</si>
  <si>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</si>
  <si>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</si>
  <si>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</si>
  <si>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</si>
  <si>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</si>
  <si>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</si>
  <si>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</si>
  <si>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</si>
  <si>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</si>
  <si>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</si>
  <si>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</si>
  <si>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</si>
  <si>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</si>
  <si>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</si>
  <si>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</si>
  <si>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</si>
  <si>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</si>
  <si>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</si>
  <si>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</si>
  <si>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</si>
  <si>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</si>
  <si>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</si>
  <si>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</si>
  <si>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</si>
  <si>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</si>
  <si>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</si>
  <si>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</si>
  <si>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</si>
  <si>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</si>
  <si>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</si>
  <si>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</si>
  <si>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</si>
  <si>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</si>
  <si>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</si>
  <si>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</si>
  <si>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</si>
  <si>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</si>
  <si>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</si>
  <si>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</si>
  <si>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</si>
  <si>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</si>
  <si>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</si>
  <si>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</si>
  <si>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</si>
  <si>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</si>
  <si>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</si>
  <si>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</si>
  <si>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</si>
  <si>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</si>
  <si>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</si>
  <si>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</si>
  <si>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</si>
  <si>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</si>
  <si>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</si>
  <si>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</si>
  <si>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</si>
  <si>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</si>
  <si>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</si>
  <si>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</si>
  <si>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</si>
  <si>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</si>
  <si>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</si>
  <si>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</si>
  <si>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</si>
  <si>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</si>
  <si>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</si>
  <si>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</si>
  <si>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</si>
  <si>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</si>
  <si>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</si>
  <si>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</si>
  <si>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</si>
  <si>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</si>
  <si>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</si>
  <si>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</si>
  <si>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</si>
  <si>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</si>
  <si>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</si>
  <si>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</si>
  <si>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</si>
  <si>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</si>
  <si>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</si>
  <si>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</si>
  <si>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</si>
  <si>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</si>
  <si>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</si>
  <si>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</si>
  <si>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</si>
  <si>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</si>
  <si>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</si>
  <si>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</si>
  <si>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</si>
  <si>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</si>
  <si>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</si>
  <si>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</si>
  <si>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</si>
  <si>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</si>
  <si>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</si>
  <si>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</si>
  <si>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</si>
  <si>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</si>
  <si>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</si>
  <si>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</si>
  <si>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</si>
  <si>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</si>
  <si>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</si>
  <si>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</si>
  <si>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</si>
  <si>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</si>
  <si>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</si>
  <si>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</si>
  <si>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</si>
  <si>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</si>
  <si>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</si>
  <si>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</si>
  <si>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</si>
  <si>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</si>
  <si>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</si>
  <si>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</si>
  <si>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</si>
  <si>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</si>
  <si>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</si>
  <si>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</si>
  <si>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</si>
  <si>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</si>
  <si>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</si>
  <si>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</si>
  <si>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</si>
  <si>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</si>
  <si>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</si>
  <si>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</si>
  <si>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</si>
  <si>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</si>
  <si>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</si>
  <si>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</si>
  <si>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</si>
  <si>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</si>
  <si>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</si>
  <si>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</si>
  <si>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</si>
  <si>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</si>
  <si>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</si>
  <si>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</si>
  <si>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</si>
  <si>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</si>
  <si>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</si>
  <si>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</si>
  <si>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</si>
  <si>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</si>
  <si>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</si>
  <si>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</si>
  <si>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</si>
  <si>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</si>
  <si>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</si>
  <si>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</si>
  <si>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</si>
  <si>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</si>
  <si>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</si>
  <si>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</si>
  <si>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</si>
  <si>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</si>
  <si>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</si>
  <si>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</si>
  <si>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</si>
  <si>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</si>
  <si>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</si>
  <si>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</si>
  <si>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</si>
  <si>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</si>
  <si>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</si>
  <si>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</si>
  <si>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</si>
  <si>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</si>
  <si>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</si>
  <si>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</si>
  <si>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</si>
  <si>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</si>
  <si>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</si>
  <si>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</si>
  <si>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</si>
  <si>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</si>
  <si>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</si>
  <si>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</si>
  <si>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</si>
  <si>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</si>
  <si>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</si>
  <si>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</si>
  <si>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</si>
  <si>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</si>
  <si>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</si>
  <si>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</si>
  <si>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</si>
  <si>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</si>
  <si>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</si>
  <si>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</si>
  <si>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</si>
  <si>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</si>
  <si>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</si>
  <si>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</si>
  <si>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</si>
  <si>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</si>
  <si>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</si>
  <si>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</si>
  <si>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</si>
  <si>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</si>
  <si>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</si>
  <si>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</si>
  <si>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</si>
  <si>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</si>
  <si>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</si>
  <si>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</si>
  <si>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</si>
  <si>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</si>
  <si>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</si>
  <si>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</si>
  <si>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</si>
  <si>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</si>
  <si>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</si>
  <si>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</si>
  <si>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</si>
  <si>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</si>
  <si>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</si>
  <si>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</si>
  <si>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</si>
  <si>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</si>
  <si>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</si>
  <si>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</si>
  <si>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</si>
  <si>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</si>
  <si>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</si>
  <si>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</si>
  <si>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</si>
  <si>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</si>
  <si>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</si>
  <si>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</si>
  <si>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</si>
  <si>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</si>
  <si>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</si>
  <si>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</si>
  <si>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</si>
  <si>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</si>
  <si>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</si>
  <si>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</si>
  <si>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</si>
  <si>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</si>
  <si>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</si>
  <si>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</si>
  <si>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</si>
  <si>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</si>
  <si>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</si>
  <si>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</si>
  <si>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</si>
  <si>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</si>
  <si>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</si>
  <si>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</si>
  <si>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</si>
  <si>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</si>
  <si>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</si>
  <si>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</si>
  <si>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</si>
  <si>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</si>
  <si>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</si>
  <si>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</si>
  <si>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</si>
  <si>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</si>
  <si>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</si>
  <si>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</si>
  <si>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</si>
  <si>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</si>
  <si>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</si>
  <si>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</si>
  <si>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</si>
  <si>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</si>
  <si>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</si>
  <si>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</si>
  <si>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</si>
  <si>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</si>
  <si>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</si>
  <si>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</si>
  <si>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</si>
  <si>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</si>
  <si>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</si>
  <si>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</si>
  <si>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</si>
  <si>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</si>
  <si>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</si>
  <si>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</si>
  <si>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</si>
  <si>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</si>
  <si>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</si>
  <si>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</si>
  <si>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</si>
  <si>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</si>
  <si>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</si>
  <si>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</si>
  <si>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</si>
  <si>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</si>
  <si>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</si>
  <si>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</si>
  <si>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</si>
  <si>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</si>
  <si>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</si>
  <si>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</si>
  <si>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</si>
  <si>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</si>
  <si>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</si>
  <si>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</si>
  <si>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</si>
  <si>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</si>
  <si>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</si>
  <si>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</si>
  <si>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</si>
  <si>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</si>
  <si>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</si>
  <si>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</si>
  <si>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</si>
  <si>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</si>
  <si>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</si>
  <si>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</si>
  <si>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</si>
  <si>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</si>
  <si>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</si>
  <si>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</si>
  <si>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</si>
  <si>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</si>
  <si>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</si>
  <si>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</si>
  <si>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</si>
  <si>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</si>
  <si>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</si>
  <si>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</si>
  <si>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</si>
  <si>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</si>
  <si>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</si>
  <si>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</si>
  <si>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</si>
  <si>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</si>
  <si>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</si>
  <si>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</si>
  <si>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</si>
  <si>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</si>
  <si>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</si>
  <si>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</si>
  <si>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</si>
  <si>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</si>
  <si>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</si>
  <si>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</si>
  <si>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</si>
  <si>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</si>
  <si>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</si>
  <si>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</si>
  <si>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</si>
  <si>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</si>
  <si>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</si>
  <si>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</si>
  <si>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</si>
  <si>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</si>
  <si>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</si>
  <si>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</si>
  <si>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</si>
  <si>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</si>
  <si>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</si>
  <si>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</si>
  <si>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</si>
  <si>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</si>
  <si>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</si>
  <si>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</si>
  <si>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</si>
  <si>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</si>
  <si>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</si>
  <si>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</si>
  <si>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</si>
  <si>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</si>
  <si>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</si>
  <si>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</si>
  <si>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</si>
  <si>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</si>
  <si>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</si>
  <si>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</si>
  <si>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</si>
  <si>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</si>
  <si>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</si>
  <si>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</si>
  <si>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</si>
  <si>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</si>
  <si>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</si>
  <si>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</si>
  <si>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</si>
  <si>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</si>
  <si>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</si>
  <si>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</si>
  <si>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</si>
  <si>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</si>
  <si>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</si>
  <si>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</si>
  <si>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</si>
  <si>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</si>
  <si>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</si>
  <si>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</si>
  <si>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</si>
  <si>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</si>
  <si>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</si>
  <si>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</si>
  <si>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</si>
  <si>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</si>
  <si>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</si>
  <si>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</si>
  <si>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</si>
  <si>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</si>
  <si>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</si>
  <si>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</si>
  <si>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</si>
  <si>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</si>
  <si>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</si>
  <si>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</si>
  <si>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</si>
  <si>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</si>
  <si>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</si>
  <si>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</si>
  <si>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</si>
  <si>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</si>
  <si>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</si>
  <si>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</si>
  <si>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</si>
  <si>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</si>
  <si>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</si>
  <si>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</si>
  <si>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</si>
  <si>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</si>
  <si>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</si>
  <si>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</si>
  <si>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</si>
  <si>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</si>
  <si>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</si>
  <si>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</si>
  <si>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</si>
  <si>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</si>
  <si>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</si>
  <si>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</si>
  <si>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</si>
  <si>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</si>
  <si>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</si>
  <si>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</si>
  <si>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</si>
  <si>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</si>
  <si>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</si>
  <si>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</si>
  <si>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</si>
  <si>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</si>
  <si>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</si>
  <si>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</si>
  <si>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</si>
  <si>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</si>
  <si>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</si>
  <si>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</si>
  <si>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</si>
  <si>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</si>
  <si>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</si>
  <si>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</si>
  <si>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</si>
  <si>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</si>
  <si>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</si>
  <si>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</si>
  <si>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</si>
  <si>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</si>
  <si>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</si>
  <si>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</si>
  <si>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</si>
  <si>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</si>
  <si>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</si>
  <si>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</si>
  <si>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</si>
  <si>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</si>
  <si>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</si>
  <si>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</si>
  <si>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</si>
  <si>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</si>
  <si>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</si>
  <si>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</si>
  <si>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</si>
  <si>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</si>
  <si>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</si>
  <si>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</si>
  <si>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</si>
  <si>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</si>
  <si>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</si>
  <si>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</si>
  <si>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</si>
  <si>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</si>
  <si>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</si>
  <si>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</si>
  <si>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</si>
  <si>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</si>
  <si>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</si>
  <si>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</si>
  <si>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</si>
  <si>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</si>
  <si>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</si>
  <si>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</si>
  <si>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</si>
  <si>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</si>
  <si>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</si>
  <si>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</si>
  <si>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</si>
  <si>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</si>
  <si>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</si>
  <si>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</si>
  <si>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</si>
  <si>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</si>
  <si>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</si>
  <si>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</si>
  <si>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</si>
  <si>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</si>
  <si>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</si>
  <si>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</si>
  <si>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</si>
  <si>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</si>
  <si>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</si>
  <si>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</si>
  <si>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</si>
  <si>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</si>
  <si>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</si>
  <si>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</si>
  <si>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</si>
  <si>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</si>
  <si>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</si>
  <si>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</si>
  <si>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</si>
  <si>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</si>
  <si>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</si>
  <si>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</si>
  <si>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</si>
  <si>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</si>
  <si>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</si>
  <si>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</si>
  <si>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</si>
  <si>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</si>
  <si>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</si>
  <si>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</si>
  <si>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</si>
  <si>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</si>
  <si>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</si>
  <si>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</si>
  <si>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</si>
  <si>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</si>
  <si>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</si>
  <si>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</si>
  <si>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</si>
  <si>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</si>
  <si>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</si>
  <si>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</si>
  <si>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</si>
  <si>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</si>
  <si>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</si>
  <si>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</si>
  <si>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</si>
  <si>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</si>
  <si>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</si>
  <si>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</si>
  <si>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</si>
  <si>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</si>
  <si>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</si>
  <si>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</si>
  <si>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</si>
  <si>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</si>
  <si>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</si>
  <si>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</si>
  <si>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</si>
  <si>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</si>
  <si>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</si>
  <si>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</si>
  <si>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</si>
  <si>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</si>
  <si>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</si>
  <si>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</si>
  <si>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</si>
  <si>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</si>
  <si>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</si>
  <si>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</si>
  <si>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</si>
  <si>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</si>
  <si>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</si>
  <si>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</si>
  <si>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</si>
  <si>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</si>
  <si>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</si>
  <si>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</si>
  <si>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</si>
  <si>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</si>
  <si>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</si>
  <si>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</si>
  <si>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</si>
  <si>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</si>
  <si>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</si>
  <si>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</si>
  <si>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</si>
  <si>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</si>
  <si>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</si>
  <si>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</si>
  <si>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</si>
  <si>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</si>
  <si>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</si>
  <si>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</si>
  <si>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</si>
  <si>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</si>
  <si>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</si>
  <si>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</si>
  <si>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</si>
  <si>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</si>
  <si>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</si>
  <si>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</si>
  <si>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</si>
  <si>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</si>
  <si>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</si>
  <si>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</si>
  <si>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</si>
  <si>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</si>
  <si>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</si>
  <si>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</si>
  <si>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</si>
  <si>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</si>
  <si>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</si>
  <si>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</si>
  <si>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</si>
  <si>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</si>
  <si>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</si>
  <si>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</si>
  <si>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</si>
  <si>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</si>
  <si>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</si>
  <si>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</si>
  <si>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</si>
  <si>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</si>
  <si>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</si>
  <si>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</si>
  <si>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</si>
  <si>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</si>
  <si>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</si>
  <si>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</si>
  <si>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</si>
  <si>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</si>
  <si>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</si>
  <si>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</si>
  <si>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</si>
  <si>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</si>
  <si>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</si>
  <si>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</si>
  <si>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</si>
  <si>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</si>
  <si>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</si>
  <si>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</si>
  <si>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</si>
  <si>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</si>
  <si>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</si>
  <si>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</si>
  <si>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</si>
  <si>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</si>
  <si>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</si>
  <si>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</si>
  <si>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</si>
  <si>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</si>
  <si>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</si>
  <si>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</si>
  <si>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</si>
  <si>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</si>
  <si>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</si>
  <si>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</si>
  <si>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</si>
  <si>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</si>
  <si>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</si>
  <si>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</si>
  <si>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</si>
  <si>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</si>
  <si>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</si>
  <si>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</si>
  <si>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</si>
  <si>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</si>
  <si>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</si>
  <si>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</si>
  <si>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</si>
  <si>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</si>
  <si>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</si>
  <si>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</si>
  <si>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</si>
  <si>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</si>
  <si>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</si>
  <si>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</si>
  <si>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</si>
  <si>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</si>
  <si>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</si>
  <si>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</si>
  <si>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</si>
  <si>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</si>
  <si>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</si>
  <si>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</si>
  <si>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</si>
  <si>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</si>
  <si>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</si>
  <si>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</si>
  <si>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</si>
  <si>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</si>
  <si>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</si>
  <si>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</si>
  <si>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</si>
  <si>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</si>
  <si>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</si>
  <si>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</si>
  <si>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</si>
  <si>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</si>
  <si>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</si>
  <si>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</si>
  <si>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</si>
  <si>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</si>
  <si>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</si>
  <si>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</si>
  <si>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</si>
  <si>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</si>
  <si>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</si>
  <si>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</si>
  <si>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</si>
  <si>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</si>
  <si>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</si>
  <si>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</si>
  <si>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</si>
  <si>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</si>
  <si>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</si>
  <si>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</si>
  <si>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</si>
  <si>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</si>
  <si>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</si>
  <si>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</si>
  <si>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</si>
  <si>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</si>
  <si>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</si>
  <si>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</si>
  <si>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</si>
  <si>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</si>
  <si>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</si>
  <si>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</si>
  <si>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</si>
  <si>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</si>
  <si>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</si>
  <si>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</si>
  <si>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</si>
  <si>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</si>
  <si>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</si>
  <si>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</si>
  <si>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</si>
  <si>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</si>
  <si>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</si>
  <si>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</si>
  <si>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</si>
  <si>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</si>
  <si>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</si>
  <si>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</si>
  <si>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</si>
  <si>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</si>
  <si>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</si>
  <si>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</si>
  <si>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</si>
  <si>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</si>
  <si>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</si>
  <si>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</si>
  <si>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</si>
  <si>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</si>
  <si>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</si>
  <si>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</si>
  <si>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</si>
  <si>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</si>
  <si>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</si>
  <si>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</si>
  <si>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</si>
  <si>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</si>
  <si>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</si>
  <si>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</si>
  <si>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</si>
  <si>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</si>
  <si>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</si>
  <si>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</si>
  <si>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</si>
  <si>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</si>
  <si>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</si>
  <si>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</si>
  <si>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</si>
  <si>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</si>
  <si>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</si>
  <si>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</si>
  <si>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</si>
  <si>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</si>
  <si>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</si>
  <si>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</si>
  <si>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</si>
  <si>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</si>
  <si>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</si>
  <si>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</si>
  <si>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</si>
  <si>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</si>
  <si>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</si>
  <si>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</si>
  <si>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</si>
  <si>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</si>
  <si>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</si>
  <si>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</si>
  <si>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</si>
  <si>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</si>
  <si>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</si>
  <si>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</si>
  <si>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</si>
  <si>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</si>
  <si>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</si>
  <si>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</si>
  <si>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</si>
  <si>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</si>
  <si>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</si>
  <si>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</si>
  <si>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</si>
  <si>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</si>
  <si>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</si>
  <si>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</si>
  <si>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</si>
  <si>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</si>
  <si>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</si>
  <si>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</si>
  <si>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</si>
  <si>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</si>
  <si>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</si>
  <si>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</si>
  <si>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</si>
  <si>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</si>
  <si>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</si>
  <si>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</si>
  <si>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</si>
  <si>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</si>
  <si>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</si>
  <si>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</si>
  <si>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</si>
  <si>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</si>
  <si>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</si>
  <si>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</si>
  <si>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</si>
  <si>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</si>
  <si>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</si>
  <si>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</si>
  <si>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</si>
  <si>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</si>
  <si>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</si>
  <si>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</si>
  <si>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</si>
  <si>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</si>
  <si>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</si>
  <si>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</si>
  <si>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</si>
  <si>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</si>
  <si>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</si>
  <si>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</si>
  <si>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</si>
  <si>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</si>
  <si>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</si>
  <si>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</si>
  <si>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</si>
  <si>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</si>
  <si>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</si>
  <si>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</si>
  <si>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</si>
  <si>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</si>
  <si>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</si>
  <si>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</si>
  <si>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</si>
  <si>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</si>
  <si>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</si>
  <si>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</si>
  <si>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</si>
  <si>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</si>
  <si>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</si>
  <si>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</si>
  <si>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</si>
  <si>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</si>
  <si>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</si>
  <si>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</si>
  <si>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</si>
  <si>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</si>
  <si>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</si>
  <si>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</si>
  <si>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</si>
  <si>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</si>
  <si>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</si>
  <si>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</si>
  <si>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</si>
  <si>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</si>
  <si>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</si>
  <si>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</si>
  <si>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</si>
  <si>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</si>
  <si>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</si>
  <si>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</si>
  <si>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</si>
  <si>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</si>
  <si>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</si>
  <si>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</si>
  <si>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</si>
  <si>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</si>
  <si>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</si>
  <si>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</si>
  <si>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</si>
  <si>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</si>
  <si>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</si>
  <si>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</si>
  <si>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</si>
  <si>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</si>
  <si>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</si>
  <si>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</si>
  <si>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</si>
  <si>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</si>
  <si>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</si>
  <si>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</si>
  <si>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</si>
  <si>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</si>
  <si>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</si>
  <si>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</si>
  <si>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</si>
  <si>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</si>
  <si>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</si>
  <si>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</si>
  <si>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</si>
  <si>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</si>
  <si>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</si>
  <si>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</si>
  <si>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</si>
  <si>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</si>
  <si>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</si>
  <si>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</si>
  <si>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</si>
  <si>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</si>
  <si>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</si>
  <si>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</si>
  <si>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</si>
  <si>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</si>
  <si>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</si>
  <si>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</si>
  <si>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</si>
  <si>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</si>
  <si>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</si>
  <si>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</si>
  <si>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</si>
  <si>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</si>
  <si>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</si>
  <si>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</si>
  <si>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</si>
  <si>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</si>
  <si>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</si>
  <si>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</si>
  <si>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</si>
  <si>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</si>
  <si>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</si>
  <si>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</si>
  <si>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</si>
  <si>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</si>
  <si>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</si>
  <si>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</si>
  <si>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</si>
  <si>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</si>
  <si>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</si>
  <si>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</si>
  <si>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</si>
  <si>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</si>
  <si>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</si>
  <si>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</si>
  <si>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</si>
  <si>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</si>
  <si>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</si>
  <si>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</si>
  <si>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</si>
  <si>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</si>
  <si>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</si>
  <si>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</si>
  <si>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</si>
  <si>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</si>
  <si>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</si>
  <si>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</si>
  <si>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</si>
  <si>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</si>
  <si>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</si>
  <si>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</si>
  <si>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</si>
  <si>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</si>
  <si>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</si>
  <si>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</si>
  <si>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</si>
  <si>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</si>
  <si>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</si>
  <si>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</si>
  <si>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</si>
  <si>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</si>
  <si>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</si>
  <si>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</si>
  <si>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</si>
  <si>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</si>
  <si>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</si>
  <si>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</si>
  <si>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</si>
  <si>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</si>
  <si>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</si>
  <si>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</si>
  <si>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</si>
  <si>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</si>
  <si>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</si>
  <si>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</si>
  <si>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</si>
  <si>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</si>
  <si>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</si>
  <si>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</si>
  <si>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</si>
  <si>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</si>
  <si>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</si>
  <si>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</si>
  <si>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</si>
  <si>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</si>
  <si>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</si>
  <si>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</si>
  <si>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</si>
  <si>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</si>
  <si>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</si>
  <si>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</si>
  <si>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</si>
  <si>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</si>
  <si>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</si>
  <si>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</si>
  <si>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</si>
  <si>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</si>
  <si>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</si>
  <si>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</si>
  <si>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</si>
  <si>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</si>
  <si>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</si>
  <si>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</si>
  <si>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</si>
  <si>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</si>
  <si>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</si>
  <si>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</si>
  <si>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</si>
  <si>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</si>
  <si>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</si>
  <si>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</si>
  <si>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</si>
  <si>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</si>
  <si>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</si>
  <si>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</si>
  <si>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</si>
  <si>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</si>
  <si>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</si>
  <si>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</si>
  <si>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</si>
  <si>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</si>
  <si>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</si>
  <si>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</si>
  <si>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</si>
  <si>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</si>
  <si>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</si>
  <si>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</si>
  <si>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</si>
  <si>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</si>
  <si>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</si>
  <si>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</si>
  <si>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</si>
  <si>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</si>
  <si>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</si>
  <si>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</si>
  <si>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</si>
  <si>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</si>
  <si>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</si>
  <si>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</si>
  <si>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</si>
  <si>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</si>
  <si>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</si>
  <si>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</si>
  <si>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</si>
  <si>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</si>
  <si>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</si>
  <si>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</si>
  <si>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</si>
  <si>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</si>
  <si>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</si>
  <si>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</si>
  <si>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</si>
  <si>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</si>
  <si>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</si>
  <si>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</si>
  <si>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</si>
  <si>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</si>
  <si>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</si>
  <si>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</si>
  <si>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</si>
  <si>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</si>
  <si>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</si>
  <si>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</si>
  <si>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</si>
  <si>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</si>
  <si>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</si>
  <si>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</si>
  <si>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</si>
  <si>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</si>
  <si>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</si>
  <si>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</si>
  <si>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</si>
  <si>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</si>
  <si>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</si>
  <si>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</si>
  <si>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</si>
  <si>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</si>
  <si>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</si>
  <si>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</si>
  <si>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</si>
  <si>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</si>
  <si>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</si>
  <si>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</si>
  <si>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</si>
  <si>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</si>
  <si>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</si>
  <si>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</si>
  <si>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</si>
  <si>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</si>
  <si>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</si>
  <si>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</si>
  <si>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</si>
  <si>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</si>
  <si>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</si>
  <si>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</si>
  <si>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</si>
  <si>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</si>
  <si>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</si>
  <si>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</si>
  <si>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</si>
  <si>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</si>
  <si>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</si>
  <si>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</si>
  <si>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</si>
  <si>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</si>
  <si>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</si>
  <si>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</si>
  <si>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</si>
  <si>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</si>
  <si>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</si>
  <si>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</si>
  <si>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</si>
  <si>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</si>
  <si>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</si>
  <si>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</si>
  <si>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</si>
  <si>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</si>
  <si>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</si>
  <si>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</si>
  <si>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</si>
  <si>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</si>
  <si>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</si>
  <si>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</si>
  <si>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</si>
  <si>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</si>
  <si>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</si>
  <si>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</si>
  <si>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</si>
  <si>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</si>
  <si>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</si>
  <si>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</si>
  <si>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</si>
  <si>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</si>
  <si>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</si>
  <si>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</si>
  <si>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</si>
  <si>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</si>
  <si>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</si>
  <si>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</si>
  <si>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</si>
  <si>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</si>
  <si>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</si>
  <si>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</si>
  <si>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</si>
  <si>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</si>
  <si>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</si>
  <si>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</si>
  <si>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</si>
  <si>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</si>
  <si>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</si>
  <si>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</si>
  <si>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</si>
  <si>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</si>
  <si>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</si>
  <si>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</si>
  <si>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</si>
  <si>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</si>
  <si>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</si>
  <si>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</si>
  <si>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</si>
  <si>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</si>
  <si>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</si>
  <si>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</si>
  <si>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</si>
  <si>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</si>
  <si>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</si>
  <si>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</si>
  <si>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</si>
  <si>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</si>
  <si>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</si>
  <si>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</si>
  <si>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</si>
  <si>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</si>
  <si>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</si>
  <si>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</si>
  <si>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</si>
  <si>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</si>
  <si>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</si>
  <si>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</si>
  <si>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</si>
  <si>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</si>
  <si>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</si>
  <si>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</si>
  <si>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</si>
  <si>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</si>
  <si>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</si>
  <si>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</si>
  <si>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</si>
  <si>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</si>
  <si>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</si>
  <si>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</si>
  <si>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</si>
  <si>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</si>
  <si>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</si>
  <si>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</si>
  <si>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</si>
  <si>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</si>
  <si>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</si>
  <si>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</si>
  <si>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</si>
  <si>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</si>
  <si>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</si>
  <si>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</si>
  <si>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</si>
  <si>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</si>
  <si>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</si>
  <si>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</si>
  <si>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</si>
  <si>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</si>
  <si>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</si>
  <si>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</si>
  <si>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</si>
  <si>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</si>
  <si>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</si>
  <si>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</si>
  <si>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</si>
  <si>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</si>
  <si>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</si>
  <si>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</si>
  <si>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</si>
  <si>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</si>
  <si>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</si>
  <si>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</si>
  <si>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</si>
  <si>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</si>
  <si>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</si>
  <si>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</si>
  <si>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</si>
  <si>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</si>
  <si>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</si>
  <si>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</si>
  <si>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</si>
  <si>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</si>
  <si>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</si>
  <si>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</si>
  <si>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</si>
  <si>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</si>
  <si>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</si>
  <si>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</si>
  <si>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</si>
  <si>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</si>
  <si>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</si>
  <si>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</si>
  <si>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</si>
  <si>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</si>
  <si>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</si>
  <si>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</si>
  <si>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</si>
  <si>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</si>
  <si>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</si>
  <si>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</si>
  <si>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</si>
  <si>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</si>
  <si>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</si>
  <si>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</si>
  <si>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</si>
  <si>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</si>
  <si>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</si>
  <si>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</si>
  <si>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</si>
  <si>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</si>
  <si>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</si>
  <si>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</si>
  <si>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</si>
  <si>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</si>
  <si>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</si>
  <si>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</si>
  <si>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</si>
  <si>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</si>
  <si>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</si>
  <si>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</si>
  <si>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</si>
  <si>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</si>
  <si>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</si>
  <si>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</si>
  <si>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</si>
  <si>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</si>
  <si>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</si>
  <si>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</si>
  <si>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</si>
  <si>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</si>
  <si>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</si>
  <si>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</si>
  <si>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</si>
  <si>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</si>
  <si>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</si>
  <si>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</si>
  <si>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</si>
  <si>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</si>
  <si>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</si>
  <si>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</si>
  <si>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</si>
  <si>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</si>
  <si>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</si>
  <si>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</si>
  <si>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</si>
  <si>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</si>
  <si>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</si>
  <si>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</si>
  <si>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</si>
  <si>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</si>
  <si>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</si>
  <si>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</si>
  <si>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</si>
  <si>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</si>
  <si>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</si>
  <si>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</si>
  <si>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</si>
  <si>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</si>
  <si>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</si>
  <si>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</si>
  <si>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</si>
  <si>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</si>
  <si>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</si>
  <si>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</si>
  <si>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</si>
  <si>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</si>
  <si>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</si>
  <si>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</si>
  <si>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</si>
  <si>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</si>
  <si>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</si>
  <si>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</si>
  <si>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</si>
  <si>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</si>
  <si>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</si>
  <si>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</si>
  <si>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</si>
  <si>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</si>
  <si>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</si>
  <si>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</si>
  <si>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</si>
  <si>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</si>
  <si>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</si>
  <si>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</si>
  <si>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</si>
  <si>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</si>
  <si>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</si>
  <si>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</si>
  <si>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</si>
  <si>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</si>
  <si>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</si>
  <si>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</si>
  <si>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</si>
  <si>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</si>
  <si>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</si>
  <si>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</si>
  <si>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</si>
  <si>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</si>
  <si>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</si>
  <si>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</si>
  <si>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</si>
  <si>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</si>
  <si>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</si>
  <si>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</si>
  <si>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</si>
  <si>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</si>
  <si>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</si>
  <si>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</si>
  <si>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</si>
  <si>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</si>
  <si>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</si>
  <si>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</si>
  <si>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</si>
  <si>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</si>
  <si>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</si>
  <si>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</si>
  <si>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</si>
  <si>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</si>
  <si>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</si>
  <si>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</si>
  <si>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</si>
  <si>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</si>
  <si>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</si>
  <si>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</si>
  <si>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</si>
  <si>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</si>
  <si>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</si>
  <si>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</si>
  <si>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</si>
  <si>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</si>
  <si>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</si>
  <si>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</si>
  <si>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</si>
  <si>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</si>
  <si>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</si>
  <si>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</si>
  <si>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</si>
  <si>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</si>
  <si>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</si>
  <si>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</si>
  <si>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</si>
  <si>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</si>
  <si>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</si>
  <si>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</si>
  <si>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</si>
  <si>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</si>
  <si>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</si>
  <si>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</si>
  <si>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</si>
  <si>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</si>
  <si>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</si>
  <si>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</si>
  <si>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</si>
  <si>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</si>
  <si>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</si>
  <si>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</si>
  <si>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</si>
  <si>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</si>
  <si>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</si>
  <si>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</si>
  <si>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</si>
  <si>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</si>
  <si>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</si>
  <si>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</si>
  <si>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</si>
  <si>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</si>
  <si>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</si>
  <si>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</si>
  <si>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</si>
  <si>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</si>
  <si>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</si>
  <si>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</si>
  <si>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</si>
  <si>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</si>
  <si>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</si>
  <si>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</si>
  <si>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</si>
  <si>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</si>
  <si>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</si>
  <si>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</si>
  <si>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</si>
  <si>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</si>
  <si>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</si>
  <si>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</si>
  <si>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</si>
  <si>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</si>
  <si>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</si>
  <si>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</si>
  <si>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</si>
  <si>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</si>
  <si>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</si>
  <si>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</si>
  <si>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</si>
  <si>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</si>
  <si>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</si>
  <si>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</si>
  <si>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</si>
  <si>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</si>
  <si>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</si>
  <si>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</si>
  <si>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</si>
  <si>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</si>
  <si>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</si>
  <si>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</si>
  <si>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</si>
  <si>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</si>
  <si>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</si>
  <si>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</si>
  <si>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</si>
  <si>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</si>
  <si>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</si>
  <si>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</si>
  <si>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</si>
  <si>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</si>
  <si>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</si>
  <si>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</si>
  <si>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</si>
  <si>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</si>
  <si>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</si>
  <si>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</si>
  <si>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</si>
  <si>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</si>
  <si>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</si>
  <si>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</si>
  <si>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</si>
  <si>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</si>
  <si>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</si>
  <si>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</si>
  <si>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</si>
  <si>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</si>
  <si>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</si>
  <si>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</si>
  <si>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</si>
  <si>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</si>
  <si>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</si>
  <si>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</si>
  <si>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</si>
  <si>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</si>
  <si>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</si>
  <si>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</si>
  <si>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</si>
  <si>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</si>
  <si>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</si>
  <si>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</si>
  <si>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</si>
  <si>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</si>
  <si>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</si>
  <si>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</si>
  <si>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</si>
  <si>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</si>
  <si>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</si>
  <si>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</si>
  <si>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</si>
  <si>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</si>
  <si>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</si>
  <si>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</si>
  <si>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</si>
  <si>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</si>
  <si>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</si>
  <si>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</si>
  <si>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</si>
  <si>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</si>
  <si>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</si>
  <si>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</si>
  <si>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</si>
  <si>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</si>
  <si>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</si>
  <si>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</si>
  <si>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</si>
  <si>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</si>
  <si>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</si>
  <si>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</si>
  <si>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</si>
  <si>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</si>
  <si>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</si>
  <si>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</si>
  <si>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</si>
  <si>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</si>
  <si>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</si>
  <si>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</si>
  <si>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</si>
  <si>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</si>
  <si>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</si>
  <si>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</si>
  <si>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</si>
  <si>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</si>
  <si>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</si>
  <si>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</si>
  <si>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</si>
  <si>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</si>
  <si>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</si>
  <si>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</si>
  <si>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</si>
  <si>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</si>
  <si>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</si>
  <si>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</si>
  <si>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</si>
  <si>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</si>
  <si>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</si>
  <si>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</si>
  <si>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</si>
  <si>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</si>
  <si>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</si>
  <si>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</si>
  <si>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</si>
  <si>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</si>
  <si>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</si>
  <si>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</si>
  <si>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</si>
  <si>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</si>
  <si>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</si>
  <si>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</si>
  <si>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</si>
  <si>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</si>
  <si>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</si>
  <si>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</si>
  <si>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</si>
  <si>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</si>
  <si>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</si>
  <si>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</si>
  <si>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</si>
  <si>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</si>
  <si>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</si>
  <si>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</si>
  <si>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</si>
  <si>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</si>
  <si>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</si>
  <si>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</si>
  <si>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</si>
  <si>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</si>
  <si>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</si>
  <si>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</si>
  <si>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</si>
  <si>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</si>
  <si>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</si>
  <si>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</si>
  <si>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</si>
  <si>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</si>
  <si>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</si>
  <si>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</si>
  <si>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</si>
  <si>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</si>
  <si>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</si>
  <si>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</si>
  <si>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</si>
  <si>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</si>
  <si>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</si>
  <si>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</si>
  <si>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</si>
  <si>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</si>
  <si>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</si>
  <si>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</si>
  <si>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</si>
  <si>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</si>
  <si>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</si>
  <si>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</si>
  <si>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</si>
  <si>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</si>
  <si>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</si>
  <si>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</si>
  <si>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</si>
  <si>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</si>
  <si>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</si>
  <si>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</si>
  <si>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</si>
  <si>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</si>
  <si>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</si>
  <si>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</si>
  <si>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</si>
  <si>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</si>
  <si>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</si>
  <si>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</si>
  <si>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</si>
  <si>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</si>
  <si>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</si>
  <si>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</si>
  <si>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</si>
  <si>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</si>
  <si>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</si>
  <si>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</si>
  <si>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</si>
  <si>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</si>
  <si>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</si>
  <si>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</si>
  <si>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</si>
  <si>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</si>
  <si>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</si>
  <si>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</si>
  <si>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</si>
  <si>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</si>
  <si>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</si>
  <si>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</si>
  <si>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</si>
  <si>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</si>
  <si>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</si>
  <si>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</si>
  <si>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</si>
  <si>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</si>
  <si>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</si>
  <si>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</si>
  <si>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</si>
  <si>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</si>
  <si>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</si>
  <si>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</si>
  <si>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</si>
  <si>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</si>
  <si>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</si>
  <si>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</si>
  <si>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</si>
  <si>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</si>
  <si>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</si>
  <si>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</si>
  <si>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</si>
  <si>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</si>
  <si>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</si>
  <si>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</si>
  <si>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</si>
  <si>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</si>
  <si>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</si>
  <si>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</si>
  <si>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</si>
  <si>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</si>
  <si>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</si>
  <si>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</si>
  <si>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</si>
  <si>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</si>
  <si>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</si>
  <si>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</si>
  <si>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</si>
  <si>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</si>
  <si>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</si>
  <si>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</si>
  <si>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</si>
  <si>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</si>
  <si>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</si>
  <si>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</si>
  <si>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</si>
  <si>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</si>
  <si>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</si>
  <si>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</si>
  <si>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</si>
  <si>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</si>
  <si>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</si>
  <si>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</si>
  <si>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</si>
  <si>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</si>
  <si>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</si>
  <si>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</si>
  <si>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</si>
  <si>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</si>
  <si>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</si>
  <si>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</si>
  <si>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</si>
  <si>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</si>
  <si>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</si>
  <si>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</si>
  <si>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</si>
  <si>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</si>
  <si>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</si>
  <si>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</si>
  <si>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</si>
  <si>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</si>
  <si>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</si>
  <si>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</si>
  <si>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</si>
  <si>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</si>
  <si>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</si>
  <si>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</si>
  <si>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</si>
  <si>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</si>
  <si>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</si>
  <si>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</si>
  <si>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</si>
  <si>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</si>
  <si>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</si>
  <si>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</si>
  <si>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</si>
  <si>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</si>
  <si>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</si>
  <si>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</si>
  <si>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</si>
  <si>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</si>
  <si>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</si>
  <si>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</si>
  <si>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</si>
  <si>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</si>
  <si>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</si>
  <si>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</si>
  <si>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</si>
  <si>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</si>
  <si>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</si>
  <si>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</si>
  <si>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</si>
  <si>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</si>
  <si>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</si>
  <si>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</si>
  <si>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</si>
  <si>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</si>
  <si>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</si>
  <si>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</si>
  <si>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</si>
  <si>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</si>
  <si>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</si>
  <si>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</si>
  <si>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</si>
  <si>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</si>
  <si>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</si>
  <si>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</si>
  <si>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</si>
  <si>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</si>
  <si>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</si>
  <si>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</si>
  <si>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</si>
  <si>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</si>
  <si>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</si>
  <si>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</si>
  <si>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</si>
  <si>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</si>
  <si>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</si>
  <si>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</si>
  <si>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</si>
  <si>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</si>
  <si>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</si>
  <si>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</si>
  <si>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</si>
  <si>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</si>
  <si>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</si>
  <si>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</si>
  <si>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</si>
  <si>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</si>
  <si>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</si>
  <si>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</si>
  <si>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</si>
  <si>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</si>
  <si>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</si>
  <si>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</si>
  <si>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</si>
  <si>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</si>
  <si>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</si>
  <si>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</si>
  <si>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</si>
  <si>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</si>
  <si>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</si>
  <si>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</si>
  <si>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</si>
  <si>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</si>
  <si>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</si>
  <si>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</si>
  <si>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</si>
  <si>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</si>
  <si>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</si>
  <si>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</si>
  <si>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</si>
  <si>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</si>
  <si>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</si>
  <si>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</si>
  <si>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</si>
  <si>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</si>
  <si>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</si>
  <si>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</si>
  <si>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</si>
  <si>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</si>
  <si>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</si>
  <si>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</si>
  <si>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</si>
  <si>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</si>
  <si>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</si>
  <si>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</si>
  <si>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</si>
  <si>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</si>
  <si>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</si>
  <si>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</si>
  <si>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</si>
  <si>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</si>
  <si>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</si>
  <si>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</si>
  <si>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</si>
  <si>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</si>
  <si>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</si>
  <si>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</si>
  <si>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</si>
  <si>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</si>
  <si>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</si>
  <si>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</si>
  <si>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</si>
  <si>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</si>
  <si>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</si>
  <si>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</si>
  <si>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</si>
  <si>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</si>
  <si>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</si>
  <si>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</si>
  <si>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</si>
  <si>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</si>
  <si>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</si>
  <si>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</si>
  <si>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</si>
  <si>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</si>
  <si>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</si>
  <si>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</si>
  <si>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</si>
  <si>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</si>
  <si>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</si>
  <si>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</si>
  <si>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</si>
  <si>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</si>
  <si>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</si>
  <si>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</si>
  <si>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</si>
  <si>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</si>
  <si>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</si>
  <si>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</si>
  <si>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</si>
  <si>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</si>
  <si>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</si>
  <si>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</si>
  <si>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</si>
  <si>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</si>
  <si>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</si>
  <si>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</si>
  <si>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</si>
  <si>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</si>
  <si>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</si>
  <si>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</si>
  <si>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</si>
  <si>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</si>
  <si>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</si>
  <si>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</si>
  <si>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</si>
  <si>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</si>
  <si>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</si>
  <si>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</si>
  <si>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</si>
  <si>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</si>
  <si>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</si>
  <si>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</si>
  <si>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</si>
  <si>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</si>
  <si>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</si>
  <si>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</si>
  <si>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</si>
  <si>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</si>
  <si>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</si>
  <si>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</si>
  <si>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</si>
  <si>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</si>
  <si>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</si>
  <si>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</si>
  <si>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</si>
  <si>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</si>
  <si>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</si>
  <si>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</si>
  <si>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</si>
  <si>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</si>
  <si>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</si>
  <si>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</si>
  <si>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</si>
  <si>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</si>
  <si>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</si>
  <si>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</si>
  <si>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</si>
  <si>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</si>
  <si>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</si>
  <si>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</si>
  <si>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</si>
  <si>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</si>
  <si>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</si>
  <si>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</si>
  <si>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</si>
  <si>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</si>
  <si>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</si>
  <si>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</si>
  <si>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</si>
  <si>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</si>
  <si>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</si>
  <si>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</si>
  <si>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</si>
  <si>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</si>
  <si>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</si>
  <si>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</si>
  <si>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</si>
  <si>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</si>
  <si>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</si>
  <si>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</si>
  <si>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</si>
  <si>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</si>
  <si>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</si>
  <si>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</si>
  <si>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</si>
  <si>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</si>
  <si>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</si>
  <si>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</si>
  <si>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</si>
  <si>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</si>
  <si>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</si>
  <si>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</si>
  <si>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</si>
  <si>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</si>
  <si>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</si>
  <si>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</si>
  <si>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</si>
  <si>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</si>
  <si>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</si>
  <si>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</si>
  <si>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</si>
  <si>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</si>
  <si>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</si>
  <si>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</si>
  <si>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</si>
  <si>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</si>
  <si>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</si>
  <si>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</si>
  <si>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</si>
  <si>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</si>
  <si>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</si>
  <si>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</si>
  <si>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</si>
  <si>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</si>
  <si>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</si>
  <si>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</si>
  <si>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</si>
  <si>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</si>
  <si>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</si>
  <si>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</si>
  <si>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</si>
  <si>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</si>
  <si>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</si>
  <si>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</si>
  <si>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</si>
  <si>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</si>
  <si>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</si>
  <si>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</si>
  <si>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</si>
  <si>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</si>
  <si>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</si>
  <si>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</si>
  <si>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</si>
  <si>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</si>
  <si>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</si>
  <si>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</si>
  <si>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</si>
  <si>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</si>
  <si>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</si>
  <si>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</si>
  <si>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</si>
  <si>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</si>
  <si>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</si>
  <si>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</si>
  <si>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</si>
  <si>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</si>
  <si>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</si>
  <si>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</si>
  <si>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</si>
  <si>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</si>
  <si>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</si>
  <si>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</si>
  <si>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</si>
  <si>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</si>
  <si>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</si>
  <si>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</si>
  <si>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</si>
  <si>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</si>
  <si>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</si>
  <si>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</si>
  <si>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</si>
  <si>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</si>
  <si>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</si>
  <si>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</si>
  <si>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</si>
  <si>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</si>
  <si>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</si>
  <si>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</si>
  <si>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</si>
  <si>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</si>
  <si>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</si>
  <si>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</si>
  <si>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</si>
  <si>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</si>
  <si>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</si>
  <si>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</si>
  <si>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</si>
  <si>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</si>
  <si>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</si>
  <si>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</si>
  <si>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</si>
  <si>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</si>
  <si>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</si>
  <si>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</si>
  <si>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</si>
  <si>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</si>
  <si>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</si>
  <si>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</si>
  <si>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</si>
  <si>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</si>
  <si>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</si>
  <si>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</si>
  <si>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</si>
  <si>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</si>
  <si>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</si>
  <si>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</si>
  <si>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</si>
  <si>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</si>
  <si>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</si>
  <si>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</si>
  <si>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</si>
  <si>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</si>
  <si>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</si>
  <si>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</si>
  <si>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</si>
  <si>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</si>
  <si>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</si>
  <si>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</si>
  <si>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</si>
  <si>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</si>
  <si>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</si>
  <si>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</si>
  <si>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</si>
  <si>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</si>
  <si>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</si>
  <si>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</si>
  <si>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</si>
  <si>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</si>
  <si>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</si>
  <si>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</si>
  <si>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</si>
  <si>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</si>
  <si>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</si>
  <si>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</si>
  <si>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</si>
  <si>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</si>
  <si>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</si>
  <si>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</si>
  <si>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</si>
  <si>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</si>
  <si>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</si>
  <si>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</si>
  <si>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</si>
  <si>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</si>
  <si>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</si>
  <si>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</si>
  <si>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</si>
  <si>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</si>
  <si>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</si>
  <si>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</si>
  <si>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</si>
  <si>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</si>
  <si>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</si>
  <si>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</si>
  <si>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</si>
  <si>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</si>
  <si>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</si>
  <si>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</si>
  <si>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</si>
  <si>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</si>
  <si>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</si>
  <si>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</si>
  <si>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</si>
  <si>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</si>
  <si>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</si>
  <si>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</si>
  <si>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</si>
  <si>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</si>
  <si>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</si>
  <si>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</si>
  <si>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</si>
  <si>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</si>
  <si>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</si>
  <si>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</si>
  <si>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</si>
  <si>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</si>
  <si>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</si>
  <si>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</si>
  <si>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</si>
  <si>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</si>
  <si>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</si>
  <si>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</si>
  <si>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</si>
  <si>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</si>
  <si>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</si>
  <si>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</si>
  <si>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</si>
  <si>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</si>
  <si>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</si>
  <si>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</si>
  <si>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</si>
  <si>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</si>
  <si>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</si>
  <si>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</si>
  <si>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</si>
  <si>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</si>
  <si>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</si>
  <si>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</si>
  <si>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</si>
  <si>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</si>
  <si>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</si>
  <si>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</si>
  <si>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</si>
  <si>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</si>
  <si>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</si>
  <si>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</si>
  <si>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</si>
  <si>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</si>
  <si>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</si>
  <si>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</si>
  <si>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</si>
  <si>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</si>
  <si>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</si>
  <si>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</si>
  <si>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</si>
  <si>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</si>
  <si>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</si>
  <si>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</si>
  <si>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</si>
  <si>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</si>
  <si>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</si>
  <si>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</si>
  <si>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</si>
  <si>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</si>
  <si>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</si>
  <si>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</si>
  <si>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</si>
  <si>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</si>
  <si>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</si>
  <si>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</si>
  <si>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</si>
  <si>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</si>
  <si>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</si>
  <si>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</si>
  <si>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</si>
  <si>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</si>
  <si>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</si>
  <si>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</si>
  <si>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</si>
  <si>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</si>
  <si>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</si>
  <si>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</si>
  <si>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</si>
  <si>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</si>
  <si>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</si>
  <si>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</si>
  <si>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</si>
  <si>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</si>
  <si>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</si>
  <si>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</si>
  <si>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</si>
  <si>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</si>
  <si>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</si>
  <si>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</si>
  <si>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</si>
  <si>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</si>
  <si>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</si>
  <si>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</si>
  <si>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</si>
  <si>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</si>
  <si>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</si>
  <si>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</si>
  <si>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</si>
  <si>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</si>
  <si>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</si>
  <si>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</si>
  <si>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</si>
  <si>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</si>
  <si>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</si>
  <si>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</si>
  <si>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</si>
  <si>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</si>
  <si>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</si>
  <si>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</si>
  <si>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</si>
  <si>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</si>
  <si>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</si>
  <si>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</si>
  <si>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</si>
  <si>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</si>
  <si>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</si>
  <si>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</si>
  <si>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</si>
  <si>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</si>
  <si>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</si>
  <si>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</si>
  <si>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</si>
  <si>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</si>
  <si>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</si>
  <si>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</si>
  <si>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</si>
  <si>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</si>
  <si>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</si>
  <si>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</si>
  <si>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</si>
  <si>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</si>
  <si>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</si>
  <si>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</si>
  <si>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</si>
  <si>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</si>
  <si>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</si>
  <si>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</si>
  <si>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</si>
  <si>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</si>
  <si>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</si>
  <si>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</si>
  <si>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</si>
  <si>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</si>
  <si>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</si>
  <si>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</si>
  <si>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</si>
  <si>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</si>
  <si>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</si>
  <si>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</si>
  <si>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</si>
  <si>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</si>
  <si>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</si>
  <si>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</si>
  <si>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</si>
  <si>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</si>
  <si>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</si>
  <si>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</si>
  <si>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</si>
  <si>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</si>
  <si>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</si>
  <si>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</si>
  <si>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</si>
  <si>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</si>
  <si>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</si>
  <si>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</si>
  <si>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</si>
  <si>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</si>
  <si>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</si>
  <si>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</si>
  <si>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</si>
  <si>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</si>
  <si>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</si>
  <si>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</si>
  <si>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</si>
  <si>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</si>
  <si>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</si>
  <si>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</si>
  <si>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</si>
  <si>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</si>
  <si>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</si>
  <si>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</si>
  <si>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</si>
  <si>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</si>
  <si>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</si>
  <si>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</si>
  <si>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</si>
  <si>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</si>
  <si>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</si>
  <si>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</si>
  <si>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</si>
  <si>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</si>
  <si>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</si>
  <si>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</si>
  <si>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</si>
  <si>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</si>
  <si>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</si>
  <si>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</si>
  <si>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</si>
  <si>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</si>
  <si>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</si>
  <si>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</si>
  <si>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</si>
  <si>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</si>
  <si>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</si>
  <si>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</si>
  <si>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</si>
  <si>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</si>
  <si>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</si>
  <si>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</si>
  <si>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</si>
  <si>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</si>
  <si>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</si>
  <si>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</si>
  <si>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</si>
  <si>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</si>
  <si>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</si>
  <si>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</si>
  <si>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</si>
  <si>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</si>
  <si>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</si>
  <si>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</si>
  <si>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</si>
  <si>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</si>
  <si>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</si>
  <si>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</si>
  <si>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</si>
  <si>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</si>
  <si>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</si>
  <si>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</si>
  <si>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</si>
  <si>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</si>
  <si>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</si>
  <si>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</si>
  <si>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</si>
  <si>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</si>
  <si>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</si>
  <si>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</si>
  <si>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</si>
  <si>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</si>
  <si>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</si>
  <si>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</si>
  <si>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</si>
  <si>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</si>
  <si>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</si>
  <si>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</si>
  <si>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</si>
  <si>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</si>
  <si>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</si>
  <si>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</si>
  <si>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</si>
  <si>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</si>
  <si>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</si>
  <si>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</si>
  <si>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</si>
  <si>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</si>
  <si>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</si>
  <si>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</si>
  <si>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</si>
  <si>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</si>
  <si>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</si>
  <si>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</si>
  <si>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</si>
  <si>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</si>
  <si>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</si>
  <si>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</si>
  <si>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</si>
  <si>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</si>
  <si>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</si>
  <si>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</si>
  <si>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</si>
  <si>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</si>
  <si>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</si>
  <si>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</si>
  <si>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</si>
  <si>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</si>
  <si>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</si>
  <si>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</si>
  <si>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</si>
  <si>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</si>
  <si>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</si>
  <si>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</si>
  <si>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</si>
  <si>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</si>
  <si>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</si>
  <si>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</si>
  <si>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</si>
  <si>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</si>
  <si>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</si>
  <si>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</si>
  <si>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</si>
  <si>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</si>
  <si>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</si>
  <si>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</si>
  <si>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</si>
  <si>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</si>
  <si>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</si>
  <si>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</si>
  <si>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</si>
  <si>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</si>
  <si>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</si>
  <si>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</si>
  <si>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</si>
  <si>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</si>
  <si>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</si>
  <si>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</si>
  <si>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</si>
  <si>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</si>
  <si>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</si>
  <si>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</si>
  <si>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</si>
  <si>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</si>
  <si>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</si>
  <si>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</si>
  <si>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</si>
  <si>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</si>
  <si>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</si>
  <si>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</si>
  <si>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</si>
  <si>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</si>
  <si>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</si>
  <si>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</si>
  <si>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</si>
  <si>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</si>
  <si>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</si>
  <si>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</si>
  <si>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</si>
  <si>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</si>
  <si>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</si>
  <si>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</si>
  <si>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</si>
  <si>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</si>
  <si>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</si>
  <si>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</si>
  <si>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</si>
  <si>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</si>
  <si>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</si>
  <si>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</si>
  <si>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</si>
  <si>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</si>
  <si>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</si>
  <si>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</si>
  <si>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</si>
  <si>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</si>
  <si>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</si>
  <si>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</si>
  <si>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</si>
  <si>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</si>
  <si>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</si>
  <si>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</si>
  <si>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</si>
  <si>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</si>
  <si>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</si>
  <si>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</si>
  <si>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</si>
  <si>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</si>
  <si>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</si>
  <si>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</si>
  <si>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</si>
  <si>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</si>
  <si>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</si>
  <si>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</si>
  <si>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</si>
  <si>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</si>
  <si>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</si>
  <si>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</si>
  <si>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</si>
  <si>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</si>
  <si>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</si>
  <si>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</si>
  <si>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</si>
  <si>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</si>
  <si>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</si>
  <si>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</si>
  <si>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</si>
  <si>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</si>
  <si>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</si>
  <si>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</si>
  <si>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</si>
  <si>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</si>
  <si>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</si>
  <si>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</si>
  <si>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</si>
  <si>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</si>
  <si>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</si>
  <si>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</si>
  <si>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</si>
  <si>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</si>
  <si>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</si>
  <si>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</si>
  <si>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</si>
  <si>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</si>
  <si>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</si>
  <si>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</si>
  <si>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</si>
  <si>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</si>
  <si>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</si>
  <si>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</si>
  <si>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</si>
  <si>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</si>
  <si>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</si>
  <si>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</si>
  <si>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</si>
  <si>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</si>
  <si>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</si>
  <si>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</si>
  <si>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</si>
  <si>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</si>
  <si>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</si>
  <si>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</si>
  <si>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</si>
  <si>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</si>
  <si>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</si>
  <si>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</si>
  <si>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</si>
  <si>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</si>
  <si>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</si>
  <si>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</si>
  <si>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</si>
  <si>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</si>
  <si>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</si>
  <si>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</si>
  <si>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</si>
  <si>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</si>
  <si>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</si>
  <si>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</si>
  <si>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</si>
  <si>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</si>
  <si>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</si>
  <si>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</si>
  <si>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</si>
  <si>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</si>
  <si>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</si>
  <si>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</si>
  <si>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</si>
  <si>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</si>
  <si>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</si>
  <si>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</si>
  <si>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</si>
  <si>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</si>
  <si>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</si>
  <si>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</si>
  <si>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</si>
  <si>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</si>
  <si>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</si>
  <si>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</si>
  <si>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</si>
  <si>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</si>
  <si>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</si>
  <si>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</si>
  <si>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</si>
  <si>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</si>
  <si>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</si>
  <si>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</si>
  <si>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</si>
  <si>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</si>
  <si>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</si>
  <si>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</si>
  <si>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</si>
  <si>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</si>
  <si>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</si>
  <si>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</si>
  <si>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</si>
  <si>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</si>
  <si>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</si>
  <si>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</si>
  <si>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</si>
  <si>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</si>
  <si>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</si>
  <si>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</si>
  <si>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</si>
  <si>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</si>
  <si>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</si>
  <si>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</si>
  <si>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</si>
  <si>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</si>
  <si>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</si>
  <si>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</si>
  <si>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</si>
  <si>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</si>
  <si>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</si>
  <si>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</si>
  <si>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</si>
  <si>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</si>
  <si>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</si>
  <si>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</si>
  <si>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</si>
  <si>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</si>
  <si>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</si>
  <si>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</si>
  <si>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</si>
  <si>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</si>
  <si>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</si>
  <si>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</si>
  <si>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</si>
  <si>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</si>
  <si>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</si>
  <si>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</si>
  <si>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</si>
  <si>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</si>
  <si>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</si>
  <si>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</si>
  <si>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</si>
  <si>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</si>
  <si>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</si>
  <si>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</si>
  <si>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</si>
  <si>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</si>
  <si>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</si>
  <si>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</si>
  <si>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</si>
  <si>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</si>
  <si>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</si>
  <si>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</si>
  <si>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</si>
  <si>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</si>
  <si>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</si>
  <si>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</si>
  <si>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</si>
  <si>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</si>
  <si>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</si>
  <si>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</si>
  <si>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</si>
  <si>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</si>
  <si>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</si>
  <si>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</si>
  <si>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</si>
  <si>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</si>
  <si>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</si>
  <si>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</si>
  <si>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</si>
  <si>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</si>
  <si>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</si>
  <si>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</si>
  <si>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</si>
  <si>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</si>
  <si>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</si>
  <si>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</si>
  <si>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</si>
  <si>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</si>
  <si>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</si>
  <si>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</si>
  <si>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</si>
  <si>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</si>
  <si>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</si>
  <si>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</si>
  <si>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</si>
  <si>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</si>
  <si>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</si>
  <si>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</si>
  <si>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</si>
  <si>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</si>
  <si>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</si>
  <si>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</si>
  <si>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</si>
  <si>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</si>
  <si>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</si>
  <si>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</si>
  <si>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</si>
  <si>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</si>
  <si>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</si>
  <si>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</si>
  <si>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</si>
  <si>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</si>
  <si>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</si>
  <si>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</si>
  <si>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</si>
  <si>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</si>
  <si>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</si>
  <si>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</si>
  <si>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</si>
  <si>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</si>
  <si>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</si>
  <si>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</si>
  <si>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</si>
  <si>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</si>
  <si>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</si>
  <si>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</si>
  <si>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</si>
  <si>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</si>
  <si>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</si>
  <si>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</si>
  <si>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</si>
  <si>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</si>
  <si>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</si>
  <si>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</si>
  <si>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</si>
  <si>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</si>
  <si>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</si>
  <si>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</si>
  <si>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</si>
  <si>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</si>
  <si>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</si>
  <si>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</si>
  <si>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</si>
  <si>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</si>
  <si>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</si>
  <si>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</si>
  <si>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</si>
  <si>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</si>
  <si>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</si>
  <si>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</si>
  <si>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</si>
  <si>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</si>
  <si>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</si>
  <si>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</si>
  <si>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</si>
  <si>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</si>
  <si>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</si>
  <si>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</si>
  <si>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</si>
  <si>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</si>
  <si>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</si>
  <si>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</si>
  <si>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</si>
  <si>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</si>
  <si>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</si>
  <si>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</si>
  <si>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</si>
  <si>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</si>
  <si>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</si>
  <si>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</si>
  <si>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</si>
  <si>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</si>
  <si>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</si>
  <si>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</si>
  <si>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</si>
  <si>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</si>
  <si>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</si>
  <si>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</si>
  <si>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</si>
  <si>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</si>
  <si>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</si>
  <si>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</si>
  <si>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</si>
  <si>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</si>
  <si>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</si>
  <si>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</si>
  <si>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</si>
  <si>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</si>
  <si>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</si>
  <si>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</si>
  <si>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</si>
  <si>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</si>
  <si>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</si>
  <si>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</si>
  <si>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</si>
  <si>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</si>
  <si>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</si>
  <si>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</si>
  <si>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</si>
  <si>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</si>
  <si>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</si>
  <si>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</si>
  <si>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</si>
  <si>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</si>
  <si>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</si>
  <si>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</si>
  <si>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</si>
  <si>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</si>
  <si>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</si>
  <si>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</si>
  <si>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</si>
  <si>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</si>
  <si>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</si>
  <si>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</si>
  <si>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</si>
  <si>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</si>
  <si>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</si>
  <si>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</si>
  <si>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</si>
  <si>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</si>
  <si>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</si>
  <si>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</si>
  <si>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</si>
  <si>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</si>
  <si>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</si>
  <si>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</si>
  <si>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</si>
  <si>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</si>
  <si>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</si>
  <si>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</si>
  <si>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</si>
  <si>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</si>
  <si>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</si>
  <si>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</si>
  <si>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</si>
  <si>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</si>
  <si>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</si>
  <si>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</si>
  <si>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</si>
  <si>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</si>
  <si>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</si>
  <si>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</si>
  <si>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</si>
  <si>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</si>
  <si>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</si>
  <si>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</si>
  <si>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</si>
  <si>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</si>
  <si>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</si>
  <si>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</si>
  <si>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</si>
  <si>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</si>
  <si>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</si>
  <si>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</si>
  <si>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</si>
  <si>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</si>
  <si>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</si>
  <si>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</si>
  <si>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</si>
  <si>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</si>
  <si>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</si>
  <si>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</si>
  <si>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</si>
  <si>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</si>
  <si>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</si>
  <si>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</si>
  <si>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</si>
  <si>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</si>
  <si>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</si>
  <si>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</si>
  <si>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</si>
  <si>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</si>
  <si>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</si>
  <si>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</si>
  <si>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</si>
  <si>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</si>
  <si>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</si>
  <si>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</si>
  <si>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</si>
  <si>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</si>
  <si>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</si>
  <si>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</si>
  <si>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</si>
  <si>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</si>
  <si>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</si>
  <si>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</si>
  <si>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</si>
  <si>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</si>
  <si>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</si>
  <si>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</si>
  <si>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</si>
  <si>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</si>
  <si>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</si>
  <si>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</si>
  <si>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</si>
  <si>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</si>
  <si>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</si>
  <si>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</si>
  <si>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</si>
  <si>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</si>
  <si>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</si>
  <si>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</si>
  <si>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</si>
  <si>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</si>
  <si>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</si>
  <si>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</si>
  <si>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</si>
  <si>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</si>
  <si>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</si>
  <si>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</si>
  <si>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</si>
  <si>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</si>
  <si>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</si>
  <si>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</si>
  <si>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</si>
  <si>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</si>
  <si>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</si>
  <si>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</si>
  <si>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</si>
  <si>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</si>
  <si>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</si>
  <si>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</si>
  <si>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</si>
  <si>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</si>
  <si>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</si>
  <si>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</si>
  <si>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</si>
  <si>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</si>
  <si>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</si>
  <si>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</si>
  <si>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</si>
  <si>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</si>
  <si>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</si>
  <si>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</si>
  <si>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</si>
  <si>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</si>
  <si>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</si>
  <si>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</si>
  <si>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</si>
  <si>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</si>
  <si>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</si>
  <si>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</si>
  <si>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</si>
  <si>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</si>
  <si>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</si>
  <si>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</si>
  <si>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</si>
  <si>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</si>
  <si>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</si>
  <si>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</si>
  <si>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</si>
  <si>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</si>
  <si>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</si>
  <si>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</si>
  <si>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</si>
  <si>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</si>
  <si>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</si>
  <si>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</si>
  <si>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</si>
  <si>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</si>
  <si>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</si>
  <si>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</si>
  <si>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</si>
  <si>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</si>
  <si>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</si>
  <si>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</si>
  <si>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</si>
  <si>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</si>
  <si>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</si>
  <si>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</si>
  <si>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</si>
  <si>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</si>
  <si>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</si>
  <si>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</si>
  <si>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</si>
  <si>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</si>
  <si>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</si>
  <si>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</si>
  <si>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</si>
  <si>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</si>
  <si>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</si>
  <si>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</si>
  <si>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</si>
  <si>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</si>
  <si>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</si>
  <si>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</si>
  <si>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</si>
  <si>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</si>
  <si>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</si>
  <si>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</si>
  <si>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</si>
  <si>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</si>
  <si>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</si>
  <si>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</si>
  <si>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</si>
  <si>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</si>
  <si>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</si>
  <si>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</si>
  <si>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</si>
  <si>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</si>
  <si>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</si>
  <si>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</si>
  <si>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</si>
  <si>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</si>
  <si>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</si>
  <si>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</si>
  <si>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</si>
  <si>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</si>
  <si>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</si>
  <si>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</si>
  <si>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</si>
  <si>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</si>
  <si>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</si>
  <si>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</si>
  <si>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</si>
  <si>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</si>
  <si>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</si>
  <si>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</si>
  <si>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</si>
  <si>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</si>
  <si>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</si>
  <si>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</si>
  <si>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</si>
  <si>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</si>
  <si>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</si>
  <si>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</si>
  <si>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</si>
  <si>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</si>
  <si>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</si>
  <si>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</si>
  <si>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</si>
  <si>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</si>
  <si>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</si>
  <si>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</si>
  <si>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</si>
  <si>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</si>
  <si>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</si>
  <si>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</si>
  <si>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</si>
  <si>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</si>
  <si>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</si>
  <si>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</si>
  <si>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</si>
  <si>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</si>
  <si>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</si>
  <si>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</si>
  <si>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</si>
  <si>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</si>
  <si>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</si>
  <si>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</si>
  <si>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</si>
  <si>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</si>
  <si>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</si>
  <si>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</si>
  <si>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</si>
  <si>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</si>
  <si>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</si>
  <si>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</si>
  <si>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</si>
  <si>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</si>
  <si>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</si>
  <si>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</si>
  <si>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</si>
  <si>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</si>
  <si>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</si>
  <si>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</si>
  <si>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</si>
  <si>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</si>
  <si>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</si>
  <si>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</si>
  <si>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</si>
  <si>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</si>
  <si>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</si>
  <si>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</si>
  <si>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</si>
  <si>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</si>
  <si>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</si>
  <si>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</si>
  <si>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</si>
  <si>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</si>
  <si>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</si>
  <si>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</si>
  <si>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</si>
  <si>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</si>
  <si>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</si>
  <si>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</si>
  <si>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</si>
  <si>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</si>
  <si>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</si>
  <si>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</si>
  <si>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</si>
  <si>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</si>
  <si>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</si>
  <si>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</si>
  <si>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</si>
  <si>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</si>
  <si>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</si>
  <si>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</si>
  <si>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</si>
  <si>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</si>
  <si>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</si>
  <si>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</si>
  <si>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</si>
  <si>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</si>
  <si>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</si>
  <si>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</si>
  <si>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</si>
  <si>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</si>
  <si>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</si>
  <si>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</si>
  <si>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</si>
  <si>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</si>
  <si>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</si>
  <si>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</si>
  <si>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</si>
  <si>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</si>
  <si>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</si>
  <si>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</si>
  <si>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</si>
  <si>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</si>
  <si>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</si>
  <si>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</si>
  <si>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</si>
  <si>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</si>
  <si>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</si>
  <si>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</si>
  <si>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</si>
  <si>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</si>
  <si>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</si>
  <si>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</si>
  <si>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</si>
  <si>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</si>
  <si>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</si>
  <si>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</si>
  <si>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</si>
  <si>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</si>
  <si>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</si>
  <si>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</si>
  <si>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</si>
  <si>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</si>
  <si>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</si>
  <si>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</si>
  <si>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</si>
  <si>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</si>
  <si>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</si>
  <si>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</si>
  <si>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</si>
  <si>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</si>
  <si>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</si>
  <si>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</si>
  <si>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</si>
  <si>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</si>
  <si>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</si>
  <si>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</si>
  <si>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</si>
  <si>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</si>
  <si>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</si>
  <si>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</si>
  <si>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</si>
  <si>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</si>
  <si>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</si>
  <si>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</si>
  <si>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</si>
  <si>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</si>
  <si>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</si>
  <si>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</si>
  <si>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</si>
  <si>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</si>
  <si>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</si>
  <si>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</si>
  <si>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</si>
  <si>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</si>
  <si>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</si>
  <si>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</si>
  <si>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</si>
  <si>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</si>
  <si>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</si>
  <si>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</si>
  <si>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</si>
  <si>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</si>
  <si>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</si>
  <si>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</si>
  <si>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</si>
  <si>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</si>
  <si>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</si>
  <si>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</si>
  <si>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</si>
  <si>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</si>
  <si>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</si>
  <si>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</si>
  <si>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</si>
  <si>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</si>
  <si>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</si>
  <si>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</si>
  <si>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</si>
  <si>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</si>
  <si>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</si>
  <si>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</si>
  <si>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</si>
  <si>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</si>
  <si>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</si>
  <si>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</si>
  <si>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</si>
  <si>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</si>
  <si>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</si>
  <si>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</si>
  <si>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</si>
  <si>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</si>
  <si>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</si>
  <si>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</si>
  <si>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</si>
  <si>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</si>
  <si>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</si>
  <si>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</si>
  <si>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</si>
  <si>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</si>
  <si>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</si>
  <si>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</si>
  <si>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</si>
  <si>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</si>
  <si>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</si>
  <si>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</si>
  <si>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</si>
  <si>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</si>
  <si>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</si>
  <si>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</si>
  <si>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</si>
  <si>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</si>
  <si>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</si>
  <si>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</si>
  <si>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</si>
  <si>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</si>
  <si>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</si>
  <si>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</si>
  <si>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</si>
  <si>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</si>
  <si>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</si>
  <si>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</si>
  <si>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</si>
  <si>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</si>
  <si>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</si>
  <si>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</si>
  <si>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</si>
  <si>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</si>
  <si>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</si>
  <si>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</si>
  <si>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</si>
  <si>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</si>
  <si>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</si>
  <si>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</si>
  <si>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</si>
  <si>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</si>
  <si>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</si>
  <si>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</si>
  <si>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</si>
  <si>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</si>
  <si>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</si>
  <si>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</si>
  <si>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</si>
  <si>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</si>
  <si>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</si>
  <si>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</si>
  <si>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</si>
  <si>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</si>
  <si>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</si>
  <si>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</si>
  <si>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</si>
  <si>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</si>
  <si>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</si>
  <si>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</si>
  <si>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</si>
  <si>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</si>
  <si>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</si>
  <si>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</si>
  <si>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</si>
  <si>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</si>
  <si>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</si>
  <si>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</si>
  <si>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</si>
  <si>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</si>
  <si>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</si>
  <si>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</si>
  <si>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</si>
  <si>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</si>
  <si>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</si>
  <si>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</si>
  <si>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</si>
  <si>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</si>
  <si>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</si>
  <si>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</si>
  <si>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</si>
  <si>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</si>
  <si>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</si>
  <si>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</si>
  <si>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</si>
  <si>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</si>
  <si>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</si>
  <si>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</si>
  <si>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</si>
  <si>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</si>
  <si>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</si>
  <si>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</si>
  <si>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</si>
  <si>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</si>
  <si>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</si>
  <si>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</si>
  <si>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</si>
  <si>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</si>
  <si>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</si>
  <si>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</si>
  <si>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</si>
  <si>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</si>
  <si>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</si>
  <si>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</si>
  <si>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</si>
  <si>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</si>
  <si>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</si>
  <si>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</si>
  <si>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</si>
  <si>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</si>
  <si>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</si>
  <si>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</si>
  <si>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</si>
  <si>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</si>
  <si>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</si>
  <si>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</si>
  <si>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</si>
  <si>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</si>
  <si>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</si>
  <si>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</si>
  <si>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</si>
  <si>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</si>
  <si>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</si>
  <si>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</si>
  <si>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</si>
  <si>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</si>
  <si>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</si>
  <si>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</si>
  <si>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</si>
  <si>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</si>
  <si>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</si>
  <si>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</si>
  <si>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</si>
  <si>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</si>
  <si>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</si>
  <si>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</si>
  <si>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</si>
  <si>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</si>
  <si>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</si>
  <si>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</si>
  <si>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</si>
  <si>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</si>
  <si>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</si>
  <si>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</si>
  <si>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</si>
  <si>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</si>
  <si>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</si>
  <si>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</si>
  <si>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</si>
  <si>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</si>
  <si>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</si>
  <si>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</si>
  <si>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</si>
  <si>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</si>
  <si>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</si>
  <si>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</si>
  <si>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</si>
  <si>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</si>
  <si>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</si>
  <si>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</si>
  <si>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</si>
  <si>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</si>
  <si>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</si>
  <si>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</si>
  <si>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</si>
  <si>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</si>
  <si>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</si>
  <si>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</si>
  <si>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</si>
  <si>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</si>
  <si>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</si>
  <si>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</si>
  <si>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</si>
  <si>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</si>
  <si>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</si>
  <si>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</si>
  <si>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</si>
  <si>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</si>
  <si>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</si>
  <si>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</si>
  <si>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</si>
  <si>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</si>
  <si>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</si>
  <si>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</si>
  <si>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</si>
  <si>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</si>
  <si>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</si>
  <si>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</si>
  <si>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</si>
  <si>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</si>
  <si>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</si>
  <si>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</si>
  <si>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</si>
  <si>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</si>
  <si>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</si>
  <si>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</si>
  <si>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</si>
  <si>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</si>
  <si>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</si>
  <si>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</si>
  <si>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</si>
  <si>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</si>
  <si>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</si>
  <si>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</si>
  <si>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</si>
  <si>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</si>
  <si>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</si>
  <si>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</si>
  <si>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</si>
  <si>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</si>
  <si>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</si>
  <si>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</si>
  <si>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</si>
  <si>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</si>
  <si>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</si>
  <si>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</si>
  <si>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</si>
  <si>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</si>
  <si>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</si>
  <si>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</si>
  <si>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</si>
  <si>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</si>
  <si>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</si>
  <si>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</si>
  <si>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</si>
  <si>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</si>
  <si>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</si>
  <si>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</si>
  <si>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</si>
  <si>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</si>
  <si>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</si>
  <si>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</si>
  <si>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</si>
  <si>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</si>
  <si>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</si>
  <si>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</si>
  <si>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</si>
  <si>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</si>
  <si>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</si>
  <si>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</si>
  <si>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</si>
  <si>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</si>
  <si>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</si>
  <si>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</si>
  <si>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</si>
  <si>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</si>
  <si>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</si>
  <si>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</si>
  <si>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</si>
  <si>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</si>
  <si>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</si>
  <si>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</si>
  <si>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</si>
  <si>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</si>
  <si>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</si>
  <si>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</si>
  <si>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</si>
  <si>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</si>
  <si>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</si>
  <si>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</si>
  <si>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</si>
  <si>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</si>
  <si>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</si>
  <si>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</si>
  <si>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</si>
  <si>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</si>
  <si>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</si>
  <si>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</si>
  <si>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</si>
  <si>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</si>
  <si>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</si>
  <si>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</si>
  <si>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</si>
  <si>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</si>
  <si>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</si>
  <si>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</si>
  <si>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</si>
  <si>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</si>
  <si>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</si>
  <si>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</si>
  <si>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</si>
  <si>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</si>
  <si>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</si>
  <si>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</si>
  <si>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</si>
  <si>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</si>
  <si>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</si>
  <si>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</si>
  <si>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</si>
  <si>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</si>
  <si>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</si>
  <si>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</si>
  <si>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</si>
  <si>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</si>
  <si>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</si>
  <si>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</si>
  <si>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</si>
  <si>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</si>
  <si>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</si>
  <si>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</si>
  <si>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</si>
  <si>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</si>
  <si>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</si>
  <si>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</si>
  <si>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</si>
  <si>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</si>
  <si>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</si>
  <si>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</si>
  <si>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</si>
  <si>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</si>
  <si>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</si>
  <si>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</si>
  <si>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</si>
  <si>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</si>
  <si>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</si>
  <si>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</si>
  <si>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</si>
  <si>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</si>
  <si>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</si>
  <si>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</si>
  <si>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</si>
  <si>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</si>
  <si>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</si>
  <si>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</si>
  <si>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</si>
  <si>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</si>
  <si>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</si>
  <si>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</si>
  <si>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</si>
  <si>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</si>
  <si>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</si>
  <si>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</si>
  <si>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</si>
  <si>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</si>
  <si>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</si>
  <si>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</si>
  <si>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</si>
  <si>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</si>
  <si>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</si>
  <si>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</si>
  <si>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</si>
  <si>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</si>
  <si>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</si>
  <si>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</si>
  <si>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</si>
  <si>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</si>
  <si>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</si>
  <si>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</si>
  <si>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</si>
  <si>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</si>
  <si>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</si>
  <si>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</si>
  <si>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</si>
  <si>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</si>
  <si>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</si>
  <si>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</si>
  <si>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</si>
  <si>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</si>
  <si>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</si>
  <si>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</si>
  <si>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</si>
  <si>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</si>
  <si>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</si>
  <si>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</si>
  <si>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</si>
  <si>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</si>
  <si>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</si>
  <si>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</si>
  <si>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</si>
  <si>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</si>
  <si>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</si>
  <si>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</si>
  <si>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</si>
  <si>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</si>
  <si>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</si>
  <si>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</si>
  <si>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</si>
  <si>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</si>
  <si>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</si>
  <si>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</si>
  <si>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</si>
  <si>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</si>
  <si>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</si>
  <si>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</si>
  <si>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</si>
  <si>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</si>
  <si>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</si>
  <si>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</si>
  <si>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</si>
  <si>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</si>
  <si>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</si>
  <si>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</si>
  <si>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</si>
  <si>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</si>
  <si>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</si>
  <si>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</si>
  <si>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</si>
  <si>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</si>
  <si>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</si>
  <si>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</si>
  <si>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</si>
  <si>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</si>
  <si>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</si>
  <si>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</si>
  <si>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</si>
  <si>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</si>
  <si>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</si>
  <si>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</si>
  <si>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</si>
  <si>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</si>
  <si>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</si>
  <si>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</si>
  <si>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</si>
  <si>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</si>
  <si>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</si>
  <si>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</si>
  <si>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</si>
  <si>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</si>
  <si>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</si>
  <si>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</si>
  <si>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</si>
  <si>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</si>
  <si>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</si>
  <si>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</si>
  <si>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</si>
  <si>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</si>
  <si>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</si>
  <si>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</si>
  <si>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</si>
  <si>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</si>
  <si>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</si>
  <si>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</si>
  <si>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</si>
  <si>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</si>
  <si>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</si>
  <si>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</si>
  <si>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</si>
  <si>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</si>
  <si>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</si>
  <si>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</si>
  <si>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</si>
  <si>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</si>
  <si>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</si>
  <si>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</si>
  <si>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</si>
  <si>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</si>
  <si>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</si>
  <si>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</si>
  <si>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</si>
  <si>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</si>
  <si>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</si>
  <si>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</si>
  <si>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</si>
  <si>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</si>
  <si>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</si>
  <si>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</si>
  <si>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</si>
  <si>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</si>
  <si>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</si>
  <si>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</si>
  <si>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</si>
  <si>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</si>
  <si>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</si>
  <si>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</si>
  <si>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</si>
  <si>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</si>
  <si>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</si>
  <si>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</si>
  <si>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</si>
  <si>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</si>
  <si>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</si>
  <si>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</si>
  <si>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</si>
  <si>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</si>
  <si>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</si>
  <si>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</si>
  <si>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</si>
  <si>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</si>
  <si>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</si>
  <si>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</si>
  <si>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</si>
  <si>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</si>
  <si>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</si>
  <si>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</si>
  <si>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</si>
  <si>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</si>
  <si>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</si>
  <si>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</si>
  <si>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</si>
  <si>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</si>
  <si>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</si>
  <si>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</si>
  <si>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</si>
  <si>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</si>
  <si>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</si>
  <si>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</si>
  <si>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</si>
  <si>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</si>
  <si>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</si>
  <si>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</si>
  <si>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</si>
  <si>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</si>
  <si>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</si>
  <si>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</si>
  <si>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</si>
  <si>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</si>
  <si>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</si>
  <si>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</si>
  <si>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</si>
  <si>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</si>
  <si>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</si>
  <si>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</si>
  <si>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</si>
  <si>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</si>
  <si>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</si>
  <si>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</si>
  <si>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</si>
  <si>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</si>
  <si>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</si>
  <si>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</si>
  <si>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</si>
  <si>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</si>
  <si>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</si>
  <si>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</si>
  <si>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</si>
  <si>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</si>
  <si>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</si>
  <si>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</si>
  <si>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</si>
  <si>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</si>
  <si>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</si>
  <si>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</si>
  <si>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</si>
  <si>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</si>
  <si>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</si>
  <si>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</si>
  <si>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</si>
  <si>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</si>
  <si>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</si>
  <si>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</si>
  <si>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</si>
  <si>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</si>
  <si>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</si>
  <si>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</si>
  <si>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</si>
  <si>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</si>
  <si>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</si>
  <si>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</si>
  <si>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</si>
  <si>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</si>
  <si>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</si>
  <si>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</si>
  <si>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</si>
  <si>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</si>
  <si>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</si>
  <si>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</si>
  <si>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</si>
  <si>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</si>
  <si>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</si>
  <si>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</si>
  <si>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</si>
  <si>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</si>
  <si>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</si>
  <si>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</si>
  <si>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</si>
  <si>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</si>
  <si>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</si>
  <si>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</si>
  <si>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</si>
  <si>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</si>
  <si>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</si>
  <si>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</si>
  <si>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</si>
  <si>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</si>
  <si>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</si>
  <si>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</si>
  <si>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</si>
  <si>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</si>
  <si>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</si>
  <si>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</si>
  <si>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</si>
  <si>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</si>
  <si>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</si>
  <si>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</si>
  <si>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</si>
  <si>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</si>
  <si>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</si>
  <si>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</si>
  <si>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</si>
  <si>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</si>
  <si>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</si>
  <si>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</si>
  <si>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</si>
  <si>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</si>
  <si>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</si>
  <si>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</si>
  <si>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</si>
  <si>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</si>
  <si>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</si>
  <si>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</si>
  <si>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</si>
  <si>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</si>
  <si>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</si>
  <si>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</si>
  <si>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</si>
  <si>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</si>
  <si>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</si>
  <si>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</si>
  <si>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</si>
  <si>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</si>
  <si>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</si>
  <si>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</si>
  <si>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</si>
  <si>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</si>
  <si>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</si>
  <si>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</si>
  <si>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</si>
  <si>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</si>
  <si>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</si>
  <si>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</si>
  <si>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</si>
  <si>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</si>
  <si>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</si>
  <si>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</si>
  <si>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</si>
  <si>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</si>
  <si>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</si>
  <si>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</si>
  <si>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</si>
  <si>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</si>
  <si>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</si>
  <si>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</si>
  <si>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</si>
  <si>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</si>
  <si>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</si>
  <si>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</si>
  <si>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</si>
  <si>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</si>
  <si>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</si>
  <si>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</si>
  <si>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</si>
  <si>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</si>
  <si>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</si>
  <si>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</si>
  <si>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</si>
  <si>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</si>
  <si>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</si>
  <si>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</si>
  <si>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</si>
  <si>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</si>
  <si>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</si>
  <si>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</si>
  <si>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</si>
  <si>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</si>
  <si>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</si>
  <si>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</si>
  <si>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</si>
  <si>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</si>
  <si>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</si>
  <si>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</si>
  <si>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</si>
  <si>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</si>
  <si>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</si>
  <si>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</si>
  <si>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</si>
  <si>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</si>
  <si>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</si>
  <si>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</si>
  <si>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</si>
  <si>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</si>
  <si>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</si>
  <si>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</si>
  <si>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</si>
  <si>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</si>
  <si>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</si>
  <si>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</si>
  <si>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</si>
  <si>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</si>
  <si>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</si>
  <si>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</si>
  <si>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</si>
  <si>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</si>
  <si>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</si>
  <si>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</si>
  <si>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</si>
  <si>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</si>
  <si>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</si>
  <si>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</si>
  <si>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</si>
  <si>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</si>
  <si>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</si>
  <si>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</si>
  <si>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</si>
  <si>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</si>
  <si>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</si>
  <si>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</si>
  <si>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</si>
  <si>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</si>
  <si>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</si>
  <si>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</si>
  <si>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</si>
  <si>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</si>
  <si>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</si>
  <si>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</si>
  <si>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</si>
  <si>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</si>
  <si>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</si>
  <si>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</si>
  <si>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</si>
  <si>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</si>
  <si>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</si>
  <si>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</si>
  <si>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</si>
  <si>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</si>
  <si>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</si>
  <si>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</si>
  <si>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</si>
  <si>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</si>
  <si>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</si>
  <si>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</si>
  <si>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</si>
  <si>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</si>
  <si>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</si>
  <si>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</si>
  <si>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</si>
  <si>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</si>
  <si>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</si>
  <si>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</si>
  <si>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</si>
  <si>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</si>
  <si>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</si>
  <si>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</si>
  <si>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</si>
  <si>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</si>
  <si>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</si>
  <si>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</si>
  <si>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</si>
  <si>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</si>
  <si>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</si>
  <si>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</si>
  <si>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</si>
  <si>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</si>
  <si>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</si>
  <si>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</si>
  <si>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</si>
  <si>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</si>
  <si>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</si>
  <si>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</si>
  <si>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</si>
  <si>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</si>
  <si>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</si>
  <si>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</si>
  <si>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</si>
  <si>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</si>
  <si>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</si>
  <si>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</si>
  <si>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</si>
  <si>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</si>
  <si>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</si>
  <si>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</si>
  <si>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</si>
  <si>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</si>
  <si>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</si>
  <si>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</si>
  <si>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</si>
  <si>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</si>
  <si>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</si>
  <si>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</si>
  <si>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</si>
  <si>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</si>
  <si>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</si>
  <si>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</si>
  <si>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</si>
  <si>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</si>
  <si>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</si>
  <si>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</si>
  <si>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</si>
  <si>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</si>
  <si>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</si>
  <si>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</si>
  <si>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</si>
  <si>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</si>
  <si>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</si>
  <si>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</si>
  <si>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</si>
  <si>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</si>
  <si>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</si>
  <si>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</si>
  <si>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</si>
  <si>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</si>
  <si>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</si>
  <si>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</si>
  <si>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</si>
  <si>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</si>
  <si>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</si>
  <si>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</si>
  <si>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</si>
  <si>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</si>
  <si>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</si>
  <si>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</si>
  <si>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</si>
  <si>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</si>
  <si>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</si>
  <si>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</si>
  <si>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</si>
  <si>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</si>
  <si>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</si>
  <si>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</si>
  <si>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</si>
  <si>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</si>
  <si>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</si>
  <si>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</si>
  <si>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</si>
  <si>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</si>
  <si>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</si>
  <si>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</si>
  <si>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</si>
  <si>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</si>
  <si>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</si>
  <si>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</si>
  <si>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</si>
  <si>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</si>
  <si>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</si>
  <si>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</si>
  <si>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</si>
  <si>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</si>
  <si>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</si>
  <si>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</si>
  <si>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</si>
  <si>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</si>
  <si>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</si>
  <si>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</si>
  <si>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</si>
  <si>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</si>
  <si>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</si>
  <si>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</si>
  <si>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</si>
  <si>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</si>
  <si>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</si>
  <si>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</si>
  <si>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</si>
  <si>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</si>
  <si>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</si>
  <si>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</si>
  <si>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</si>
  <si>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</si>
  <si>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</si>
  <si>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</si>
  <si>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</si>
  <si>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</si>
  <si>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</si>
  <si>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</si>
  <si>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</si>
  <si>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</si>
  <si>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</si>
  <si>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</si>
  <si>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</si>
  <si>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</si>
  <si>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</si>
  <si>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</si>
  <si>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</si>
  <si>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</si>
  <si>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</si>
  <si>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</si>
  <si>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</si>
  <si>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</si>
  <si>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</si>
  <si>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</si>
  <si>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</si>
  <si>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</si>
  <si>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</si>
  <si>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</si>
  <si>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</si>
  <si>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</si>
  <si>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</si>
  <si>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</si>
  <si>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</si>
  <si>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</si>
  <si>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</si>
  <si>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</si>
  <si>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</si>
  <si>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</si>
  <si>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</si>
  <si>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</si>
  <si>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</si>
  <si>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</si>
  <si>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</si>
  <si>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</si>
  <si>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</si>
  <si>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</si>
  <si>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</si>
  <si>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</si>
  <si>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</si>
  <si>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</si>
  <si>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</si>
  <si>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</si>
  <si>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</si>
  <si>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</si>
  <si>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</si>
  <si>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</si>
  <si>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</si>
  <si>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</si>
  <si>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</si>
  <si>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</si>
  <si>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</si>
  <si>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</si>
  <si>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</si>
  <si>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</si>
  <si>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</si>
  <si>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</si>
  <si>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</si>
  <si>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</si>
  <si>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</si>
  <si>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</si>
  <si>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</si>
  <si>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</si>
  <si>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</si>
  <si>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</si>
  <si>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</si>
  <si>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</si>
  <si>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</si>
  <si>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</si>
  <si>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</si>
  <si>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</si>
  <si>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</si>
  <si>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</si>
  <si>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</si>
  <si>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</si>
  <si>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</si>
  <si>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</si>
  <si>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</si>
  <si>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</si>
  <si>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</si>
  <si>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</si>
  <si>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</si>
  <si>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</si>
  <si>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</si>
  <si>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</si>
  <si>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</si>
  <si>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</si>
  <si>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</si>
  <si>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</si>
  <si>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</si>
  <si>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</si>
  <si>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</si>
  <si>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</si>
  <si>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</si>
  <si>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</si>
  <si>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</si>
  <si>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</si>
  <si>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</si>
  <si>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</si>
  <si>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</si>
  <si>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</si>
  <si>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</si>
  <si>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</si>
  <si>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</si>
  <si>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</si>
  <si>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</si>
  <si>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</si>
  <si>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</si>
  <si>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</si>
  <si>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</si>
  <si>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</si>
  <si>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</si>
  <si>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</si>
  <si>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</si>
  <si>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</si>
  <si>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</si>
  <si>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</si>
  <si>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</si>
  <si>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</si>
  <si>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</si>
  <si>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</si>
  <si>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</si>
  <si>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</si>
  <si>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</si>
  <si>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</si>
  <si>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</si>
  <si>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</si>
  <si>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</si>
  <si>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</si>
  <si>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</si>
  <si>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</si>
  <si>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</si>
  <si>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</si>
  <si>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</si>
  <si>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</si>
  <si>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</si>
  <si>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</si>
  <si>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</si>
  <si>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</si>
  <si>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</si>
  <si>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</si>
  <si>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</si>
  <si>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</si>
  <si>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</si>
  <si>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</si>
  <si>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</si>
  <si>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</si>
  <si>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</si>
  <si>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</si>
  <si>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</si>
  <si>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</si>
  <si>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</si>
  <si>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</si>
  <si>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</si>
  <si>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</si>
  <si>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</si>
  <si>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</si>
  <si>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</si>
  <si>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</si>
  <si>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</si>
  <si>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</si>
  <si>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</si>
  <si>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</si>
  <si>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</si>
  <si>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</si>
  <si>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</si>
  <si>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</si>
  <si>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</si>
  <si>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</si>
  <si>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</si>
  <si>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</si>
  <si>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</si>
  <si>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</si>
  <si>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</si>
  <si>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</si>
  <si>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</si>
  <si>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</si>
  <si>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</si>
  <si>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</si>
  <si>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</si>
  <si>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</si>
  <si>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</si>
  <si>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</si>
  <si>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</si>
  <si>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</si>
  <si>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</si>
  <si>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</si>
  <si>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</si>
  <si>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</si>
  <si>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</si>
  <si>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</si>
  <si>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</si>
  <si>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</si>
  <si>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</si>
  <si>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</si>
  <si>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</si>
  <si>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</si>
  <si>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</si>
  <si>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</si>
  <si>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</si>
  <si>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</si>
  <si>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</si>
  <si>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</si>
  <si>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</si>
  <si>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</si>
  <si>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</si>
  <si>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</si>
  <si>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</si>
  <si>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</si>
  <si>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</si>
  <si>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</si>
  <si>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</si>
  <si>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</si>
  <si>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</si>
  <si>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</si>
  <si>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</si>
  <si>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</si>
  <si>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</si>
  <si>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</si>
  <si>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</si>
  <si>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</si>
  <si>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</si>
  <si>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</si>
  <si>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</si>
  <si>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</si>
  <si>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</si>
  <si>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</si>
  <si>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</si>
  <si>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</si>
  <si>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</si>
  <si>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</si>
  <si>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</si>
  <si>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</si>
  <si>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</si>
  <si>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</si>
  <si>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</si>
  <si>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</si>
  <si>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</si>
  <si>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</si>
  <si>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</si>
  <si>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</si>
  <si>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</si>
  <si>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</si>
  <si>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</si>
  <si>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</si>
  <si>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</si>
  <si>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</si>
  <si>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</si>
  <si>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</si>
  <si>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</si>
  <si>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</si>
  <si>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</si>
  <si>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</si>
  <si>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</si>
  <si>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</si>
  <si>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</si>
  <si>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</si>
  <si>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</si>
  <si>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</si>
  <si>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</si>
  <si>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</si>
  <si>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</si>
  <si>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</si>
  <si>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</si>
  <si>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</si>
  <si>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</si>
  <si>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</si>
  <si>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</si>
  <si>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</si>
  <si>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</si>
  <si>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</si>
  <si>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</si>
  <si>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</si>
  <si>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</si>
  <si>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</si>
  <si>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</si>
  <si>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</si>
  <si>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</si>
  <si>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</si>
  <si>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</si>
  <si>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</si>
  <si>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</si>
  <si>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</si>
  <si>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</si>
  <si>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</si>
  <si>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</si>
  <si>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</si>
  <si>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</si>
  <si>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</si>
  <si>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</si>
  <si>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</si>
  <si>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</si>
  <si>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</si>
  <si>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</si>
  <si>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</si>
  <si>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</si>
  <si>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</si>
  <si>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</si>
  <si>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</si>
  <si>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</si>
  <si>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</si>
  <si>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</si>
  <si>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</si>
  <si>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</si>
  <si>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</si>
  <si>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</si>
  <si>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</si>
  <si>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</si>
  <si>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</si>
  <si>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</si>
  <si>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</si>
  <si>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</si>
  <si>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</si>
  <si>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</si>
  <si>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</si>
  <si>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</si>
  <si>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</si>
  <si>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</si>
  <si>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</si>
  <si>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</si>
  <si>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</si>
  <si>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</si>
  <si>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</si>
  <si>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</si>
  <si>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</si>
  <si>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</si>
  <si>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</si>
  <si>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</si>
  <si>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</si>
  <si>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</si>
  <si>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</si>
  <si>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</si>
  <si>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</si>
  <si>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</si>
  <si>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</si>
  <si>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</si>
  <si>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</si>
  <si>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</si>
  <si>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</si>
  <si>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</si>
  <si>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</si>
  <si>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</si>
  <si>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</si>
  <si>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</si>
  <si>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</si>
  <si>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</si>
  <si>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</si>
  <si>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</si>
  <si>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</si>
  <si>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</si>
  <si>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</si>
  <si>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</si>
  <si>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</si>
  <si>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</si>
  <si>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</si>
  <si>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</si>
  <si>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</si>
  <si>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</si>
  <si>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</si>
  <si>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</si>
  <si>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</si>
  <si>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</si>
  <si>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</si>
  <si>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</si>
  <si>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</si>
  <si>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</si>
  <si>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</si>
  <si>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</si>
  <si>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</si>
  <si>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</si>
  <si>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</si>
  <si>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</si>
  <si>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</si>
  <si>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</si>
  <si>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</si>
  <si>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</si>
  <si>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</si>
  <si>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</si>
  <si>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</si>
  <si>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</si>
  <si>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</si>
  <si>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</si>
  <si>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</si>
  <si>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</si>
  <si>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</si>
  <si>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</si>
  <si>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</si>
  <si>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</si>
  <si>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</si>
  <si>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</si>
  <si>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</si>
  <si>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</si>
  <si>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</si>
  <si>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</si>
  <si>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</si>
  <si>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</si>
  <si>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</si>
  <si>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</si>
  <si>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</si>
  <si>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</si>
  <si>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</si>
  <si>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</si>
  <si>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</si>
  <si>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</si>
  <si>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</si>
  <si>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</si>
  <si>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</si>
  <si>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</si>
  <si>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</si>
  <si>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</si>
  <si>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</si>
  <si>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</si>
  <si>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</si>
  <si>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</si>
  <si>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</si>
  <si>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</si>
  <si>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</si>
  <si>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</si>
  <si>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</si>
  <si>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</si>
  <si>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</si>
  <si>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</si>
  <si>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</si>
  <si>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</si>
  <si>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</si>
  <si>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</si>
  <si>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</si>
  <si>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</si>
  <si>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</si>
  <si>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</si>
  <si>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</si>
  <si>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</si>
  <si>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</si>
  <si>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</si>
  <si>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</si>
  <si>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</si>
  <si>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</si>
  <si>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</si>
  <si>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</si>
  <si>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</si>
  <si>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</si>
  <si>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</si>
  <si>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</si>
  <si>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</si>
  <si>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</si>
  <si>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</si>
  <si>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</si>
  <si>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</si>
  <si>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</si>
  <si>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</si>
  <si>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</si>
  <si>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</si>
  <si>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</si>
  <si>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</si>
  <si>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</si>
  <si>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</si>
  <si>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</si>
  <si>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</si>
  <si>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</si>
  <si>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</si>
  <si>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</si>
  <si>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</si>
  <si>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</si>
  <si>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</si>
  <si>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</si>
  <si>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</si>
  <si>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</si>
  <si>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</si>
  <si>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</si>
  <si>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</si>
  <si>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</si>
  <si>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</si>
  <si>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</si>
  <si>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</si>
  <si>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</si>
  <si>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</si>
  <si>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</si>
  <si>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</si>
  <si>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</si>
  <si>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</si>
  <si>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</si>
  <si>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</si>
  <si>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</si>
  <si>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</si>
  <si>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</si>
  <si>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</si>
  <si>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</si>
  <si>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</si>
  <si>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</si>
  <si>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</si>
  <si>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</si>
  <si>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</si>
  <si>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</si>
  <si>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</si>
  <si>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</si>
  <si>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</si>
  <si>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</si>
  <si>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</si>
  <si>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</si>
  <si>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</si>
  <si>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</si>
  <si>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</si>
  <si>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</si>
  <si>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</si>
  <si>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</si>
  <si>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</si>
  <si>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</si>
  <si>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</si>
  <si>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</si>
  <si>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</si>
  <si>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</si>
  <si>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</si>
  <si>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</si>
  <si>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</si>
  <si>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</si>
  <si>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</si>
  <si>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</si>
  <si>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</si>
  <si>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</si>
  <si>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</si>
  <si>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</si>
  <si>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</si>
  <si>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</si>
  <si>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</si>
  <si>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</si>
  <si>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</si>
  <si>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</si>
  <si>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</si>
  <si>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</si>
  <si>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</si>
  <si>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</si>
  <si>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</si>
  <si>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</si>
  <si>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</si>
  <si>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</si>
  <si>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</si>
  <si>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</si>
  <si>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</si>
  <si>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</si>
  <si>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</si>
  <si>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</si>
  <si>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</si>
  <si>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</si>
  <si>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</si>
  <si>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</si>
  <si>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</si>
  <si>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</si>
  <si>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</si>
  <si>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</si>
  <si>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</si>
  <si>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</si>
  <si>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</si>
  <si>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</si>
  <si>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</si>
  <si>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</si>
  <si>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</si>
  <si>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</si>
  <si>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</si>
  <si>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</si>
  <si>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</si>
  <si>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</si>
  <si>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</si>
  <si>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</si>
  <si>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</si>
  <si>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</si>
  <si>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</si>
  <si>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</si>
  <si>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</si>
  <si>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</si>
  <si>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</si>
  <si>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</si>
  <si>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</si>
  <si>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</si>
  <si>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</si>
  <si>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</si>
  <si>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</si>
  <si>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</si>
  <si>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</si>
  <si>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</si>
  <si>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</si>
  <si>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</si>
  <si>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</si>
  <si>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</si>
  <si>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</si>
  <si>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</si>
  <si>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</si>
  <si>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</si>
  <si>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</si>
  <si>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</si>
  <si>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</si>
  <si>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</si>
  <si>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</si>
  <si>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</si>
  <si>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</si>
  <si>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</si>
  <si>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</si>
  <si>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</si>
  <si>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</si>
  <si>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</si>
  <si>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</si>
  <si>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</si>
  <si>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</si>
  <si>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</si>
  <si>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</si>
  <si>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</si>
  <si>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</si>
  <si>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</si>
  <si>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</si>
  <si>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</si>
  <si>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</si>
  <si>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</si>
  <si>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</si>
  <si>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</si>
  <si>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</si>
  <si>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</si>
  <si>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</si>
  <si>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</si>
  <si>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</si>
  <si>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</si>
  <si>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</si>
  <si>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</si>
  <si>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</si>
  <si>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</si>
  <si>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</si>
  <si>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</si>
  <si>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</si>
  <si>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</si>
  <si>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</si>
  <si>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</si>
  <si>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</si>
  <si>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</si>
  <si>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</si>
  <si>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</si>
  <si>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</si>
  <si>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</si>
  <si>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</si>
  <si>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</si>
  <si>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</si>
  <si>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</si>
  <si>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</si>
  <si>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</si>
  <si>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</si>
  <si>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</si>
  <si>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</si>
  <si>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</si>
  <si>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</si>
  <si>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</si>
  <si>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</si>
  <si>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</si>
  <si>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</si>
  <si>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</si>
  <si>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</si>
  <si>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</si>
  <si>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</si>
  <si>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</si>
  <si>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</si>
  <si>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</si>
  <si>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</si>
  <si>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</si>
  <si>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</si>
  <si>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</si>
  <si>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</si>
  <si>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</si>
  <si>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</si>
  <si>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</si>
  <si>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</si>
  <si>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</si>
  <si>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</si>
  <si>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</si>
  <si>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</si>
  <si>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</si>
  <si>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</si>
  <si>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</si>
  <si>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</si>
  <si>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</si>
  <si>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</si>
  <si>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</si>
  <si>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</si>
  <si>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</si>
  <si>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</si>
  <si>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</si>
  <si>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</si>
  <si>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</si>
  <si>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</si>
  <si>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</si>
  <si>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</si>
  <si>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</si>
  <si>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</si>
  <si>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</si>
  <si>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</si>
  <si>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</si>
  <si>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</si>
  <si>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</si>
  <si>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</si>
  <si>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</si>
  <si>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</si>
  <si>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</si>
  <si>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</si>
  <si>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</si>
  <si>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</si>
  <si>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</si>
  <si>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</si>
  <si>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</si>
  <si>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</si>
  <si>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</si>
  <si>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</si>
  <si>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</si>
  <si>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</si>
  <si>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</si>
  <si>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</si>
  <si>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</si>
  <si>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</si>
  <si>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</si>
  <si>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</si>
  <si>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</si>
  <si>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</si>
  <si>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</si>
  <si>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</si>
  <si>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</si>
  <si>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</si>
  <si>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</si>
  <si>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</si>
  <si>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</si>
  <si>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</si>
  <si>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</si>
  <si>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</si>
  <si>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</si>
  <si>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</si>
  <si>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</si>
  <si>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</si>
  <si>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</si>
  <si>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</si>
  <si>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</si>
  <si>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</si>
  <si>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</si>
  <si>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</si>
  <si>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</si>
  <si>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</si>
  <si>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</si>
  <si>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</si>
  <si>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</si>
  <si>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</si>
  <si>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</si>
  <si>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</si>
  <si>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</si>
  <si>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</si>
  <si>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</si>
  <si>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</si>
  <si>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</si>
  <si>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</si>
  <si>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</si>
  <si>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</si>
  <si>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</si>
  <si>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</si>
  <si>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</si>
  <si>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</si>
  <si>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</si>
  <si>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</si>
  <si>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</si>
  <si>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</si>
  <si>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</si>
  <si>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</si>
  <si>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</si>
  <si>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</si>
  <si>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</si>
  <si>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</si>
  <si>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</si>
  <si>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</si>
  <si>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</si>
  <si>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</si>
  <si>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</si>
  <si>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</si>
  <si>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</si>
  <si>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</si>
  <si>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</si>
  <si>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</si>
  <si>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</si>
  <si>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</si>
  <si>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</si>
  <si>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</si>
  <si>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</si>
  <si>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</si>
  <si>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</si>
  <si>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</si>
  <si>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</si>
  <si>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</si>
  <si>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</si>
  <si>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</si>
  <si>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</si>
  <si>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</si>
  <si>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</si>
  <si>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</si>
  <si>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</si>
  <si>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</si>
  <si>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</si>
  <si>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</si>
  <si>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</si>
  <si>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</si>
  <si>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</si>
  <si>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</si>
  <si>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</si>
  <si>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</si>
  <si>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</si>
  <si>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</si>
  <si>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</si>
  <si>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</si>
  <si>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</si>
  <si>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</si>
  <si>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</si>
  <si>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</si>
  <si>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</si>
  <si>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</si>
  <si>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</si>
  <si>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</si>
  <si>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</si>
  <si>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</si>
  <si>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</si>
  <si>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</si>
  <si>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</si>
  <si>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</si>
  <si>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</si>
  <si>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</si>
  <si>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</si>
  <si>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</si>
  <si>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</si>
  <si>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</si>
  <si>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</si>
  <si>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</si>
  <si>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</si>
  <si>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</si>
  <si>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</si>
  <si>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</si>
  <si>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</si>
  <si>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</si>
  <si>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</si>
  <si>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</si>
  <si>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</si>
  <si>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</si>
  <si>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</si>
  <si>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</si>
  <si>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</si>
  <si>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</si>
  <si>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</si>
  <si>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</si>
  <si>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</si>
  <si>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</si>
  <si>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</si>
  <si>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</si>
  <si>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</si>
  <si>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</si>
  <si>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</si>
  <si>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</si>
  <si>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</si>
  <si>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</si>
  <si>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</si>
  <si>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</si>
  <si>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</si>
  <si>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</si>
  <si>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</si>
  <si>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</si>
  <si>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</si>
  <si>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</si>
  <si>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</si>
  <si>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</si>
  <si>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</si>
  <si>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</si>
  <si>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</si>
  <si>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</si>
  <si>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</si>
  <si>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</si>
  <si>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</si>
  <si>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</si>
  <si>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</si>
  <si>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</si>
  <si>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</si>
  <si>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</si>
  <si>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</si>
  <si>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</si>
  <si>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</si>
  <si>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</si>
  <si>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</si>
  <si>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</si>
  <si>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</si>
  <si>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</si>
  <si>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</si>
  <si>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</si>
  <si>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</si>
  <si>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</si>
  <si>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</si>
  <si>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</si>
  <si>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</si>
  <si>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</si>
  <si>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</si>
  <si>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</si>
  <si>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</si>
  <si>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</si>
  <si>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</si>
  <si>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</si>
  <si>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</si>
  <si>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</si>
  <si>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</si>
  <si>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</si>
  <si>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</si>
  <si>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</si>
  <si>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</si>
  <si>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</si>
  <si>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</si>
  <si>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</si>
  <si>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</si>
  <si>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</si>
  <si>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</si>
  <si>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</si>
  <si>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</si>
  <si>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</si>
  <si>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</si>
  <si>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</si>
  <si>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</si>
  <si>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</si>
  <si>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</si>
  <si>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</si>
  <si>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</si>
  <si>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</si>
  <si>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</si>
  <si>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</si>
  <si>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</si>
  <si>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</si>
  <si>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</si>
  <si>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</si>
  <si>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</si>
  <si>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</si>
  <si>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</si>
  <si>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</si>
  <si>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</si>
  <si>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</si>
  <si>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</si>
  <si>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</si>
  <si>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</si>
  <si>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</si>
  <si>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</si>
  <si>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</si>
  <si>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</si>
  <si>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</si>
  <si>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</si>
  <si>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</si>
  <si>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</si>
  <si>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</si>
  <si>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</si>
  <si>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</si>
  <si>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</si>
  <si>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</si>
  <si>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</si>
  <si>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</si>
  <si>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</si>
  <si>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</si>
  <si>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</si>
  <si>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</si>
  <si>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</si>
  <si>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</si>
  <si>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</si>
  <si>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</si>
  <si>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</si>
  <si>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</si>
  <si>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</si>
  <si>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</si>
  <si>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</si>
  <si>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</si>
  <si>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</si>
  <si>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</si>
  <si>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</si>
  <si>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</si>
  <si>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</si>
  <si>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</si>
  <si>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</si>
  <si>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</si>
  <si>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</si>
  <si>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</si>
  <si>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</si>
  <si>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</si>
  <si>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</si>
  <si>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</si>
  <si>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</si>
  <si>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</si>
  <si>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</si>
  <si>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</si>
  <si>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</si>
  <si>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</si>
  <si>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</si>
  <si>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</si>
  <si>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</si>
  <si>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</si>
  <si>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</si>
  <si>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</si>
  <si>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</si>
  <si>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</si>
  <si>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</si>
  <si>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</si>
  <si>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</si>
  <si>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</si>
  <si>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</si>
  <si>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</si>
  <si>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</si>
  <si>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</si>
  <si>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</si>
  <si>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</si>
  <si>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</si>
  <si>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</si>
  <si>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</si>
  <si>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</si>
  <si>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</si>
  <si>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</si>
  <si>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</si>
  <si>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</si>
  <si>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</si>
  <si>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</si>
  <si>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</si>
  <si>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</si>
  <si>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</si>
  <si>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</si>
  <si>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</si>
  <si>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</si>
  <si>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</si>
  <si>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</si>
  <si>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</si>
  <si>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</si>
  <si>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</si>
  <si>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</si>
  <si>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</si>
  <si>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</si>
  <si>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</si>
  <si>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</si>
  <si>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</si>
  <si>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</si>
  <si>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</si>
  <si>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</si>
  <si>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</si>
  <si>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</si>
  <si>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</si>
  <si>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</si>
  <si>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</si>
  <si>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</si>
  <si>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</si>
  <si>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</si>
  <si>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</si>
  <si>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</si>
  <si>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</si>
  <si>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</si>
  <si>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</si>
  <si>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</si>
  <si>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</si>
  <si>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</si>
  <si>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</si>
  <si>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</si>
  <si>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</si>
  <si>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</si>
  <si>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</si>
  <si>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</si>
  <si>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</si>
  <si>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</si>
  <si>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</si>
  <si>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</si>
  <si>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</si>
  <si>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</si>
  <si>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</si>
  <si>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</si>
  <si>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</si>
  <si>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</si>
  <si>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</si>
  <si>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</si>
  <si>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</si>
  <si>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</si>
  <si>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</si>
  <si>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</si>
  <si>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</si>
  <si>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</si>
  <si>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</si>
  <si>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</si>
  <si>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</si>
  <si>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</si>
  <si>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</si>
  <si>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</si>
  <si>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</si>
  <si>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</si>
  <si>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</si>
  <si>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</si>
  <si>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</si>
  <si>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</si>
  <si>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</si>
  <si>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</si>
  <si>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</si>
  <si>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</si>
  <si>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</si>
  <si>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</si>
  <si>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</si>
  <si>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</si>
  <si>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</si>
  <si>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</si>
  <si>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</si>
  <si>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</si>
  <si>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</si>
  <si>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</si>
  <si>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</si>
  <si>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</si>
  <si>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</si>
  <si>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</si>
  <si>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</si>
  <si>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</si>
  <si>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</si>
  <si>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</si>
  <si>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</si>
  <si>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</si>
  <si>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</si>
  <si>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</si>
  <si>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</si>
  <si>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</si>
  <si>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</si>
  <si>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</si>
  <si>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</si>
  <si>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</si>
  <si>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</si>
  <si>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</si>
  <si>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</si>
  <si>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</si>
  <si>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</si>
  <si>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</si>
  <si>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</si>
  <si>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</si>
  <si>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</si>
  <si>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</si>
  <si>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</si>
  <si>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</si>
  <si>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</si>
  <si>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</si>
  <si>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</si>
  <si>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</si>
  <si>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</si>
  <si>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</si>
  <si>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</si>
  <si>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</si>
  <si>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</si>
  <si>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</si>
  <si>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</si>
  <si>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</si>
  <si>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</si>
  <si>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</si>
  <si>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</si>
  <si>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</si>
  <si>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</si>
  <si>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</si>
  <si>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</si>
  <si>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</si>
  <si>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</si>
  <si>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</si>
  <si>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</si>
  <si>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</si>
  <si>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</si>
  <si>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</si>
  <si>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</si>
  <si>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</si>
  <si>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</si>
  <si>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</si>
  <si>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</si>
  <si>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</si>
  <si>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</si>
  <si>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</si>
  <si>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</si>
  <si>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</si>
  <si>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</si>
  <si>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</si>
  <si>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</si>
  <si>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</si>
  <si>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</si>
  <si>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</si>
  <si>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</si>
  <si>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</si>
  <si>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</si>
  <si>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</si>
  <si>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</si>
  <si>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</si>
  <si>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</si>
  <si>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</si>
  <si>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</si>
  <si>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</si>
  <si>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</si>
  <si>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</si>
  <si>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</si>
  <si>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</si>
  <si>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</si>
  <si>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</si>
  <si>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</si>
  <si>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</si>
  <si>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</si>
  <si>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</si>
  <si>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</si>
  <si>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</si>
  <si>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</si>
  <si>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</si>
  <si>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</si>
  <si>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</si>
  <si>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</si>
  <si>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</si>
  <si>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</si>
  <si>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</si>
  <si>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</si>
  <si>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</si>
  <si>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</si>
  <si>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</si>
  <si>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</si>
  <si>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</si>
  <si>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</si>
  <si>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</si>
  <si>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</si>
  <si>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</si>
  <si>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</si>
  <si>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</si>
  <si>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</si>
  <si>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</si>
  <si>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</si>
  <si>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</si>
  <si>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</si>
  <si>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</si>
  <si>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</si>
  <si>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</si>
  <si>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</si>
  <si>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</si>
  <si>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</si>
  <si>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</si>
  <si>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</si>
  <si>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</si>
  <si>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</si>
  <si>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</si>
  <si>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</si>
  <si>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</si>
  <si>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</si>
  <si>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</si>
  <si>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</si>
  <si>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</si>
  <si>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</si>
  <si>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</si>
  <si>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</si>
  <si>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</si>
  <si>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</si>
  <si>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</si>
  <si>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</si>
  <si>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</si>
  <si>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</si>
  <si>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</si>
  <si>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</si>
  <si>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</si>
  <si>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</si>
  <si>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</si>
  <si>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</si>
  <si>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</si>
  <si>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</si>
  <si>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</si>
  <si>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</si>
  <si>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</si>
  <si>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</si>
  <si>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</si>
  <si>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</si>
  <si>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</si>
  <si>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</si>
  <si>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</si>
  <si>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</si>
  <si>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</si>
  <si>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</si>
  <si>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</si>
  <si>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</si>
  <si>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</si>
  <si>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</si>
  <si>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</si>
  <si>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</si>
  <si>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</si>
  <si>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</si>
  <si>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</si>
  <si>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</si>
  <si>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</si>
  <si>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</si>
  <si>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</si>
  <si>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</si>
  <si>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</si>
  <si>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</si>
  <si>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</si>
  <si>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</si>
  <si>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</si>
  <si>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</si>
  <si>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</si>
  <si>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</si>
  <si>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</si>
  <si>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</si>
  <si>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</si>
  <si>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</si>
  <si>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</si>
  <si>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</si>
  <si>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</si>
  <si>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</si>
  <si>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</si>
  <si>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</si>
  <si>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</si>
  <si>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</si>
  <si>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</si>
  <si>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</si>
  <si>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</si>
  <si>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</si>
  <si>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</si>
  <si>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</si>
  <si>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</si>
  <si>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</si>
  <si>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</si>
  <si>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</si>
  <si>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</si>
  <si>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</si>
  <si>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</si>
  <si>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</si>
  <si>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</si>
  <si>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</si>
  <si>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</si>
  <si>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</si>
  <si>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</si>
  <si>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</si>
  <si>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</si>
  <si>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</si>
  <si>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</si>
  <si>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</si>
  <si>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</si>
  <si>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</si>
  <si>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</si>
  <si>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</si>
  <si>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</si>
  <si>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</si>
  <si>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</si>
  <si>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</si>
  <si>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</si>
  <si>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</si>
  <si>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</si>
  <si>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</si>
  <si>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</si>
  <si>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</si>
  <si>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</si>
  <si>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</si>
  <si>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</si>
  <si>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</si>
  <si>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</si>
  <si>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</si>
  <si>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</si>
  <si>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</si>
  <si>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</si>
  <si>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</si>
  <si>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</si>
  <si>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</si>
  <si>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</si>
  <si>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</si>
  <si>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</si>
  <si>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</si>
  <si>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</si>
  <si>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</si>
  <si>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</si>
  <si>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</si>
  <si>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</si>
  <si>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</si>
  <si>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</si>
  <si>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</si>
  <si>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</si>
  <si>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</si>
  <si>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</si>
  <si>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</si>
  <si>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</si>
  <si>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</si>
  <si>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</si>
  <si>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</si>
  <si>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</si>
  <si>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</si>
  <si>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</si>
  <si>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</si>
  <si>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</si>
  <si>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</si>
  <si>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</si>
  <si>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</si>
  <si>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</si>
  <si>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</si>
  <si>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</si>
  <si>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</si>
  <si>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</si>
  <si>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</si>
  <si>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</si>
  <si>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</si>
  <si>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</si>
  <si>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</si>
  <si>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</si>
  <si>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</si>
  <si>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</si>
  <si>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</si>
  <si>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</si>
  <si>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</si>
  <si>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</si>
  <si>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</si>
  <si>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</si>
  <si>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</si>
  <si>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</si>
  <si>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</si>
  <si>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</si>
  <si>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</si>
  <si>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</si>
  <si>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</si>
  <si>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</si>
  <si>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</si>
  <si>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</si>
  <si>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</si>
  <si>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</si>
  <si>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</si>
  <si>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</si>
  <si>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</si>
  <si>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</si>
  <si>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</si>
  <si>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</si>
  <si>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</si>
  <si>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</si>
  <si>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</si>
  <si>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</si>
  <si>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</si>
  <si>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</si>
  <si>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</si>
  <si>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</si>
  <si>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</si>
  <si>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</si>
  <si>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</si>
  <si>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</si>
  <si>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</si>
  <si>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</si>
  <si>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</si>
  <si>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</si>
  <si>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</si>
  <si>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</si>
  <si>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</si>
  <si>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</si>
  <si>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</si>
  <si>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</si>
  <si>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</si>
  <si>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</si>
  <si>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</si>
  <si>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</si>
  <si>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</si>
  <si>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</si>
  <si>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</si>
  <si>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</si>
  <si>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</si>
  <si>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</si>
  <si>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</si>
  <si>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</si>
  <si>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</si>
  <si>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</si>
  <si>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</si>
  <si>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</si>
  <si>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</si>
  <si>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</si>
  <si>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</si>
  <si>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</si>
  <si>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</si>
  <si>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</si>
  <si>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</si>
  <si>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</si>
  <si>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</si>
  <si>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</si>
  <si>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</si>
  <si>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</si>
  <si>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</si>
  <si>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</si>
  <si>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</si>
  <si>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</si>
  <si>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</si>
  <si>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</si>
  <si>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</si>
  <si>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</si>
  <si>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</si>
  <si>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</si>
  <si>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</si>
  <si>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</si>
  <si>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</si>
  <si>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</si>
  <si>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</si>
  <si>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</si>
  <si>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</si>
  <si>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</si>
  <si>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</si>
  <si>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</si>
  <si>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</si>
  <si>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</si>
  <si>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</si>
  <si>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</si>
  <si>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</si>
  <si>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</si>
  <si>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</si>
  <si>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</si>
  <si>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</si>
  <si>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</si>
  <si>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</si>
  <si>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</si>
  <si>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</si>
  <si>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</si>
  <si>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</si>
  <si>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</si>
  <si>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</si>
  <si>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</si>
  <si>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</si>
  <si>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</si>
  <si>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</si>
  <si>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</si>
  <si>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</si>
  <si>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</si>
  <si>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</si>
  <si>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</si>
  <si>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</si>
  <si>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</si>
  <si>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</si>
  <si>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</si>
  <si>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</si>
  <si>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</si>
  <si>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</si>
  <si>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</si>
  <si>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</si>
  <si>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</si>
  <si>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</si>
  <si>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</si>
  <si>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</si>
  <si>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</si>
  <si>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</si>
  <si>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</si>
  <si>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</si>
  <si>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</si>
  <si>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</si>
  <si>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</si>
  <si>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</si>
  <si>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</si>
  <si>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</si>
  <si>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</si>
  <si>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</si>
  <si>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</si>
  <si>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</si>
  <si>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</si>
  <si>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</si>
  <si>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</si>
  <si>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</si>
  <si>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</si>
  <si>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</si>
  <si>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</si>
  <si>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</si>
  <si>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</si>
  <si>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</si>
  <si>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</si>
  <si>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</si>
  <si>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</si>
  <si>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</si>
  <si>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</si>
  <si>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</si>
  <si>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</si>
  <si>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</si>
  <si>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</si>
  <si>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</si>
  <si>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</si>
  <si>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</si>
  <si>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</si>
  <si>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</si>
  <si>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</si>
  <si>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</si>
  <si>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</si>
  <si>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</si>
  <si>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</si>
  <si>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</si>
  <si>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</si>
  <si>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</si>
  <si>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</si>
  <si>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</si>
  <si>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</si>
  <si>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</si>
  <si>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</si>
  <si>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</si>
  <si>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</si>
  <si>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</si>
  <si>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</si>
  <si>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</si>
  <si>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</si>
  <si>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</si>
  <si>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</si>
  <si>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</si>
  <si>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</si>
  <si>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</si>
  <si>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</si>
  <si>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</si>
  <si>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</si>
  <si>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</si>
  <si>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</si>
  <si>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</si>
  <si>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</si>
  <si>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</si>
  <si>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</si>
  <si>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</si>
  <si>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</si>
  <si>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</si>
  <si>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</si>
  <si>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</si>
  <si>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</si>
  <si>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</si>
  <si>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</si>
  <si>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</si>
  <si>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</si>
  <si>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</si>
  <si>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</si>
  <si>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</si>
  <si>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</si>
  <si>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</si>
  <si>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</si>
  <si>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</si>
  <si>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</si>
  <si>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</si>
  <si>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</si>
  <si>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</si>
  <si>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</si>
  <si>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</si>
  <si>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</si>
  <si>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</si>
  <si>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</si>
  <si>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</si>
  <si>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</si>
  <si>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</si>
  <si>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</si>
  <si>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</si>
  <si>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</si>
  <si>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</si>
  <si>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</si>
  <si>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</si>
  <si>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</si>
  <si>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</si>
  <si>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</si>
  <si>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</si>
  <si>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</si>
  <si>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</si>
  <si>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</si>
  <si>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</si>
  <si>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</si>
  <si>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</si>
  <si>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</si>
  <si>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</si>
  <si>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</si>
  <si>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</si>
  <si>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</si>
  <si>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</si>
  <si>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</si>
  <si>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</si>
  <si>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</si>
  <si>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</si>
  <si>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</si>
  <si>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</si>
  <si>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</si>
  <si>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</si>
  <si>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</si>
  <si>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</si>
  <si>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</si>
  <si>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</si>
  <si>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</si>
  <si>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</si>
  <si>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</si>
  <si>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</si>
  <si>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</si>
  <si>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</si>
  <si>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</si>
  <si>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</si>
  <si>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</si>
  <si>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</si>
  <si>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</si>
  <si>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</si>
  <si>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</si>
  <si>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</si>
  <si>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</si>
  <si>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</si>
  <si>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</si>
  <si>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</si>
  <si>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</si>
  <si>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</si>
  <si>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</si>
  <si>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</si>
  <si>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</si>
  <si>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</si>
  <si>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</si>
  <si>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</si>
  <si>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</si>
  <si>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</si>
  <si>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</si>
  <si>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</si>
  <si>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</si>
  <si>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</si>
  <si>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</si>
  <si>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</si>
  <si>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</si>
  <si>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</si>
  <si>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</si>
  <si>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</si>
  <si>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</si>
  <si>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</si>
  <si>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</si>
  <si>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</si>
  <si>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</si>
  <si>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</si>
  <si>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</si>
  <si>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</si>
  <si>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</si>
  <si>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</si>
  <si>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</si>
  <si>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</si>
  <si>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</si>
  <si>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</si>
  <si>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</si>
  <si>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</si>
  <si>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</si>
  <si>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</si>
  <si>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</si>
  <si>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</si>
  <si>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</si>
  <si>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</si>
  <si>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</si>
  <si>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</si>
  <si>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</si>
  <si>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</si>
  <si>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</si>
  <si>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</si>
  <si>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</si>
  <si>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</si>
  <si>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</si>
  <si>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</si>
  <si>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</si>
  <si>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</si>
  <si>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</si>
  <si>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</si>
  <si>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</si>
  <si>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</si>
  <si>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</si>
  <si>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</si>
  <si>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</si>
  <si>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</si>
  <si>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</si>
  <si>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</si>
  <si>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</si>
  <si>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</si>
  <si>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</si>
  <si>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</si>
  <si>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</si>
  <si>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</si>
  <si>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</si>
  <si>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</si>
  <si>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</si>
  <si>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</si>
  <si>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</si>
  <si>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</si>
  <si>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</si>
  <si>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</si>
  <si>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</si>
  <si>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</si>
  <si>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</si>
  <si>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</si>
  <si>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</si>
  <si>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</si>
  <si>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</si>
  <si>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</si>
  <si>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</si>
  <si>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</si>
  <si>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</si>
  <si>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</si>
  <si>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</si>
  <si>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</si>
  <si>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</si>
  <si>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</si>
  <si>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</si>
  <si>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</si>
  <si>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</si>
  <si>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</si>
  <si>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</si>
  <si>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</si>
  <si>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</si>
  <si>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</si>
  <si>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</si>
  <si>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</si>
  <si>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</si>
  <si>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</si>
  <si>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</si>
  <si>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</si>
  <si>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</si>
  <si>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</si>
  <si>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</si>
  <si>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</si>
  <si>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</si>
  <si>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</si>
  <si>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</si>
  <si>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</si>
  <si>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</si>
  <si>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</si>
  <si>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</si>
  <si>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</si>
  <si>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</si>
  <si>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</si>
  <si>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</si>
  <si>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</si>
  <si>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</si>
  <si>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</si>
  <si>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</si>
  <si>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</si>
  <si>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</si>
  <si>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</si>
  <si>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</si>
  <si>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</si>
  <si>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</si>
  <si>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</si>
  <si>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</si>
  <si>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</si>
  <si>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</si>
  <si>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</si>
  <si>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</si>
  <si>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</si>
  <si>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</si>
  <si>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</si>
  <si>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</si>
  <si>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</si>
  <si>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</si>
  <si>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</si>
  <si>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</si>
  <si>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</si>
  <si>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</si>
  <si>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</si>
  <si>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</si>
  <si>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</si>
  <si>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</si>
  <si>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</si>
  <si>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</si>
  <si>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</si>
  <si>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</si>
  <si>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</si>
  <si>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</si>
  <si>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</si>
  <si>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</si>
  <si>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</si>
  <si>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</si>
  <si>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</si>
  <si>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</si>
  <si>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</si>
  <si>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</si>
  <si>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</si>
  <si>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</si>
  <si>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</si>
  <si>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</si>
  <si>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</si>
  <si>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</si>
  <si>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</si>
  <si>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</si>
  <si>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</si>
  <si>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</si>
  <si>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</si>
  <si>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</si>
  <si>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</si>
  <si>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</si>
  <si>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</si>
  <si>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</si>
  <si>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</si>
  <si>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</si>
  <si>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</si>
  <si>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</si>
  <si>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</si>
  <si>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</si>
  <si>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</si>
  <si>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</si>
  <si>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</si>
  <si>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</si>
  <si>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</si>
  <si>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</si>
  <si>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</si>
  <si>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</si>
  <si>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</si>
  <si>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</si>
  <si>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</si>
  <si>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</si>
  <si>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</si>
  <si>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</si>
  <si>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</si>
  <si>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</si>
  <si>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</si>
  <si>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</si>
  <si>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</si>
  <si>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</si>
  <si>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</si>
  <si>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</si>
  <si>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</si>
  <si>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</si>
  <si>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</si>
  <si>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</si>
  <si>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</si>
  <si>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</si>
  <si>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</si>
  <si>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</si>
  <si>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</si>
  <si>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</si>
  <si>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</si>
  <si>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</si>
  <si>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</si>
  <si>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</si>
  <si>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</si>
  <si>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</si>
  <si>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</si>
  <si>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</si>
  <si>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</si>
  <si>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</si>
  <si>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</si>
  <si>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</si>
  <si>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</si>
  <si>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</si>
  <si>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</si>
  <si>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</si>
  <si>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</si>
  <si>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</si>
  <si>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</si>
  <si>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</si>
  <si>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</si>
  <si>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</si>
  <si>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</si>
  <si>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</si>
  <si>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</si>
  <si>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</si>
  <si>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</si>
  <si>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</si>
  <si>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</si>
  <si>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</si>
  <si>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</si>
  <si>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</si>
  <si>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</si>
  <si>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</si>
  <si>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</si>
  <si>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</si>
  <si>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</si>
  <si>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</si>
  <si>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</si>
  <si>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</si>
  <si>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</si>
  <si>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</si>
  <si>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</si>
  <si>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</si>
  <si>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</si>
  <si>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</si>
  <si>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</si>
  <si>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</si>
  <si>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</si>
  <si>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</si>
  <si>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</si>
  <si>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</si>
  <si>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</si>
  <si>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</si>
  <si>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</si>
  <si>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</si>
  <si>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</si>
  <si>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</si>
  <si>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</si>
  <si>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</si>
  <si>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</si>
  <si>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</si>
  <si>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</si>
  <si>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</si>
  <si>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</si>
  <si>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</si>
  <si>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</si>
  <si>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</si>
  <si>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</si>
  <si>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</si>
  <si>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</si>
  <si>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</si>
  <si>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</si>
  <si>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</si>
  <si>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</si>
  <si>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</si>
  <si>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</si>
  <si>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</si>
  <si>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</si>
  <si>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</si>
  <si>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</si>
  <si>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</si>
  <si>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</si>
  <si>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</si>
  <si>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</si>
  <si>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</si>
  <si>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</si>
  <si>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</si>
  <si>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</si>
  <si>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</si>
  <si>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</si>
  <si>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</si>
  <si>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</si>
  <si>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</si>
  <si>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</si>
  <si>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</si>
  <si>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</si>
  <si>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</si>
  <si>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</si>
  <si>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</si>
  <si>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</si>
  <si>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</si>
  <si>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</si>
  <si>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</si>
  <si>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</si>
  <si>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</si>
  <si>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</si>
  <si>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</si>
  <si>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</si>
  <si>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</si>
  <si>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</si>
  <si>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</si>
  <si>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</si>
  <si>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</si>
  <si>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</si>
  <si>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</si>
  <si>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</si>
  <si>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</si>
  <si>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</si>
  <si>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</si>
  <si>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</si>
  <si>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</si>
  <si>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</si>
  <si>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</si>
  <si>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</si>
  <si>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</si>
  <si>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</si>
  <si>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</si>
  <si>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</si>
  <si>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</si>
  <si>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</si>
  <si>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</si>
  <si>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</si>
  <si>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</si>
  <si>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</si>
  <si>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</si>
  <si>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</si>
  <si>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</si>
  <si>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</si>
  <si>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</si>
  <si>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</si>
  <si>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</si>
  <si>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</si>
  <si>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</si>
  <si>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</si>
  <si>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</si>
  <si>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</si>
  <si>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</si>
  <si>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</si>
  <si>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</si>
  <si>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</si>
  <si>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</si>
  <si>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</si>
  <si>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</si>
  <si>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</si>
  <si>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</si>
  <si>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</si>
  <si>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</si>
  <si>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</si>
  <si>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</si>
  <si>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</si>
  <si>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</si>
  <si>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</si>
  <si>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</si>
  <si>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</si>
  <si>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</si>
  <si>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</si>
  <si>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</si>
  <si>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</si>
  <si>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</si>
  <si>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</si>
  <si>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</si>
  <si>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</si>
  <si>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</si>
  <si>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</si>
  <si>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</si>
  <si>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</si>
  <si>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</si>
  <si>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</si>
  <si>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</si>
  <si>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</si>
  <si>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</si>
  <si>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</si>
  <si>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</si>
  <si>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</si>
  <si>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</si>
  <si>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</si>
  <si>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</si>
  <si>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</si>
  <si>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</si>
  <si>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</si>
  <si>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</si>
  <si>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</si>
  <si>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</si>
  <si>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</si>
  <si>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</si>
  <si>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</si>
  <si>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</si>
  <si>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</si>
  <si>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</si>
  <si>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</si>
  <si>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</si>
  <si>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</si>
  <si>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</si>
  <si>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</si>
  <si>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</si>
  <si>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</si>
  <si>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</si>
  <si>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</si>
  <si>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</si>
  <si>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</si>
  <si>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</si>
  <si>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</si>
  <si>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</si>
  <si>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</si>
  <si>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</si>
  <si>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</si>
  <si>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</si>
  <si>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</si>
  <si>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</si>
  <si>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</si>
  <si>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</si>
  <si>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</si>
  <si>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</si>
  <si>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</si>
  <si>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</si>
  <si>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</si>
  <si>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</si>
  <si>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</si>
  <si>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</si>
  <si>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</si>
  <si>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</si>
  <si>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</si>
  <si>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</si>
  <si>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</si>
  <si>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</si>
  <si>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</si>
  <si>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</si>
  <si>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</si>
  <si>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</si>
  <si>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</si>
  <si>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</si>
  <si>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</si>
  <si>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</si>
  <si>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</si>
  <si>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</si>
  <si>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</si>
  <si>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</si>
  <si>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</si>
  <si>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</si>
  <si>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</si>
  <si>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</si>
  <si>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</si>
  <si>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</si>
  <si>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</si>
  <si>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</si>
  <si>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</si>
  <si>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</si>
  <si>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</si>
  <si>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</si>
  <si>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</si>
  <si>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</si>
  <si>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</si>
  <si>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</si>
  <si>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</si>
  <si>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</si>
  <si>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</si>
  <si>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</si>
  <si>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</si>
  <si>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</si>
  <si>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</si>
  <si>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</si>
  <si>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</si>
  <si>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</si>
  <si>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</si>
  <si>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</si>
  <si>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</si>
  <si>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</si>
  <si>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</si>
  <si>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</si>
  <si>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</si>
  <si>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</si>
  <si>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</si>
  <si>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</si>
  <si>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</si>
  <si>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</si>
  <si>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</si>
  <si>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</si>
  <si>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</si>
  <si>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</si>
  <si>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</si>
  <si>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</si>
  <si>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</si>
  <si>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</si>
  <si>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</si>
  <si>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</si>
  <si>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</si>
  <si>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</si>
  <si>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</si>
  <si>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</si>
  <si>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</si>
  <si>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</si>
  <si>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</si>
  <si>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</si>
  <si>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</si>
  <si>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</si>
  <si>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</si>
  <si>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</si>
  <si>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</si>
  <si>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</si>
  <si>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</si>
  <si>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</si>
  <si>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</si>
  <si>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</si>
  <si>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</si>
  <si>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</si>
  <si>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</si>
  <si>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</si>
  <si>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</si>
  <si>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</si>
  <si>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</si>
  <si>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</si>
  <si>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</si>
  <si>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</si>
  <si>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</si>
  <si>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</si>
  <si>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</si>
  <si>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</si>
  <si>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</si>
  <si>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</si>
  <si>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</si>
  <si>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</si>
  <si>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</si>
  <si>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</si>
  <si>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</si>
  <si>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</si>
  <si>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</si>
  <si>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</si>
  <si>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</si>
  <si>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</si>
  <si>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</si>
  <si>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</si>
  <si>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</si>
  <si>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</si>
  <si>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</si>
  <si>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</si>
  <si>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</si>
  <si>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</si>
  <si>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</si>
  <si>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</si>
  <si>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</si>
  <si>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</si>
  <si>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</si>
  <si>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</si>
  <si>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</si>
  <si>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</si>
  <si>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</si>
  <si>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</si>
  <si>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</si>
  <si>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</si>
  <si>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</si>
  <si>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</si>
  <si>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</si>
  <si>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</si>
  <si>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</si>
  <si>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</si>
  <si>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</si>
  <si>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</si>
  <si>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</si>
  <si>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</si>
  <si>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</si>
  <si>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</si>
  <si>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</si>
  <si>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</si>
  <si>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</si>
  <si>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</si>
  <si>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</si>
  <si>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</si>
  <si>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</si>
  <si>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</si>
  <si>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</si>
  <si>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</si>
  <si>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</si>
  <si>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</si>
  <si>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</si>
  <si>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</si>
  <si>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</si>
  <si>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</si>
  <si>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</si>
  <si>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</si>
  <si>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</si>
  <si>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</si>
  <si>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</si>
  <si>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</si>
  <si>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</si>
  <si>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</si>
  <si>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</si>
  <si>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</si>
  <si>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</si>
  <si>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</si>
  <si>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</si>
  <si>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</si>
  <si>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</si>
  <si>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</si>
  <si>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</si>
  <si>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</si>
  <si>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</si>
  <si>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</si>
  <si>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</si>
  <si>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</si>
  <si>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</si>
  <si>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</si>
  <si>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</si>
  <si>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</si>
  <si>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</si>
  <si>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</si>
  <si>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</si>
  <si>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</si>
  <si>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</si>
  <si>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</si>
  <si>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</si>
  <si>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</si>
  <si>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</si>
  <si>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</si>
  <si>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</si>
  <si>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</si>
  <si>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</si>
  <si>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</si>
  <si>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</si>
  <si>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</si>
  <si>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</si>
  <si>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</si>
  <si>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</si>
  <si>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</si>
  <si>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</si>
  <si>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</si>
  <si>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</si>
  <si>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</si>
  <si>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</si>
  <si>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</si>
  <si>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</si>
  <si>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</si>
  <si>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</si>
  <si>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</si>
  <si>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</si>
  <si>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</si>
  <si>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</si>
  <si>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</si>
  <si>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</si>
  <si>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</si>
  <si>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</si>
  <si>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</si>
  <si>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</si>
  <si>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</si>
  <si>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</si>
  <si>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</si>
  <si>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</si>
  <si>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</si>
  <si>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</si>
  <si>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</si>
  <si>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</si>
  <si>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</si>
  <si>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</si>
  <si>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</si>
  <si>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</si>
  <si>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</si>
  <si>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</si>
  <si>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</si>
  <si>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</si>
  <si>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</si>
  <si>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</si>
  <si>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</si>
  <si>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</si>
  <si>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</si>
  <si>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</si>
  <si>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</si>
  <si>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</si>
  <si>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</si>
  <si>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</si>
  <si>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</si>
  <si>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</si>
  <si>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</si>
  <si>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</si>
  <si>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</si>
  <si>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</si>
  <si>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</si>
  <si>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</si>
  <si>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</si>
  <si>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</si>
  <si>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</si>
  <si>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</si>
  <si>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</si>
  <si>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</si>
  <si>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</si>
  <si>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</si>
  <si>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</si>
  <si>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</si>
  <si>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</si>
  <si>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</si>
  <si>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</si>
  <si>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</si>
  <si>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</si>
  <si>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</si>
  <si>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</si>
  <si>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</si>
  <si>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</si>
  <si>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</si>
  <si>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</si>
  <si>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</si>
  <si>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</si>
  <si>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</si>
  <si>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</si>
  <si>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</si>
  <si>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</si>
  <si>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</si>
  <si>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</si>
  <si>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</si>
  <si>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</si>
  <si>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</si>
  <si>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</si>
  <si>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</si>
  <si>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</si>
  <si>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</si>
  <si>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</si>
  <si>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</si>
  <si>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</si>
  <si>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</si>
  <si>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</si>
  <si>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</si>
  <si>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</si>
  <si>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</si>
  <si>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</si>
  <si>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</si>
  <si>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</si>
  <si>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</si>
  <si>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</si>
  <si>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</si>
  <si>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</si>
  <si>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</si>
  <si>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</si>
  <si>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</si>
  <si>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</si>
  <si>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</si>
  <si>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</si>
  <si>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</si>
  <si>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</si>
  <si>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</si>
  <si>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</si>
  <si>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</si>
  <si>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</si>
  <si>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</si>
  <si>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</si>
  <si>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</si>
  <si>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</si>
  <si>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</si>
  <si>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</si>
  <si>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</si>
  <si>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</si>
  <si>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</si>
  <si>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</si>
  <si>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</si>
  <si>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</si>
  <si>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</si>
  <si>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</si>
  <si>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</si>
  <si>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</si>
  <si>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</si>
  <si>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</si>
  <si>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</si>
  <si>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</si>
  <si>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</si>
  <si>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</si>
  <si>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</si>
  <si>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</si>
  <si>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</si>
  <si>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</si>
  <si>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</si>
  <si>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</si>
  <si>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</si>
  <si>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</si>
  <si>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</si>
  <si>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</si>
  <si>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</si>
  <si>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</si>
  <si>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</si>
  <si>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</si>
  <si>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</si>
  <si>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</si>
  <si>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</si>
  <si>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</si>
  <si>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</si>
  <si>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</si>
  <si>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</si>
  <si>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</si>
  <si>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</si>
  <si>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たまがわ高等支援学校</t>
    <rPh sb="4" eb="10">
      <t>コウトウシエンガッコウ</t>
    </rPh>
    <phoneticPr fontId="15"/>
  </si>
  <si>
    <t>国語</t>
    <rPh sb="0" eb="2">
      <t>コクゴ</t>
    </rPh>
    <phoneticPr fontId="15"/>
  </si>
  <si>
    <t>１～２～３</t>
    <phoneticPr fontId="15"/>
  </si>
  <si>
    <t>c231</t>
    <phoneticPr fontId="15"/>
  </si>
  <si>
    <t>ア</t>
  </si>
  <si>
    <t>地図</t>
    <rPh sb="0" eb="2">
      <t>チズ</t>
    </rPh>
    <phoneticPr fontId="15"/>
  </si>
  <si>
    <t>地理歴史</t>
    <rPh sb="0" eb="2">
      <t>チリ</t>
    </rPh>
    <rPh sb="2" eb="4">
      <t>レキシ</t>
    </rPh>
    <phoneticPr fontId="15"/>
  </si>
  <si>
    <t>数学</t>
    <rPh sb="0" eb="2">
      <t>スウガク</t>
    </rPh>
    <phoneticPr fontId="15"/>
  </si>
  <si>
    <t>c474</t>
    <phoneticPr fontId="15"/>
  </si>
  <si>
    <t>音楽</t>
    <rPh sb="0" eb="2">
      <t>オンガク</t>
    </rPh>
    <phoneticPr fontId="15"/>
  </si>
  <si>
    <t>芸術</t>
    <rPh sb="0" eb="2">
      <t>ゲイジュツ</t>
    </rPh>
    <phoneticPr fontId="15"/>
  </si>
  <si>
    <t>体育</t>
    <rPh sb="0" eb="2">
      <t>タイイク</t>
    </rPh>
    <phoneticPr fontId="15"/>
  </si>
  <si>
    <t>保健体育</t>
    <rPh sb="0" eb="2">
      <t>ホケン</t>
    </rPh>
    <rPh sb="2" eb="4">
      <t>タイイク</t>
    </rPh>
    <phoneticPr fontId="15"/>
  </si>
  <si>
    <t>c484</t>
    <phoneticPr fontId="15"/>
  </si>
  <si>
    <t>美術</t>
    <rPh sb="0" eb="2">
      <t>ビジュツ</t>
    </rPh>
    <phoneticPr fontId="15"/>
  </si>
  <si>
    <t>英語</t>
    <rPh sb="0" eb="2">
      <t>エイゴ</t>
    </rPh>
    <phoneticPr fontId="15"/>
  </si>
  <si>
    <t>外国語</t>
    <rPh sb="0" eb="3">
      <t>ガイコクゴ</t>
    </rPh>
    <phoneticPr fontId="15"/>
  </si>
  <si>
    <t>家庭</t>
    <rPh sb="0" eb="2">
      <t>カテイ</t>
    </rPh>
    <phoneticPr fontId="15"/>
  </si>
  <si>
    <t>１～２</t>
    <phoneticPr fontId="15"/>
  </si>
  <si>
    <t>情報</t>
    <rPh sb="0" eb="2">
      <t>ジョウホウ</t>
    </rPh>
    <phoneticPr fontId="15"/>
  </si>
  <si>
    <t>バックヤード</t>
    <phoneticPr fontId="15"/>
  </si>
  <si>
    <t>家政</t>
    <rPh sb="0" eb="2">
      <t>カセイ</t>
    </rPh>
    <phoneticPr fontId="15"/>
  </si>
  <si>
    <t>職業</t>
    <rPh sb="0" eb="2">
      <t>ショクギョウ</t>
    </rPh>
    <phoneticPr fontId="15"/>
  </si>
  <si>
    <t>流通サービス</t>
    <rPh sb="0" eb="2">
      <t>リュウツウ</t>
    </rPh>
    <phoneticPr fontId="15"/>
  </si>
  <si>
    <t>1</t>
    <phoneticPr fontId="15"/>
  </si>
  <si>
    <t>〇</t>
  </si>
  <si>
    <t>地理歴史</t>
    <rPh sb="0" eb="4">
      <t>チリレキシ</t>
    </rPh>
    <phoneticPr fontId="15"/>
  </si>
  <si>
    <t>社会</t>
    <rPh sb="0" eb="2">
      <t>シャカイ</t>
    </rPh>
    <phoneticPr fontId="15"/>
  </si>
  <si>
    <t>２～３</t>
    <phoneticPr fontId="15"/>
  </si>
  <si>
    <t>c479</t>
    <phoneticPr fontId="15"/>
  </si>
  <si>
    <t>２</t>
    <phoneticPr fontId="15"/>
  </si>
  <si>
    <t>c664</t>
    <phoneticPr fontId="15"/>
  </si>
  <si>
    <t>c665</t>
    <phoneticPr fontId="15"/>
  </si>
  <si>
    <t>基本地図帳</t>
    <rPh sb="0" eb="2">
      <t>キホン</t>
    </rPh>
    <rPh sb="2" eb="5">
      <t>チズチョウ</t>
    </rPh>
    <phoneticPr fontId="15"/>
  </si>
  <si>
    <t>二宮</t>
    <rPh sb="0" eb="2">
      <t>ニノミヤ</t>
    </rPh>
    <phoneticPr fontId="15"/>
  </si>
  <si>
    <t>基本地図帳</t>
    <rPh sb="0" eb="5">
      <t>キホンチズチョウ</t>
    </rPh>
    <phoneticPr fontId="15"/>
  </si>
  <si>
    <t>東洋館</t>
    <rPh sb="0" eb="2">
      <t>トウヨウ</t>
    </rPh>
    <rPh sb="2" eb="3">
      <t>カン</t>
    </rPh>
    <phoneticPr fontId="15"/>
  </si>
  <si>
    <t>くらしに役立つ数学</t>
    <rPh sb="4" eb="6">
      <t>ヤクタ</t>
    </rPh>
    <rPh sb="7" eb="9">
      <t>スウガク</t>
    </rPh>
    <phoneticPr fontId="15"/>
  </si>
  <si>
    <t>c472</t>
    <phoneticPr fontId="15"/>
  </si>
  <si>
    <t>保健</t>
    <rPh sb="0" eb="2">
      <t>ホケン</t>
    </rPh>
    <phoneticPr fontId="15"/>
  </si>
  <si>
    <t>３</t>
    <phoneticPr fontId="15"/>
  </si>
  <si>
    <t>c473</t>
    <phoneticPr fontId="15"/>
  </si>
  <si>
    <t>c482</t>
    <phoneticPr fontId="15"/>
  </si>
  <si>
    <t>自立した社会生活に必要な題材が系統的にまとめられている。人間関係を築くための基礎的な挨拶や会話について具体的事例や挿絵が多く、理解しやすい内容になっている。文字も大きく、生徒の到達段階にあわせて適切に学習を進めやすくなっている。自己紹介の仕方なども掲載され、本校1年生の国語科教育課程に対し適切な教科書である。</t>
    <phoneticPr fontId="6"/>
  </si>
  <si>
    <t>Ａ４版でやや大きめの地図帳なので、比較的細かい地名なども見やすくなっている。
世界各地の地図の部分では、各所で写真が用いられており、他国について十分な知識を持たない者でも、具体的イメージを持たせられる工夫が見られる。
巻末の資料も豊富で、「総合的な探究の時間」の教材として適切であると考える。</t>
    <phoneticPr fontId="6"/>
  </si>
  <si>
    <t>基礎的な計算力や知識を培う「基礎編」と、生活場面に沿って学習活動を設定した「生活編」２編構成。生活編では、基礎編での学習をもとに思考・判断・表現する学習活動が設定されている。時間や金額の概念のほか、就労時を見据えた学習が設定されており、本校の生徒に適した教科書である。</t>
    <phoneticPr fontId="6"/>
  </si>
  <si>
    <t>本文や目次が見やすく、それぞれの種目のルールや基本的な練習方法、応用の練習などが図とともに載っており、とてもわかりやすい。また、生涯スポーツやニュースポーツなども記載されており、卒業後も役立つ内容が記載されている。</t>
    <phoneticPr fontId="6"/>
  </si>
  <si>
    <t>歌唱、楽器演奏、ダンス等、幅広い音楽への興味が持てるように工夫されている。
扱われている楽曲が生徒に適している。また視覚的にわかりやすく、楽譜なども見やすく表示されている。</t>
    <phoneticPr fontId="6"/>
  </si>
  <si>
    <t>優れた作品の鑑賞を創造活動の原点として位置づけ、多様な表現を理解しやすい項目で整理している。誌面の編集も見やすく、また図や写真が多くて大きく、解説等の表現が比較的平易になっているので、本校の生徒に適している。また、描画スキルなどの基礎的な内容も多く紹介されているので、3年間の学習の内容に重なるところも多く、本校の美術科の教科用図書として適切であると考える。</t>
    <phoneticPr fontId="6"/>
  </si>
  <si>
    <t>生徒が一度は目にしたことのある言葉が、アルファベット順に並んでいる。
普段、よく使われている言葉が、簡単な英文で掲載されている。
カラー刷りであること、絵を豊富に用いているところが、視覚的に見て理解することができ、生徒の助けになる。</t>
    <phoneticPr fontId="6"/>
  </si>
  <si>
    <t>単元ごとに、豊富な写真やデータ、動画などが掲載されており、高校生の興味関心のある話題を取り上げているので、授業の導入や展開など様々な場面で使用しやすい。食品成分表は写真表示が多く、成分値も見やすい。各分野ごとのクイズは自立に向けて実践的で役立つ内容である。デジタルコンテンツも豊富でタブレット端末を活用した学習ができる。</t>
    <phoneticPr fontId="6"/>
  </si>
  <si>
    <t>各単元が見開き１ページの中に収められており、ねらいを明示した上で、平易な説明文と豊富なイラストによって学習上必要な内容が簡潔に網羅されている。図版は見開き中央部分に大きくレイアウトされており、説明文のダイジェストも付されているので、知的障がい特別支援学校高等部においても、図版中心に本書を活用することで、生徒の理解を促すことができる構成となっている。</t>
    <phoneticPr fontId="6"/>
  </si>
  <si>
    <t>上記図解編とセットで使用することを前提に編集された教科書である（分冊購入不可）。親しみやすいイラストとともに手順などが記入されており、ワークシートや実習用手順書として活用できる構成となっている。</t>
    <phoneticPr fontId="6"/>
  </si>
  <si>
    <t>馴染み深い基本的な料理が中心で、手順も絵や写真を用いて見やすくわかりやすい。切り方、火加減なども写真つきで説明されており、視覚的学習が理解しやすい生徒が多い本校の教材として適している。また、成分表とともに食品の写真も多く記載されており、自立に向けての学習にも役立つ内容となっている。</t>
    <phoneticPr fontId="6"/>
  </si>
  <si>
    <t>自分自身を見つめなおすことから始め、卒業後の社会生活に向けて、進路をわかりやすく考えるように工夫されている。ルビを付けたわかりやすい文章表記で構成されおり、イラストを多用して理解しやすく興味が持てる。卒業後の社会生活を見据えた高等部の進路の教科用図書として適切である。</t>
    <phoneticPr fontId="6"/>
  </si>
  <si>
    <t>現代の政治や社会生活の役立つ「公共」的内容に加え、地理や歴史も包括した社会科全般を幅広く学べる構成になっている。
親しみやすいイラストや図版等により見やすく興味を引き付ける内容で、自分で考えたり調べて書き込むこともでき、学びが定着しやすい形式のものとなっている。</t>
    <phoneticPr fontId="6"/>
  </si>
  <si>
    <t>取り上げられている楽曲が生徒に適しており、幅広い音楽への興味が持てるように工夫されている。また視覚的にわかりやすく表示されている。</t>
    <phoneticPr fontId="6"/>
  </si>
  <si>
    <t>生徒が一度は目にしたことのある言葉が、英単語として掲載されている。
普段、よく使われている言葉が、簡単な英文で掲載されている。
カラー刷りであること、絵を豊富に用いているところが、視覚的に見て理解することができ、生徒の助けになる。アクティヴィティが豊富で、生徒の実態に沿った活動ができる。</t>
    <phoneticPr fontId="6"/>
  </si>
  <si>
    <t>取り上げられている楽曲が生徒に適しており、幅広い音楽への興味が持てるように工夫されている。多くの楽曲に親しむことができる。視覚的にわかりやすく表示されている。</t>
    <phoneticPr fontId="6"/>
  </si>
  <si>
    <t>生徒が一度は目にしたことのある言葉が、英単語として掲載されている。
普段、よく使われている言葉が、簡単な英文で掲載されている。
カラー刷りであること、絵を豊富に用いているところが、視覚的に見て理解することができ、生徒の助けになる。発展学習も含まれており、生徒に合わせて活用することができる。</t>
    <phoneticPr fontId="6"/>
  </si>
  <si>
    <t>ヘルスプロモーションの概念や、生涯にわたっての健康づくりについて様々な観点から取り上げ、図表を使ってわかりやすく内容がまとめられている。また、振り仮名も多く、生徒にとっても読みやすい教材となっている。さらに、QRコードも載っており、一人一台端末を活用した学習ができる。</t>
    <phoneticPr fontId="6"/>
  </si>
  <si>
    <t>「高等学校　保健体育　Textbook」に沿って、自分の考えや授業の振り返りが書けるように工夫されている。また、QRコードから参考ページが見られるようになっており、視覚的にもわかりやすい。</t>
    <phoneticPr fontId="6"/>
  </si>
  <si>
    <t>共生</t>
    <rPh sb="0" eb="2">
      <t>キョウセイ</t>
    </rPh>
    <phoneticPr fontId="15"/>
  </si>
  <si>
    <t>全</t>
    <rPh sb="0" eb="1">
      <t>ゼン</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</si>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</sst>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M7" sqref="M7"/>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3" t="s">
        <v>5527</v>
      </c>
      <c r="B1" s="333"/>
      <c r="C1" s="333"/>
      <c r="D1" s="333"/>
      <c r="E1" s="220"/>
      <c r="F1" s="334" t="s">
        <v>7692</v>
      </c>
      <c r="G1" s="334"/>
      <c r="H1" s="334"/>
      <c r="I1" s="334"/>
      <c r="J1" s="334"/>
      <c r="K1" s="334"/>
      <c r="L1" s="334"/>
      <c r="M1" s="335" t="s">
        <v>7932</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4"/>
      <c r="G2" s="334"/>
      <c r="H2" s="334"/>
      <c r="I2" s="334"/>
      <c r="J2" s="334"/>
      <c r="K2" s="334"/>
      <c r="L2" s="334"/>
      <c r="M2" s="335"/>
      <c r="N2" s="346" t="s">
        <v>7711</v>
      </c>
      <c r="O2" s="346"/>
      <c r="P2" s="346"/>
      <c r="Q2" s="346"/>
      <c r="R2" s="346"/>
      <c r="S2" s="346"/>
      <c r="T2" s="346"/>
      <c r="U2" s="346"/>
      <c r="V2" s="267" t="s">
        <v>5528</v>
      </c>
      <c r="W2" s="330" t="s">
        <v>7774</v>
      </c>
      <c r="X2" s="330"/>
      <c r="Y2" s="330"/>
      <c r="Z2" s="330"/>
    </row>
    <row r="3" spans="1:26" ht="13.95" customHeight="1" x14ac:dyDescent="0.45">
      <c r="A3" s="219"/>
      <c r="B3" s="260" t="s">
        <v>7702</v>
      </c>
      <c r="C3" s="220" t="s">
        <v>7701</v>
      </c>
      <c r="D3" s="220"/>
      <c r="E3" s="220"/>
      <c r="F3" s="221"/>
      <c r="G3" s="221"/>
      <c r="H3" s="221"/>
      <c r="I3" s="219"/>
      <c r="J3" s="220"/>
      <c r="K3" s="220"/>
      <c r="L3" s="220"/>
      <c r="M3" s="220"/>
      <c r="N3" s="342" t="s">
        <v>7710</v>
      </c>
      <c r="O3" s="342"/>
      <c r="P3" s="347" t="s">
        <v>7868</v>
      </c>
      <c r="Q3" s="347"/>
      <c r="R3" s="347"/>
      <c r="S3" s="347"/>
      <c r="T3" s="347"/>
      <c r="U3" s="347"/>
      <c r="V3" s="336" t="s">
        <v>531</v>
      </c>
      <c r="W3" s="331"/>
      <c r="X3" s="331"/>
      <c r="Y3" s="331"/>
      <c r="Z3" s="331"/>
    </row>
    <row r="4" spans="1:26" ht="13.95" customHeight="1" thickBot="1" x14ac:dyDescent="0.5">
      <c r="A4" s="219"/>
      <c r="B4" s="261" t="s">
        <v>7702</v>
      </c>
      <c r="C4" s="220" t="s">
        <v>7703</v>
      </c>
      <c r="D4" s="220"/>
      <c r="E4" s="220"/>
      <c r="F4" s="222"/>
      <c r="G4" s="222"/>
      <c r="H4" s="222"/>
      <c r="I4" s="219"/>
      <c r="J4" s="223"/>
      <c r="K4" s="223"/>
      <c r="L4" s="223"/>
      <c r="M4" s="220"/>
      <c r="N4" s="343"/>
      <c r="O4" s="343"/>
      <c r="P4" s="348"/>
      <c r="Q4" s="348"/>
      <c r="R4" s="348"/>
      <c r="S4" s="348"/>
      <c r="T4" s="348"/>
      <c r="U4" s="348"/>
      <c r="V4" s="337"/>
      <c r="W4" s="332"/>
      <c r="X4" s="332"/>
      <c r="Y4" s="332"/>
      <c r="Z4" s="33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27" t="s">
        <v>7677</v>
      </c>
      <c r="P7" s="328"/>
      <c r="Q7" s="328"/>
      <c r="R7" s="328"/>
      <c r="S7" s="329"/>
      <c r="T7" s="224"/>
      <c r="U7" s="233" t="s">
        <v>2143</v>
      </c>
      <c r="V7" s="234" t="s">
        <v>1950</v>
      </c>
      <c r="W7" s="235">
        <v>7</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9</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3" t="s">
        <v>535</v>
      </c>
      <c r="C15" s="214" t="s">
        <v>536</v>
      </c>
      <c r="D15" s="323" t="s">
        <v>7780</v>
      </c>
      <c r="E15" s="325" t="s">
        <v>537</v>
      </c>
      <c r="F15" s="319" t="s">
        <v>7677</v>
      </c>
      <c r="G15" s="319" t="s">
        <v>7687</v>
      </c>
      <c r="H15" s="319" t="s">
        <v>7688</v>
      </c>
      <c r="I15" s="213" t="s">
        <v>1947</v>
      </c>
      <c r="J15" s="321" t="s">
        <v>535</v>
      </c>
      <c r="K15" s="214" t="s">
        <v>536</v>
      </c>
      <c r="L15" s="323" t="s">
        <v>7780</v>
      </c>
      <c r="M15" s="325" t="s">
        <v>538</v>
      </c>
      <c r="N15" s="319" t="s">
        <v>7677</v>
      </c>
      <c r="O15" s="319" t="s">
        <v>7687</v>
      </c>
      <c r="P15" s="319" t="s">
        <v>7688</v>
      </c>
      <c r="Q15" s="344" t="s">
        <v>7690</v>
      </c>
      <c r="R15" s="213" t="s">
        <v>1947</v>
      </c>
      <c r="S15" s="349" t="s">
        <v>535</v>
      </c>
      <c r="T15" s="214" t="s">
        <v>536</v>
      </c>
      <c r="U15" s="323" t="s">
        <v>7780</v>
      </c>
      <c r="V15" s="338" t="s">
        <v>538</v>
      </c>
      <c r="W15" s="319" t="s">
        <v>7677</v>
      </c>
      <c r="X15" s="319" t="s">
        <v>7687</v>
      </c>
      <c r="Y15" s="319" t="s">
        <v>7688</v>
      </c>
      <c r="Z15" s="340" t="s">
        <v>7690</v>
      </c>
    </row>
    <row r="16" spans="1:26" s="215" customFormat="1" ht="18" customHeight="1" x14ac:dyDescent="0.45">
      <c r="A16" s="216" t="s">
        <v>7781</v>
      </c>
      <c r="B16" s="324"/>
      <c r="C16" s="271" t="s">
        <v>539</v>
      </c>
      <c r="D16" s="324"/>
      <c r="E16" s="326"/>
      <c r="F16" s="320"/>
      <c r="G16" s="320"/>
      <c r="H16" s="320"/>
      <c r="I16" s="217" t="s">
        <v>7781</v>
      </c>
      <c r="J16" s="322"/>
      <c r="K16" s="218" t="s">
        <v>539</v>
      </c>
      <c r="L16" s="324"/>
      <c r="M16" s="326"/>
      <c r="N16" s="320"/>
      <c r="O16" s="320"/>
      <c r="P16" s="320"/>
      <c r="Q16" s="345"/>
      <c r="R16" s="217" t="s">
        <v>7781</v>
      </c>
      <c r="S16" s="350"/>
      <c r="T16" s="218" t="s">
        <v>539</v>
      </c>
      <c r="U16" s="324"/>
      <c r="V16" s="339"/>
      <c r="W16" s="320"/>
      <c r="X16" s="320"/>
      <c r="Y16" s="320"/>
      <c r="Z16" s="341"/>
    </row>
    <row r="17" spans="1:26" s="170" customFormat="1" ht="22.2" customHeight="1" x14ac:dyDescent="0.45">
      <c r="A17" s="272" t="s">
        <v>2020</v>
      </c>
      <c r="B17" s="287" t="s">
        <v>7869</v>
      </c>
      <c r="C17" s="273" t="s">
        <v>7869</v>
      </c>
      <c r="D17" s="289" t="str">
        <f xml:space="preserve">
IF(C18="ア",VLOOKUP(A18,ア!$A:$C,2,FALSE),
IF(C18="イ",VLOOKUP(A18,イ!$A:$C,2,FALSE),
IF(C18="ウ",HLOOKUP(A18,ウ!$1:$6,4,FALSE),
IF(C18="エ",VLOOKUP(A18,エ!$A:$E,4,FALSE),""))))</f>
        <v>日本教育研</v>
      </c>
      <c r="E17" s="291" t="str">
        <f xml:space="preserve">
IF(C18="ア",VLOOKUP(A18,ア!$A:$C,3,FALSE),
IF(C18="イ",VLOOKUP(A18,イ!$A:$C,3,FALSE),
IF(C18="ウ",HLOOKUP(A18,ウ!$1:$6,5,FALSE)&amp;HLOOKUP(A18,ウ!$1:$6,6,FALSE),
IF(C18="エ",VLOOKUP(A18,エ!$A:$E,5,FALSE),""))))</f>
        <v>ひとりだちするための国語</v>
      </c>
      <c r="F17" s="293" t="s">
        <v>7680</v>
      </c>
      <c r="G17" s="281" t="s">
        <v>7931</v>
      </c>
      <c r="H17" s="304" t="s">
        <v>7870</v>
      </c>
      <c r="I17" s="274" t="s">
        <v>2021</v>
      </c>
      <c r="J17" s="287" t="s">
        <v>7869</v>
      </c>
      <c r="K17" s="273" t="s">
        <v>7869</v>
      </c>
      <c r="L17" s="289" t="str">
        <f xml:space="preserve">
IF(K18="ア",VLOOKUP(I18,ア!$A:$C,2,FALSE),
IF(K18="イ",VLOOKUP(I18,イ!$A:$C,2,FALSE),
IF(K18="ウ",HLOOKUP(I18,ウ!$1:$6,4,FALSE),
IF(K18="エ",VLOOKUP(I18,エ!$A:$E,4,FALSE),""))))</f>
        <v>日本教育研</v>
      </c>
      <c r="M17" s="291" t="str">
        <f xml:space="preserve">
IF(K18="ア",VLOOKUP(I18,ア!$A:$C,3,FALSE),
IF(K18="イ",VLOOKUP(I18,イ!$A:$C,3,FALSE),
IF(K18="ウ",HLOOKUP(I18,ウ!$1:$6,5,FALSE)&amp;HLOOKUP(I18,ウ!$1:$6,6,FALSE),
IF(K18="エ",VLOOKUP(I18,エ!$A:$E,5,FALSE),""))))</f>
        <v>ひとりだちするための国語</v>
      </c>
      <c r="N17" s="293" t="s">
        <v>7680</v>
      </c>
      <c r="O17" s="281" t="s">
        <v>7931</v>
      </c>
      <c r="P17" s="283" t="s">
        <v>7870</v>
      </c>
      <c r="Q17" s="295" t="s">
        <v>7893</v>
      </c>
      <c r="R17" s="274" t="s">
        <v>2022</v>
      </c>
      <c r="S17" s="287" t="s">
        <v>7869</v>
      </c>
      <c r="T17" s="273" t="s">
        <v>7869</v>
      </c>
      <c r="U17" s="289" t="str">
        <f xml:space="preserve">
IF(T18="ア",VLOOKUP(R18,ア!$A:$C,2,FALSE),
IF(T18="イ",VLOOKUP(R18,イ!$A:$C,2,FALSE),
IF(T18="ウ",HLOOKUP(R18,ウ!$1:$6,4,FALSE),
IF(T18="エ",VLOOKUP(R18,エ!$A:$E,4,FALSE),""))))</f>
        <v>日本教育研</v>
      </c>
      <c r="V17" s="291" t="str">
        <f xml:space="preserve">
IF(T18="ア",VLOOKUP(R18,ア!$A:$C,3,FALSE),
IF(T18="イ",VLOOKUP(R18,イ!$A:$C,3,FALSE),
IF(T18="ウ",HLOOKUP(R18,ウ!$1:$6,5,FALSE)&amp;HLOOKUP(R18,ウ!$1:$6,6,FALSE),
IF(T18="エ",VLOOKUP(R18,エ!$A:$E,5,FALSE),""))))</f>
        <v>ひとりだちするための国語</v>
      </c>
      <c r="W17" s="293" t="s">
        <v>7680</v>
      </c>
      <c r="X17" s="281" t="s">
        <v>7931</v>
      </c>
      <c r="Y17" s="283" t="s">
        <v>7870</v>
      </c>
      <c r="Z17" s="285" t="s">
        <v>7893</v>
      </c>
    </row>
    <row r="18" spans="1:26" s="170" customFormat="1" ht="22.2" customHeight="1" x14ac:dyDescent="0.45">
      <c r="A18" s="205">
        <v>410</v>
      </c>
      <c r="B18" s="288"/>
      <c r="C18" s="275" t="s">
        <v>7717</v>
      </c>
      <c r="D18" s="290"/>
      <c r="E18" s="292"/>
      <c r="F18" s="294"/>
      <c r="G18" s="282"/>
      <c r="H18" s="307"/>
      <c r="I18" s="207">
        <v>410</v>
      </c>
      <c r="J18" s="288"/>
      <c r="K18" s="275" t="s">
        <v>7717</v>
      </c>
      <c r="L18" s="290"/>
      <c r="M18" s="292"/>
      <c r="N18" s="294"/>
      <c r="O18" s="282"/>
      <c r="P18" s="284"/>
      <c r="Q18" s="296"/>
      <c r="R18" s="205">
        <v>410</v>
      </c>
      <c r="S18" s="288"/>
      <c r="T18" s="275" t="s">
        <v>7717</v>
      </c>
      <c r="U18" s="290"/>
      <c r="V18" s="292"/>
      <c r="W18" s="294"/>
      <c r="X18" s="282"/>
      <c r="Y18" s="284"/>
      <c r="Z18" s="286"/>
    </row>
    <row r="19" spans="1:26" s="170" customFormat="1" ht="22.2" customHeight="1" x14ac:dyDescent="0.45">
      <c r="A19" s="272" t="s">
        <v>7782</v>
      </c>
      <c r="B19" s="287" t="s">
        <v>7874</v>
      </c>
      <c r="C19" s="273" t="s">
        <v>7873</v>
      </c>
      <c r="D19" s="289" t="str">
        <f xml:space="preserve">
IF(C20="ア",VLOOKUP(A20,ア!$A:$C,2,FALSE),
IF(C20="イ",VLOOKUP(A20,イ!$A:$C,2,FALSE),
IF(C20="ウ",HLOOKUP(A20,ウ!$1:$6,4,FALSE),
IF(C20="エ",VLOOKUP(A20,エ!$A:$E,4,FALSE),""))))</f>
        <v>山川</v>
      </c>
      <c r="E19" s="291" t="str">
        <f xml:space="preserve">
IF(C20="ア",VLOOKUP(A20,ア!$A:$C,3,FALSE),
IF(C20="イ",VLOOKUP(A20,イ!$A:$C,3,FALSE),
IF(C20="ウ",HLOOKUP(A20,ウ!$1:$6,5,FALSE)&amp;HLOOKUP(A20,ウ!$1:$6,6,FALSE),
IF(C20="エ",VLOOKUP(A20,エ!$A:$E,5,FALSE),""))))</f>
        <v>基本地図帳 改訂版</v>
      </c>
      <c r="F19" s="293" t="s">
        <v>7680</v>
      </c>
      <c r="G19" s="281" t="s">
        <v>7931</v>
      </c>
      <c r="H19" s="304" t="s">
        <v>7870</v>
      </c>
      <c r="I19" s="276" t="s">
        <v>7783</v>
      </c>
      <c r="J19" s="287" t="s">
        <v>7874</v>
      </c>
      <c r="K19" s="273" t="s">
        <v>7873</v>
      </c>
      <c r="L19" s="289" t="s">
        <v>7902</v>
      </c>
      <c r="M19" s="291" t="s">
        <v>7901</v>
      </c>
      <c r="N19" s="293" t="s">
        <v>7680</v>
      </c>
      <c r="O19" s="281" t="s">
        <v>7931</v>
      </c>
      <c r="P19" s="283" t="s">
        <v>7870</v>
      </c>
      <c r="Q19" s="295" t="s">
        <v>7893</v>
      </c>
      <c r="R19" s="272" t="s">
        <v>7784</v>
      </c>
      <c r="S19" s="287" t="s">
        <v>7894</v>
      </c>
      <c r="T19" s="273" t="s">
        <v>7873</v>
      </c>
      <c r="U19" s="289" t="s">
        <v>7902</v>
      </c>
      <c r="V19" s="291" t="s">
        <v>7903</v>
      </c>
      <c r="W19" s="293" t="s">
        <v>7680</v>
      </c>
      <c r="X19" s="281" t="s">
        <v>7931</v>
      </c>
      <c r="Y19" s="283" t="s">
        <v>7870</v>
      </c>
      <c r="Z19" s="285" t="s">
        <v>7893</v>
      </c>
    </row>
    <row r="20" spans="1:26" s="170" customFormat="1" ht="22.2" customHeight="1" x14ac:dyDescent="0.45">
      <c r="A20" s="205" t="s">
        <v>7871</v>
      </c>
      <c r="B20" s="288"/>
      <c r="C20" s="275" t="s">
        <v>7872</v>
      </c>
      <c r="D20" s="290"/>
      <c r="E20" s="292"/>
      <c r="F20" s="294"/>
      <c r="G20" s="282"/>
      <c r="H20" s="307"/>
      <c r="I20" s="207"/>
      <c r="J20" s="288"/>
      <c r="K20" s="275" t="s">
        <v>7872</v>
      </c>
      <c r="L20" s="290"/>
      <c r="M20" s="292"/>
      <c r="N20" s="294"/>
      <c r="O20" s="282"/>
      <c r="P20" s="284"/>
      <c r="Q20" s="296"/>
      <c r="R20" s="205"/>
      <c r="S20" s="288"/>
      <c r="T20" s="275" t="s">
        <v>7872</v>
      </c>
      <c r="U20" s="290"/>
      <c r="V20" s="292"/>
      <c r="W20" s="294"/>
      <c r="X20" s="282"/>
      <c r="Y20" s="284"/>
      <c r="Z20" s="286"/>
    </row>
    <row r="21" spans="1:26" s="170" customFormat="1" ht="22.2" customHeight="1" x14ac:dyDescent="0.45">
      <c r="A21" s="272" t="s">
        <v>7785</v>
      </c>
      <c r="B21" s="287" t="s">
        <v>7875</v>
      </c>
      <c r="C21" s="273" t="s">
        <v>7875</v>
      </c>
      <c r="D21" s="289" t="str">
        <f xml:space="preserve">
IF(C22="ア",VLOOKUP(A22,ア!$A:$C,2,FALSE),
IF(C22="イ",VLOOKUP(A22,イ!$A:$C,2,FALSE),
IF(C22="ウ",HLOOKUP(A22,ウ!$1:$6,4,FALSE),
IF(C22="エ",VLOOKUP(A22,エ!$A:$E,4,FALSE),""))))</f>
        <v>東洋館</v>
      </c>
      <c r="E21" s="291" t="str">
        <f xml:space="preserve">
IF(C22="ア",VLOOKUP(A22,ア!$A:$C,3,FALSE),
IF(C22="イ",VLOOKUP(A22,イ!$A:$C,3,FALSE),
IF(C22="ウ",HLOOKUP(A22,ウ!$1:$6,5,FALSE)&amp;HLOOKUP(A22,ウ!$1:$6,6,FALSE),
IF(C22="エ",VLOOKUP(A22,エ!$A:$E,5,FALSE),""))))</f>
        <v>くらしに役立つ数学改訂新版</v>
      </c>
      <c r="F21" s="293" t="s">
        <v>7680</v>
      </c>
      <c r="G21" s="281" t="s">
        <v>7931</v>
      </c>
      <c r="H21" s="304" t="s">
        <v>7870</v>
      </c>
      <c r="I21" s="276" t="s">
        <v>7786</v>
      </c>
      <c r="J21" s="287" t="s">
        <v>7894</v>
      </c>
      <c r="K21" s="273" t="s">
        <v>7895</v>
      </c>
      <c r="L21" s="289" t="str">
        <f xml:space="preserve">
IF(K22="ア",VLOOKUP(I22,ア!$A:$C,2,FALSE),
IF(K22="イ",VLOOKUP(I22,イ!$A:$C,2,FALSE),
IF(K22="ウ",HLOOKUP(I22,ウ!$1:$6,4,FALSE),
IF(K22="エ",VLOOKUP(I22,エ!$A:$E,4,FALSE),""))))</f>
        <v>日本教育研</v>
      </c>
      <c r="M21" s="291" t="str">
        <f xml:space="preserve">
IF(K22="ア",VLOOKUP(I22,ア!$A:$C,3,FALSE),
IF(K22="イ",VLOOKUP(I22,イ!$A:$C,3,FALSE),
IF(K22="ウ",HLOOKUP(I22,ウ!$1:$6,5,FALSE)&amp;HLOOKUP(I22,ウ!$1:$6,6,FALSE),
IF(K22="エ",VLOOKUP(I22,エ!$A:$E,5,FALSE),""))))</f>
        <v>ひとりだちするための社会</v>
      </c>
      <c r="N21" s="293" t="s">
        <v>7680</v>
      </c>
      <c r="O21" s="281" t="s">
        <v>7931</v>
      </c>
      <c r="P21" s="304" t="s">
        <v>7896</v>
      </c>
      <c r="Q21" s="295"/>
      <c r="R21" s="272" t="s">
        <v>7787</v>
      </c>
      <c r="S21" s="287" t="s">
        <v>7894</v>
      </c>
      <c r="T21" s="273" t="s">
        <v>7895</v>
      </c>
      <c r="U21" s="289" t="str">
        <f xml:space="preserve">
IF(T22="ア",VLOOKUP(R22,ア!$A:$C,2,FALSE),
IF(T22="イ",VLOOKUP(R22,イ!$A:$C,2,FALSE),
IF(T22="ウ",HLOOKUP(R22,ウ!$1:$6,4,FALSE),
IF(T22="エ",VLOOKUP(R22,エ!$A:$E,4,FALSE),""))))</f>
        <v>日本教育研</v>
      </c>
      <c r="V21" s="291" t="str">
        <f xml:space="preserve">
IF(T22="ア",VLOOKUP(R22,ア!$A:$C,3,FALSE),
IF(T22="イ",VLOOKUP(R22,イ!$A:$C,3,FALSE),
IF(T22="ウ",HLOOKUP(R22,ウ!$1:$6,5,FALSE)&amp;HLOOKUP(R22,ウ!$1:$6,6,FALSE),
IF(T22="エ",VLOOKUP(R22,エ!$A:$E,5,FALSE),""))))</f>
        <v>ひとりだちするための社会</v>
      </c>
      <c r="W21" s="293" t="s">
        <v>7680</v>
      </c>
      <c r="X21" s="281" t="s">
        <v>7931</v>
      </c>
      <c r="Y21" s="283" t="s">
        <v>7896</v>
      </c>
      <c r="Z21" s="285" t="s">
        <v>7893</v>
      </c>
    </row>
    <row r="22" spans="1:26" s="170" customFormat="1" ht="22.2" customHeight="1" x14ac:dyDescent="0.45">
      <c r="A22" s="205">
        <v>353</v>
      </c>
      <c r="B22" s="288"/>
      <c r="C22" s="275" t="s">
        <v>7717</v>
      </c>
      <c r="D22" s="290"/>
      <c r="E22" s="292"/>
      <c r="F22" s="294"/>
      <c r="G22" s="282"/>
      <c r="H22" s="307"/>
      <c r="I22" s="207">
        <v>418</v>
      </c>
      <c r="J22" s="288"/>
      <c r="K22" s="275" t="s">
        <v>7717</v>
      </c>
      <c r="L22" s="290"/>
      <c r="M22" s="292"/>
      <c r="N22" s="294"/>
      <c r="O22" s="282"/>
      <c r="P22" s="307"/>
      <c r="Q22" s="296"/>
      <c r="R22" s="205">
        <v>418</v>
      </c>
      <c r="S22" s="288"/>
      <c r="T22" s="275" t="s">
        <v>7717</v>
      </c>
      <c r="U22" s="290"/>
      <c r="V22" s="292"/>
      <c r="W22" s="294"/>
      <c r="X22" s="282"/>
      <c r="Y22" s="284"/>
      <c r="Z22" s="286"/>
    </row>
    <row r="23" spans="1:26" s="170" customFormat="1" ht="22.2" customHeight="1" x14ac:dyDescent="0.45">
      <c r="A23" s="272" t="s">
        <v>1943</v>
      </c>
      <c r="B23" s="287" t="s">
        <v>7880</v>
      </c>
      <c r="C23" s="273" t="s">
        <v>7879</v>
      </c>
      <c r="D23" s="289" t="str">
        <f xml:space="preserve">
IF(C24="ア",VLOOKUP(A24,ア!$A:$C,2,FALSE),
IF(C24="イ",VLOOKUP(A24,イ!$A:$C,2,FALSE),
IF(C24="ウ",HLOOKUP(A24,ウ!$1:$6,4,FALSE),
IF(C24="エ",VLOOKUP(A24,エ!$A:$E,4,FALSE),""))))</f>
        <v>大修館書店</v>
      </c>
      <c r="E23" s="291" t="str">
        <f xml:space="preserve">
IF(C24="ア",VLOOKUP(A24,ア!$A:$C,3,FALSE),
IF(C24="イ",VLOOKUP(A24,イ!$A:$C,3,FALSE),
IF(C24="ウ",HLOOKUP(A24,ウ!$1:$6,5,FALSE)&amp;HLOOKUP(A24,ウ!$1:$6,6,FALSE),
IF(C24="エ",VLOOKUP(A24,エ!$A:$E,5,FALSE),""))))</f>
        <v>ステップアップ高校スポーツ</v>
      </c>
      <c r="F23" s="293" t="s">
        <v>7680</v>
      </c>
      <c r="G23" s="281" t="s">
        <v>7931</v>
      </c>
      <c r="H23" s="304" t="s">
        <v>7870</v>
      </c>
      <c r="I23" s="276" t="s">
        <v>1945</v>
      </c>
      <c r="J23" s="287" t="s">
        <v>7875</v>
      </c>
      <c r="K23" s="273" t="s">
        <v>7875</v>
      </c>
      <c r="L23" s="289" t="str">
        <f xml:space="preserve">
IF(K24="ア",VLOOKUP(I24,ア!$A:$C,2,FALSE),
IF(K24="イ",VLOOKUP(I24,イ!$A:$C,2,FALSE),
IF(K24="ウ",HLOOKUP(I24,ウ!$1:$6,4,FALSE),
IF(K24="エ",VLOOKUP(I24,エ!$A:$E,4,FALSE),""))))</f>
        <v>東洋館</v>
      </c>
      <c r="M23" s="291" t="str">
        <f xml:space="preserve">
IF(K24="ア",VLOOKUP(I24,ア!$A:$C,3,FALSE),
IF(K24="イ",VLOOKUP(I24,イ!$A:$C,3,FALSE),
IF(K24="ウ",HLOOKUP(I24,ウ!$1:$6,5,FALSE)&amp;HLOOKUP(I24,ウ!$1:$6,6,FALSE),
IF(K24="エ",VLOOKUP(I24,エ!$A:$E,5,FALSE),""))))</f>
        <v>くらしに役立つ数学改訂新版</v>
      </c>
      <c r="N23" s="293" t="s">
        <v>7680</v>
      </c>
      <c r="O23" s="281" t="s">
        <v>7931</v>
      </c>
      <c r="P23" s="283" t="s">
        <v>7870</v>
      </c>
      <c r="Q23" s="295" t="s">
        <v>7893</v>
      </c>
      <c r="R23" s="272" t="s">
        <v>1948</v>
      </c>
      <c r="S23" s="287" t="s">
        <v>7875</v>
      </c>
      <c r="T23" s="273" t="s">
        <v>7875</v>
      </c>
      <c r="U23" s="289" t="s">
        <v>7904</v>
      </c>
      <c r="V23" s="291" t="s">
        <v>7905</v>
      </c>
      <c r="W23" s="293" t="s">
        <v>7680</v>
      </c>
      <c r="X23" s="281" t="s">
        <v>7931</v>
      </c>
      <c r="Y23" s="283" t="s">
        <v>7870</v>
      </c>
      <c r="Z23" s="285" t="s">
        <v>7893</v>
      </c>
    </row>
    <row r="24" spans="1:26" s="170" customFormat="1" ht="22.2" customHeight="1" x14ac:dyDescent="0.45">
      <c r="A24" s="205">
        <v>307</v>
      </c>
      <c r="B24" s="288"/>
      <c r="C24" s="275" t="s">
        <v>7717</v>
      </c>
      <c r="D24" s="290"/>
      <c r="E24" s="292"/>
      <c r="F24" s="294"/>
      <c r="G24" s="282"/>
      <c r="H24" s="307"/>
      <c r="I24" s="207">
        <v>353</v>
      </c>
      <c r="J24" s="288"/>
      <c r="K24" s="275" t="s">
        <v>7717</v>
      </c>
      <c r="L24" s="290"/>
      <c r="M24" s="292"/>
      <c r="N24" s="294"/>
      <c r="O24" s="282"/>
      <c r="P24" s="284"/>
      <c r="Q24" s="296"/>
      <c r="R24" s="205"/>
      <c r="S24" s="288"/>
      <c r="T24" s="275" t="s">
        <v>7717</v>
      </c>
      <c r="U24" s="290"/>
      <c r="V24" s="292"/>
      <c r="W24" s="294"/>
      <c r="X24" s="282"/>
      <c r="Y24" s="284"/>
      <c r="Z24" s="286"/>
    </row>
    <row r="25" spans="1:26" s="170" customFormat="1" ht="22.2" customHeight="1" x14ac:dyDescent="0.45">
      <c r="A25" s="272" t="s">
        <v>1944</v>
      </c>
      <c r="B25" s="287" t="s">
        <v>7878</v>
      </c>
      <c r="C25" s="273" t="s">
        <v>7877</v>
      </c>
      <c r="D25" s="289" t="str">
        <f xml:space="preserve">
IF(C26="ア",VLOOKUP(A26,ア!$A:$C,2,FALSE),
IF(C26="イ",VLOOKUP(A26,イ!$A:$C,2,FALSE),
IF(C26="ウ",HLOOKUP(A26,ウ!$1:$6,4,FALSE),
IF(C26="エ",VLOOKUP(A26,エ!$A:$E,4,FALSE),""))))</f>
        <v>教芸</v>
      </c>
      <c r="E25" s="291" t="str">
        <f xml:space="preserve">
IF(C26="ア",VLOOKUP(A26,ア!$A:$C,3,FALSE),
IF(C26="イ",VLOOKUP(A26,イ!$A:$C,3,FALSE),
IF(C26="ウ",HLOOKUP(A26,ウ!$1:$6,5,FALSE)&amp;HLOOKUP(A26,ウ!$1:$6,6,FALSE),
IF(C26="エ",VLOOKUP(A26,エ!$A:$E,5,FALSE),""))))</f>
        <v>MOUSA１</v>
      </c>
      <c r="F25" s="293" t="s">
        <v>7680</v>
      </c>
      <c r="G25" s="281" t="s">
        <v>7931</v>
      </c>
      <c r="H25" s="304" t="s">
        <v>7892</v>
      </c>
      <c r="I25" s="276" t="s">
        <v>1946</v>
      </c>
      <c r="J25" s="287" t="s">
        <v>7878</v>
      </c>
      <c r="K25" s="273" t="s">
        <v>7877</v>
      </c>
      <c r="L25" s="289" t="str">
        <f xml:space="preserve">
IF(K26="ア",VLOOKUP(I26,ア!$A:$C,2,FALSE),
IF(K26="イ",VLOOKUP(I26,イ!$A:$C,2,FALSE),
IF(K26="ウ",HLOOKUP(I26,ウ!$1:$6,4,FALSE),
IF(K26="エ",VLOOKUP(I26,エ!$A:$E,4,FALSE),""))))</f>
        <v>教芸</v>
      </c>
      <c r="M25" s="291" t="str">
        <f xml:space="preserve">
IF(K26="ア",VLOOKUP(I26,ア!$A:$C,3,FALSE),
IF(K26="イ",VLOOKUP(I26,イ!$A:$C,3,FALSE),
IF(K26="ウ",HLOOKUP(I26,ウ!$1:$6,5,FALSE)&amp;HLOOKUP(I26,ウ!$1:$6,6,FALSE),
IF(K26="エ",VLOOKUP(I26,エ!$A:$E,5,FALSE),""))))</f>
        <v>MOUSA２</v>
      </c>
      <c r="N25" s="293" t="s">
        <v>7680</v>
      </c>
      <c r="O25" s="281" t="s">
        <v>7931</v>
      </c>
      <c r="P25" s="304" t="s">
        <v>7898</v>
      </c>
      <c r="Q25" s="295"/>
      <c r="R25" s="272" t="s">
        <v>1949</v>
      </c>
      <c r="S25" s="287" t="s">
        <v>7880</v>
      </c>
      <c r="T25" s="273" t="s">
        <v>7907</v>
      </c>
      <c r="U25" s="289" t="str">
        <f xml:space="preserve">
IF(T26="ア",VLOOKUP(R26,ア!$A:$C,2,FALSE),
IF(T26="イ",VLOOKUP(R26,イ!$A:$C,2,FALSE),
IF(T26="ウ",HLOOKUP(R26,ウ!$1:$6,4,FALSE),
IF(T26="エ",VLOOKUP(R26,エ!$A:$E,4,FALSE),""))))</f>
        <v>第一</v>
      </c>
      <c r="V25" s="291" t="str">
        <f xml:space="preserve">
IF(T26="ア",VLOOKUP(R26,ア!$A:$C,3,FALSE),
IF(T26="イ",VLOOKUP(R26,イ!$A:$C,3,FALSE),
IF(T26="ウ",HLOOKUP(R26,ウ!$1:$6,5,FALSE)&amp;HLOOKUP(R26,ウ!$1:$6,6,FALSE),
IF(T26="エ",VLOOKUP(R26,エ!$A:$E,5,FALSE),""))))</f>
        <v>高等学校　保健体育　Textbook</v>
      </c>
      <c r="W25" s="293" t="s">
        <v>7680</v>
      </c>
      <c r="X25" s="281" t="s">
        <v>7931</v>
      </c>
      <c r="Y25" s="283" t="s">
        <v>7908</v>
      </c>
      <c r="Z25" s="285"/>
    </row>
    <row r="26" spans="1:26" s="170" customFormat="1" ht="22.2" customHeight="1" x14ac:dyDescent="0.45">
      <c r="A26" s="205" t="s">
        <v>7876</v>
      </c>
      <c r="B26" s="288"/>
      <c r="C26" s="275" t="s">
        <v>7872</v>
      </c>
      <c r="D26" s="290"/>
      <c r="E26" s="292"/>
      <c r="F26" s="294"/>
      <c r="G26" s="282"/>
      <c r="H26" s="307"/>
      <c r="I26" s="207" t="s">
        <v>7897</v>
      </c>
      <c r="J26" s="288"/>
      <c r="K26" s="275" t="s">
        <v>7872</v>
      </c>
      <c r="L26" s="290"/>
      <c r="M26" s="292"/>
      <c r="N26" s="294"/>
      <c r="O26" s="282"/>
      <c r="P26" s="307"/>
      <c r="Q26" s="296"/>
      <c r="R26" s="205" t="s">
        <v>7906</v>
      </c>
      <c r="S26" s="288"/>
      <c r="T26" s="275" t="s">
        <v>7872</v>
      </c>
      <c r="U26" s="290"/>
      <c r="V26" s="292"/>
      <c r="W26" s="294"/>
      <c r="X26" s="282"/>
      <c r="Y26" s="284"/>
      <c r="Z26" s="286"/>
    </row>
    <row r="27" spans="1:26" s="170" customFormat="1" ht="22.2" customHeight="1" x14ac:dyDescent="0.45">
      <c r="A27" s="272" t="s">
        <v>7788</v>
      </c>
      <c r="B27" s="287" t="s">
        <v>7878</v>
      </c>
      <c r="C27" s="273" t="s">
        <v>7882</v>
      </c>
      <c r="D27" s="289" t="str">
        <f xml:space="preserve">
IF(C28="ア",VLOOKUP(A28,ア!$A:$C,2,FALSE),
IF(C28="イ",VLOOKUP(A28,イ!$A:$C,2,FALSE),
IF(C28="ウ",HLOOKUP(A28,ウ!$1:$6,4,FALSE),
IF(C28="エ",VLOOKUP(A28,エ!$A:$E,4,FALSE),""))))</f>
        <v>光村</v>
      </c>
      <c r="E27" s="291" t="str">
        <f xml:space="preserve">
IF(C28="ア",VLOOKUP(A28,ア!$A:$C,3,FALSE),
IF(C28="イ",VLOOKUP(A28,イ!$A:$C,3,FALSE),
IF(C28="ウ",HLOOKUP(A28,ウ!$1:$6,5,FALSE)&amp;HLOOKUP(A28,ウ!$1:$6,6,FALSE),
IF(C28="エ",VLOOKUP(A28,エ!$A:$E,5,FALSE),""))))</f>
        <v>美術１</v>
      </c>
      <c r="F27" s="293" t="s">
        <v>7680</v>
      </c>
      <c r="G27" s="281" t="s">
        <v>7931</v>
      </c>
      <c r="H27" s="304" t="s">
        <v>7870</v>
      </c>
      <c r="I27" s="276" t="s">
        <v>7789</v>
      </c>
      <c r="J27" s="287" t="s">
        <v>7878</v>
      </c>
      <c r="K27" s="273" t="s">
        <v>7882</v>
      </c>
      <c r="L27" s="289" t="str">
        <f xml:space="preserve">
IF(K28="ア",VLOOKUP(I28,ア!$A:$C,2,FALSE),
IF(K28="イ",VLOOKUP(I28,イ!$A:$C,2,FALSE),
IF(K28="ウ",HLOOKUP(I28,ウ!$1:$6,4,FALSE),
IF(K28="エ",VLOOKUP(I28,エ!$A:$E,4,FALSE),""))))</f>
        <v>光村</v>
      </c>
      <c r="M27" s="291" t="str">
        <f xml:space="preserve">
IF(K28="ア",VLOOKUP(I28,ア!$A:$C,3,FALSE),
IF(K28="イ",VLOOKUP(I28,イ!$A:$C,3,FALSE),
IF(K28="ウ",HLOOKUP(I28,ウ!$1:$6,5,FALSE)&amp;HLOOKUP(I28,ウ!$1:$6,6,FALSE),
IF(K28="エ",VLOOKUP(I28,エ!$A:$E,5,FALSE),""))))</f>
        <v>美術１</v>
      </c>
      <c r="N27" s="293" t="s">
        <v>7680</v>
      </c>
      <c r="O27" s="281" t="s">
        <v>7931</v>
      </c>
      <c r="P27" s="283" t="s">
        <v>7870</v>
      </c>
      <c r="Q27" s="295" t="s">
        <v>7893</v>
      </c>
      <c r="R27" s="272" t="s">
        <v>7790</v>
      </c>
      <c r="S27" s="287" t="s">
        <v>7880</v>
      </c>
      <c r="T27" s="273" t="s">
        <v>7907</v>
      </c>
      <c r="U27" s="289" t="str">
        <f xml:space="preserve">
IF(T28="ア",VLOOKUP(R28,ア!$A:$C,2,FALSE),
IF(T28="イ",VLOOKUP(R28,イ!$A:$C,2,FALSE),
IF(T28="ウ",HLOOKUP(R28,ウ!$1:$6,4,FALSE),
IF(T28="エ",VLOOKUP(R28,エ!$A:$E,4,FALSE),""))))</f>
        <v>第一</v>
      </c>
      <c r="V27" s="291" t="str">
        <f xml:space="preserve">
IF(T28="ア",VLOOKUP(R28,ア!$A:$C,3,FALSE),
IF(T28="イ",VLOOKUP(R28,イ!$A:$C,3,FALSE),
IF(T28="ウ",HLOOKUP(R28,ウ!$1:$6,5,FALSE)&amp;HLOOKUP(R28,ウ!$1:$6,6,FALSE),
IF(T28="エ",VLOOKUP(R28,エ!$A:$E,5,FALSE),""))))</f>
        <v xml:space="preserve">高等学校　保健体育　Activity
</v>
      </c>
      <c r="W27" s="293" t="s">
        <v>7680</v>
      </c>
      <c r="X27" s="281" t="s">
        <v>7931</v>
      </c>
      <c r="Y27" s="283" t="s">
        <v>7908</v>
      </c>
      <c r="Z27" s="285"/>
    </row>
    <row r="28" spans="1:26" s="170" customFormat="1" ht="22.2" customHeight="1" x14ac:dyDescent="0.45">
      <c r="A28" s="205" t="s">
        <v>7881</v>
      </c>
      <c r="B28" s="288"/>
      <c r="C28" s="275" t="s">
        <v>7872</v>
      </c>
      <c r="D28" s="290"/>
      <c r="E28" s="292"/>
      <c r="F28" s="294"/>
      <c r="G28" s="282"/>
      <c r="H28" s="307"/>
      <c r="I28" s="207" t="s">
        <v>7881</v>
      </c>
      <c r="J28" s="288"/>
      <c r="K28" s="275" t="s">
        <v>7872</v>
      </c>
      <c r="L28" s="290"/>
      <c r="M28" s="292"/>
      <c r="N28" s="294"/>
      <c r="O28" s="282"/>
      <c r="P28" s="284"/>
      <c r="Q28" s="296"/>
      <c r="R28" s="205" t="s">
        <v>7909</v>
      </c>
      <c r="S28" s="288"/>
      <c r="T28" s="275" t="s">
        <v>7872</v>
      </c>
      <c r="U28" s="290"/>
      <c r="V28" s="292"/>
      <c r="W28" s="294"/>
      <c r="X28" s="282"/>
      <c r="Y28" s="284"/>
      <c r="Z28" s="286"/>
    </row>
    <row r="29" spans="1:26" s="170" customFormat="1" ht="22.2" customHeight="1" x14ac:dyDescent="0.45">
      <c r="A29" s="272" t="s">
        <v>7791</v>
      </c>
      <c r="B29" s="287" t="s">
        <v>7884</v>
      </c>
      <c r="C29" s="273" t="s">
        <v>7883</v>
      </c>
      <c r="D29" s="289" t="str">
        <f xml:space="preserve">
IF(C30="ア",VLOOKUP(A30,ア!$A:$C,2,FALSE),
IF(C30="イ",VLOOKUP(A30,イ!$A:$C,2,FALSE),
IF(C30="ウ",HLOOKUP(A30,ウ!$1:$6,4,FALSE),
IF(C30="エ",VLOOKUP(A30,エ!$A:$E,4,FALSE),""))))</f>
        <v>OXFORD university press</v>
      </c>
      <c r="E29" s="291" t="str">
        <f xml:space="preserve">
IF(C30="ア",VLOOKUP(A30,ア!$A:$C,3,FALSE),
IF(C30="イ",VLOOKUP(A30,イ!$A:$C,3,FALSE),
IF(C30="ウ",HLOOKUP(A30,ウ!$1:$6,5,FALSE)&amp;HLOOKUP(A30,ウ!$1:$6,6,FALSE),
IF(C30="エ",VLOOKUP(A30,エ!$A:$E,5,FALSE),""))))</f>
        <v>LET'SGO1 4th Edition Student Book with Student AudioCD PackFourth</v>
      </c>
      <c r="F29" s="293" t="s">
        <v>7680</v>
      </c>
      <c r="G29" s="281" t="s">
        <v>7931</v>
      </c>
      <c r="H29" s="304" t="s">
        <v>7892</v>
      </c>
      <c r="I29" s="276" t="s">
        <v>7792</v>
      </c>
      <c r="J29" s="287" t="s">
        <v>7884</v>
      </c>
      <c r="K29" s="273" t="s">
        <v>7883</v>
      </c>
      <c r="L29" s="289" t="str">
        <f xml:space="preserve">
IF(K30="ア",VLOOKUP(I30,ア!$A:$C,2,FALSE),
IF(K30="イ",VLOOKUP(I30,イ!$A:$C,2,FALSE),
IF(K30="ウ",HLOOKUP(I30,ウ!$1:$6,4,FALSE),
IF(K30="エ",VLOOKUP(I30,エ!$A:$E,4,FALSE),""))))</f>
        <v>OXFORD university press</v>
      </c>
      <c r="M29" s="291" t="str">
        <f xml:space="preserve">
IF(K30="ア",VLOOKUP(I30,ア!$A:$C,3,FALSE),
IF(K30="イ",VLOOKUP(I30,イ!$A:$C,3,FALSE),
IF(K30="ウ",HLOOKUP(I30,ウ!$1:$6,5,FALSE)&amp;HLOOKUP(I30,ウ!$1:$6,6,FALSE),
IF(K30="エ",VLOOKUP(I30,エ!$A:$E,5,FALSE),""))))</f>
        <v>LET'SGO1 4th Edition Student Book with Student AudioCD PackFourth</v>
      </c>
      <c r="N29" s="293" t="s">
        <v>7680</v>
      </c>
      <c r="O29" s="281" t="s">
        <v>7931</v>
      </c>
      <c r="P29" s="304" t="s">
        <v>7898</v>
      </c>
      <c r="Q29" s="295"/>
      <c r="R29" s="272" t="s">
        <v>7793</v>
      </c>
      <c r="S29" s="287" t="s">
        <v>7878</v>
      </c>
      <c r="T29" s="273" t="s">
        <v>7877</v>
      </c>
      <c r="U29" s="289" t="str">
        <f xml:space="preserve">
IF(T30="ア",VLOOKUP(R30,ア!$A:$C,2,FALSE),
IF(T30="イ",VLOOKUP(R30,イ!$A:$C,2,FALSE),
IF(T30="ウ",HLOOKUP(R30,ウ!$1:$6,4,FALSE),
IF(T30="エ",VLOOKUP(R30,エ!$A:$E,4,FALSE),""))))</f>
        <v>教芸</v>
      </c>
      <c r="V29" s="291" t="str">
        <f xml:space="preserve">
IF(T30="ア",VLOOKUP(R30,ア!$A:$C,3,FALSE),
IF(T30="イ",VLOOKUP(R30,イ!$A:$C,3,FALSE),
IF(T30="ウ",HLOOKUP(R30,ウ!$1:$6,5,FALSE)&amp;HLOOKUP(R30,ウ!$1:$6,6,FALSE),
IF(T30="エ",VLOOKUP(R30,エ!$A:$E,5,FALSE),""))))</f>
        <v>Joy of Music</v>
      </c>
      <c r="W29" s="293" t="s">
        <v>7680</v>
      </c>
      <c r="X29" s="281" t="s">
        <v>7931</v>
      </c>
      <c r="Y29" s="283" t="s">
        <v>7908</v>
      </c>
      <c r="Z29" s="285"/>
    </row>
    <row r="30" spans="1:26" s="170" customFormat="1" ht="22.2" customHeight="1" x14ac:dyDescent="0.45">
      <c r="A30" s="205">
        <v>15</v>
      </c>
      <c r="B30" s="288"/>
      <c r="C30" s="275" t="s">
        <v>7717</v>
      </c>
      <c r="D30" s="290"/>
      <c r="E30" s="292"/>
      <c r="F30" s="294"/>
      <c r="G30" s="282"/>
      <c r="H30" s="307"/>
      <c r="I30" s="207">
        <v>15</v>
      </c>
      <c r="J30" s="288"/>
      <c r="K30" s="275" t="s">
        <v>7717</v>
      </c>
      <c r="L30" s="290"/>
      <c r="M30" s="292"/>
      <c r="N30" s="294"/>
      <c r="O30" s="282"/>
      <c r="P30" s="307"/>
      <c r="Q30" s="296"/>
      <c r="R30" s="205" t="s">
        <v>7910</v>
      </c>
      <c r="S30" s="288"/>
      <c r="T30" s="275" t="s">
        <v>7872</v>
      </c>
      <c r="U30" s="290"/>
      <c r="V30" s="292"/>
      <c r="W30" s="294"/>
      <c r="X30" s="282"/>
      <c r="Y30" s="284"/>
      <c r="Z30" s="286"/>
    </row>
    <row r="31" spans="1:26" s="170" customFormat="1" ht="22.2" customHeight="1" x14ac:dyDescent="0.45">
      <c r="A31" s="272" t="s">
        <v>7794</v>
      </c>
      <c r="B31" s="287" t="s">
        <v>7885</v>
      </c>
      <c r="C31" s="273" t="s">
        <v>7885</v>
      </c>
      <c r="D31" s="289" t="str">
        <f xml:space="preserve">
IF(C32="ア",VLOOKUP(A32,ア!$A:$C,2,FALSE),
IF(C32="イ",VLOOKUP(A32,イ!$A:$C,2,FALSE),
IF(C32="ウ",HLOOKUP(A32,ウ!$1:$6,4,FALSE),
IF(C32="エ",VLOOKUP(A32,エ!$A:$E,4,FALSE),""))))</f>
        <v>教育図書</v>
      </c>
      <c r="E31" s="291" t="str">
        <f xml:space="preserve">
IF(C32="ア",VLOOKUP(A32,ア!$A:$C,3,FALSE),
IF(C32="イ",VLOOKUP(A32,イ!$A:$C,3,FALSE),
IF(C32="ウ",HLOOKUP(A32,ウ!$1:$6,5,FALSE)&amp;HLOOKUP(A32,ウ!$1:$6,6,FALSE),
IF(C32="エ",VLOOKUP(A32,エ!$A:$E,5,FALSE),""))))</f>
        <v>LIFE　おとなガイド　デジタル＋</v>
      </c>
      <c r="F31" s="293" t="s">
        <v>7680</v>
      </c>
      <c r="G31" s="281" t="s">
        <v>7931</v>
      </c>
      <c r="H31" s="304" t="s">
        <v>7886</v>
      </c>
      <c r="I31" s="276" t="s">
        <v>7795</v>
      </c>
      <c r="J31" s="287" t="s">
        <v>7885</v>
      </c>
      <c r="K31" s="273" t="s">
        <v>7885</v>
      </c>
      <c r="L31" s="289" t="str">
        <f xml:space="preserve">
IF(K32="ア",VLOOKUP(I32,ア!$A:$C,2,FALSE),
IF(K32="イ",VLOOKUP(I32,イ!$A:$C,2,FALSE),
IF(K32="ウ",HLOOKUP(I32,ウ!$1:$6,4,FALSE),
IF(K32="エ",VLOOKUP(I32,エ!$A:$E,4,FALSE),""))))</f>
        <v>教育図書</v>
      </c>
      <c r="M31" s="291" t="str">
        <f xml:space="preserve">
IF(K32="ア",VLOOKUP(I32,ア!$A:$C,3,FALSE),
IF(K32="イ",VLOOKUP(I32,イ!$A:$C,3,FALSE),
IF(K32="ウ",HLOOKUP(I32,ウ!$1:$6,5,FALSE)&amp;HLOOKUP(I32,ウ!$1:$6,6,FALSE),
IF(K32="エ",VLOOKUP(I32,エ!$A:$E,5,FALSE),""))))</f>
        <v>LIFE　おとなガイド　デジタル＋</v>
      </c>
      <c r="N31" s="293" t="s">
        <v>7680</v>
      </c>
      <c r="O31" s="281" t="s">
        <v>7931</v>
      </c>
      <c r="P31" s="304" t="s">
        <v>7886</v>
      </c>
      <c r="Q31" s="295" t="s">
        <v>7893</v>
      </c>
      <c r="R31" s="272" t="s">
        <v>7796</v>
      </c>
      <c r="S31" s="287" t="s">
        <v>7878</v>
      </c>
      <c r="T31" s="273" t="s">
        <v>7882</v>
      </c>
      <c r="U31" s="289" t="str">
        <f xml:space="preserve">
IF(T32="ア",VLOOKUP(R32,ア!$A:$C,2,FALSE),
IF(T32="イ",VLOOKUP(R32,イ!$A:$C,2,FALSE),
IF(T32="ウ",HLOOKUP(R32,ウ!$1:$6,4,FALSE),
IF(T32="エ",VLOOKUP(R32,エ!$A:$E,4,FALSE),""))))</f>
        <v>光村</v>
      </c>
      <c r="V31" s="291" t="str">
        <f xml:space="preserve">
IF(T32="ア",VLOOKUP(R32,ア!$A:$C,3,FALSE),
IF(T32="イ",VLOOKUP(R32,イ!$A:$C,3,FALSE),
IF(T32="ウ",HLOOKUP(R32,ウ!$1:$6,5,FALSE)&amp;HLOOKUP(R32,ウ!$1:$6,6,FALSE),
IF(T32="エ",VLOOKUP(R32,エ!$A:$E,5,FALSE),""))))</f>
        <v>美術１</v>
      </c>
      <c r="W31" s="293" t="s">
        <v>7680</v>
      </c>
      <c r="X31" s="281" t="s">
        <v>7931</v>
      </c>
      <c r="Y31" s="283" t="s">
        <v>7870</v>
      </c>
      <c r="Z31" s="285" t="s">
        <v>7893</v>
      </c>
    </row>
    <row r="32" spans="1:26" s="170" customFormat="1" ht="22.2" customHeight="1" x14ac:dyDescent="0.45">
      <c r="A32" s="205">
        <v>181</v>
      </c>
      <c r="B32" s="288"/>
      <c r="C32" s="275" t="s">
        <v>7717</v>
      </c>
      <c r="D32" s="290"/>
      <c r="E32" s="292"/>
      <c r="F32" s="294"/>
      <c r="G32" s="282"/>
      <c r="H32" s="307"/>
      <c r="I32" s="207">
        <v>181</v>
      </c>
      <c r="J32" s="288"/>
      <c r="K32" s="275" t="s">
        <v>7717</v>
      </c>
      <c r="L32" s="290"/>
      <c r="M32" s="292"/>
      <c r="N32" s="294"/>
      <c r="O32" s="282"/>
      <c r="P32" s="307"/>
      <c r="Q32" s="296"/>
      <c r="R32" s="205" t="s">
        <v>7881</v>
      </c>
      <c r="S32" s="288"/>
      <c r="T32" s="275" t="s">
        <v>7872</v>
      </c>
      <c r="U32" s="290"/>
      <c r="V32" s="292"/>
      <c r="W32" s="294"/>
      <c r="X32" s="282"/>
      <c r="Y32" s="284"/>
      <c r="Z32" s="286"/>
    </row>
    <row r="33" spans="1:26" s="170" customFormat="1" ht="22.2" customHeight="1" x14ac:dyDescent="0.45">
      <c r="A33" s="272" t="s">
        <v>7797</v>
      </c>
      <c r="B33" s="287" t="s">
        <v>7887</v>
      </c>
      <c r="C33" s="273" t="s">
        <v>7887</v>
      </c>
      <c r="D33" s="289" t="str">
        <f xml:space="preserve">
IF(C34="ア",VLOOKUP(A34,ア!$A:$C,2,FALSE),
IF(C34="イ",VLOOKUP(A34,イ!$A:$C,2,FALSE),
IF(C34="ウ",HLOOKUP(A34,ウ!$1:$6,4,FALSE),
IF(C34="エ",VLOOKUP(A34,エ!$A:$E,4,FALSE),""))))</f>
        <v>日文</v>
      </c>
      <c r="E33" s="291" t="str">
        <f xml:space="preserve">
IF(C34="ア",VLOOKUP(A34,ア!$A:$C,3,FALSE),
IF(C34="イ",VLOOKUP(A34,イ!$A:$C,3,FALSE),
IF(C34="ウ",HLOOKUP(A34,ウ!$1:$6,5,FALSE)&amp;HLOOKUP(A34,ウ!$1:$6,6,FALSE),
IF(C34="エ",VLOOKUP(A34,エ!$A:$E,5,FALSE),""))))</f>
        <v>情報Ⅰ図解と実習－図解編</v>
      </c>
      <c r="F33" s="293" t="s">
        <v>7680</v>
      </c>
      <c r="G33" s="281" t="s">
        <v>7931</v>
      </c>
      <c r="H33" s="304" t="s">
        <v>7870</v>
      </c>
      <c r="I33" s="276" t="s">
        <v>7798</v>
      </c>
      <c r="J33" s="287" t="s">
        <v>7887</v>
      </c>
      <c r="K33" s="273" t="s">
        <v>7887</v>
      </c>
      <c r="L33" s="289" t="str">
        <f xml:space="preserve">
IF(K34="ア",VLOOKUP(I34,ア!$A:$C,2,FALSE),
IF(K34="イ",VLOOKUP(I34,イ!$A:$C,2,FALSE),
IF(K34="ウ",HLOOKUP(I34,ウ!$1:$6,4,FALSE),
IF(K34="エ",VLOOKUP(I34,エ!$A:$E,4,FALSE),""))))</f>
        <v>日文</v>
      </c>
      <c r="M33" s="291" t="str">
        <f xml:space="preserve">
IF(K34="ア",VLOOKUP(I34,ア!$A:$C,3,FALSE),
IF(K34="イ",VLOOKUP(I34,イ!$A:$C,3,FALSE),
IF(K34="ウ",HLOOKUP(I34,ウ!$1:$6,5,FALSE)&amp;HLOOKUP(I34,ウ!$1:$6,6,FALSE),
IF(K34="エ",VLOOKUP(I34,エ!$A:$E,5,FALSE),""))))</f>
        <v>情報Ⅰ図解と実習－図解編</v>
      </c>
      <c r="N33" s="293" t="s">
        <v>7680</v>
      </c>
      <c r="O33" s="281" t="s">
        <v>7931</v>
      </c>
      <c r="P33" s="304" t="s">
        <v>7870</v>
      </c>
      <c r="Q33" s="295" t="s">
        <v>7893</v>
      </c>
      <c r="R33" s="272" t="s">
        <v>7799</v>
      </c>
      <c r="S33" s="287" t="s">
        <v>7884</v>
      </c>
      <c r="T33" s="273" t="s">
        <v>7883</v>
      </c>
      <c r="U33" s="289" t="str">
        <f xml:space="preserve">
IF(T34="ア",VLOOKUP(R34,ア!$A:$C,2,FALSE),
IF(T34="イ",VLOOKUP(R34,イ!$A:$C,2,FALSE),
IF(T34="ウ",HLOOKUP(R34,ウ!$1:$6,4,FALSE),
IF(T34="エ",VLOOKUP(R34,エ!$A:$E,4,FALSE),""))))</f>
        <v>OXFORD university press</v>
      </c>
      <c r="V33" s="291" t="str">
        <f xml:space="preserve">
IF(T34="ア",VLOOKUP(R34,ア!$A:$C,3,FALSE),
IF(T34="イ",VLOOKUP(R34,イ!$A:$C,3,FALSE),
IF(T34="ウ",HLOOKUP(R34,ウ!$1:$6,5,FALSE)&amp;HLOOKUP(R34,ウ!$1:$6,6,FALSE),
IF(T34="エ",VLOOKUP(R34,エ!$A:$E,5,FALSE),""))))</f>
        <v>LET'SGO3 4th Student Book with Student AudioCD PackFourth</v>
      </c>
      <c r="W33" s="293" t="s">
        <v>7680</v>
      </c>
      <c r="X33" s="281" t="s">
        <v>7931</v>
      </c>
      <c r="Y33" s="283" t="s">
        <v>7908</v>
      </c>
      <c r="Z33" s="285"/>
    </row>
    <row r="34" spans="1:26" s="170" customFormat="1" ht="22.2" customHeight="1" x14ac:dyDescent="0.45">
      <c r="A34" s="205" t="s">
        <v>7899</v>
      </c>
      <c r="B34" s="288"/>
      <c r="C34" s="275" t="s">
        <v>7872</v>
      </c>
      <c r="D34" s="290"/>
      <c r="E34" s="292"/>
      <c r="F34" s="294"/>
      <c r="G34" s="282"/>
      <c r="H34" s="307"/>
      <c r="I34" s="207" t="s">
        <v>7899</v>
      </c>
      <c r="J34" s="288"/>
      <c r="K34" s="275" t="s">
        <v>7872</v>
      </c>
      <c r="L34" s="290"/>
      <c r="M34" s="292"/>
      <c r="N34" s="294"/>
      <c r="O34" s="282"/>
      <c r="P34" s="307"/>
      <c r="Q34" s="296"/>
      <c r="R34" s="205">
        <v>17</v>
      </c>
      <c r="S34" s="288"/>
      <c r="T34" s="275" t="s">
        <v>7717</v>
      </c>
      <c r="U34" s="290"/>
      <c r="V34" s="292"/>
      <c r="W34" s="294"/>
      <c r="X34" s="282"/>
      <c r="Y34" s="284"/>
      <c r="Z34" s="286"/>
    </row>
    <row r="35" spans="1:26" s="170" customFormat="1" ht="22.2" customHeight="1" x14ac:dyDescent="0.45">
      <c r="A35" s="272" t="s">
        <v>7800</v>
      </c>
      <c r="B35" s="287" t="s">
        <v>7887</v>
      </c>
      <c r="C35" s="273" t="s">
        <v>7887</v>
      </c>
      <c r="D35" s="289" t="str">
        <f xml:space="preserve">
IF(C36="ア",VLOOKUP(A36,ア!$A:$C,2,FALSE),
IF(C36="イ",VLOOKUP(A36,イ!$A:$C,2,FALSE),
IF(C36="ウ",HLOOKUP(A36,ウ!$1:$6,4,FALSE),
IF(C36="エ",VLOOKUP(A36,エ!$A:$E,4,FALSE),""))))</f>
        <v>日文</v>
      </c>
      <c r="E35" s="291" t="str">
        <f xml:space="preserve">
IF(C36="ア",VLOOKUP(A36,ア!$A:$C,3,FALSE),
IF(C36="イ",VLOOKUP(A36,イ!$A:$C,3,FALSE),
IF(C36="ウ",HLOOKUP(A36,ウ!$1:$6,5,FALSE)&amp;HLOOKUP(A36,ウ!$1:$6,6,FALSE),
IF(C36="エ",VLOOKUP(A36,エ!$A:$E,5,FALSE),""))))</f>
        <v>情報Ⅰ図解と実習－実習編</v>
      </c>
      <c r="F35" s="293" t="s">
        <v>7680</v>
      </c>
      <c r="G35" s="281" t="s">
        <v>7931</v>
      </c>
      <c r="H35" s="304" t="s">
        <v>7870</v>
      </c>
      <c r="I35" s="276" t="s">
        <v>7801</v>
      </c>
      <c r="J35" s="287" t="s">
        <v>7887</v>
      </c>
      <c r="K35" s="273" t="s">
        <v>7887</v>
      </c>
      <c r="L35" s="289" t="str">
        <f xml:space="preserve">
IF(K36="ア",VLOOKUP(I36,ア!$A:$C,2,FALSE),
IF(K36="イ",VLOOKUP(I36,イ!$A:$C,2,FALSE),
IF(K36="ウ",HLOOKUP(I36,ウ!$1:$6,4,FALSE),
IF(K36="エ",VLOOKUP(I36,エ!$A:$E,4,FALSE),""))))</f>
        <v>日文</v>
      </c>
      <c r="M35" s="291" t="str">
        <f xml:space="preserve">
IF(K36="ア",VLOOKUP(I36,ア!$A:$C,3,FALSE),
IF(K36="イ",VLOOKUP(I36,イ!$A:$C,3,FALSE),
IF(K36="ウ",HLOOKUP(I36,ウ!$1:$6,5,FALSE)&amp;HLOOKUP(I36,ウ!$1:$6,6,FALSE),
IF(K36="エ",VLOOKUP(I36,エ!$A:$E,5,FALSE),""))))</f>
        <v>情報Ⅰ図解と実習－実習編</v>
      </c>
      <c r="N35" s="293" t="s">
        <v>7680</v>
      </c>
      <c r="O35" s="281" t="s">
        <v>7931</v>
      </c>
      <c r="P35" s="304" t="s">
        <v>7870</v>
      </c>
      <c r="Q35" s="295" t="s">
        <v>7893</v>
      </c>
      <c r="R35" s="272" t="s">
        <v>7802</v>
      </c>
      <c r="S35" s="287" t="s">
        <v>7889</v>
      </c>
      <c r="T35" s="273" t="s">
        <v>7888</v>
      </c>
      <c r="U35" s="289" t="str">
        <f xml:space="preserve">
IF(T36="ア",VLOOKUP(R36,ア!$A:$C,2,FALSE),
IF(T36="イ",VLOOKUP(R36,イ!$A:$C,2,FALSE),
IF(T36="ウ",HLOOKUP(R36,ウ!$1:$6,4,FALSE),
IF(T36="エ",VLOOKUP(R36,エ!$A:$E,4,FALSE),""))))</f>
        <v>実教出版</v>
      </c>
      <c r="V35" s="291" t="str">
        <f xml:space="preserve">
IF(T36="ア",VLOOKUP(R36,ア!$A:$C,3,FALSE),
IF(T36="イ",VLOOKUP(R36,イ!$A:$C,3,FALSE),
IF(T36="ウ",HLOOKUP(R36,ウ!$1:$6,5,FALSE)&amp;HLOOKUP(R36,ウ!$1:$6,6,FALSE),
IF(T36="エ",VLOOKUP(R36,エ!$A:$E,5,FALSE),""))))</f>
        <v>基本マスターフード＆クッキングレシピ＋成分表</v>
      </c>
      <c r="W35" s="293" t="s">
        <v>7680</v>
      </c>
      <c r="X35" s="281" t="s">
        <v>7891</v>
      </c>
      <c r="Y35" s="283" t="s">
        <v>7870</v>
      </c>
      <c r="Z35" s="285" t="s">
        <v>7893</v>
      </c>
    </row>
    <row r="36" spans="1:26" s="170" customFormat="1" ht="22.2" customHeight="1" x14ac:dyDescent="0.45">
      <c r="A36" s="205" t="s">
        <v>7900</v>
      </c>
      <c r="B36" s="288"/>
      <c r="C36" s="275" t="s">
        <v>7872</v>
      </c>
      <c r="D36" s="290"/>
      <c r="E36" s="292"/>
      <c r="F36" s="294"/>
      <c r="G36" s="282"/>
      <c r="H36" s="307"/>
      <c r="I36" s="207" t="s">
        <v>7900</v>
      </c>
      <c r="J36" s="288"/>
      <c r="K36" s="275" t="s">
        <v>7872</v>
      </c>
      <c r="L36" s="290"/>
      <c r="M36" s="292"/>
      <c r="N36" s="294"/>
      <c r="O36" s="282"/>
      <c r="P36" s="307"/>
      <c r="Q36" s="296"/>
      <c r="R36" s="205">
        <v>238</v>
      </c>
      <c r="S36" s="288"/>
      <c r="T36" s="275" t="s">
        <v>7717</v>
      </c>
      <c r="U36" s="290"/>
      <c r="V36" s="292"/>
      <c r="W36" s="294"/>
      <c r="X36" s="282"/>
      <c r="Y36" s="284"/>
      <c r="Z36" s="286"/>
    </row>
    <row r="37" spans="1:26" s="170" customFormat="1" ht="22.2" customHeight="1" x14ac:dyDescent="0.45">
      <c r="A37" s="272" t="s">
        <v>7803</v>
      </c>
      <c r="B37" s="287" t="s">
        <v>7889</v>
      </c>
      <c r="C37" s="273" t="s">
        <v>7888</v>
      </c>
      <c r="D37" s="289" t="str">
        <f xml:space="preserve">
IF(C38="ア",VLOOKUP(A38,ア!$A:$C,2,FALSE),
IF(C38="イ",VLOOKUP(A38,イ!$A:$C,2,FALSE),
IF(C38="ウ",HLOOKUP(A38,ウ!$1:$6,4,FALSE),
IF(C38="エ",VLOOKUP(A38,エ!$A:$E,4,FALSE),""))))</f>
        <v>実教出版</v>
      </c>
      <c r="E37" s="291" t="str">
        <f xml:space="preserve">
IF(C38="ア",VLOOKUP(A38,ア!$A:$C,3,FALSE),
IF(C38="イ",VLOOKUP(A38,イ!$A:$C,3,FALSE),
IF(C38="ウ",HLOOKUP(A38,ウ!$1:$6,5,FALSE)&amp;HLOOKUP(A38,ウ!$1:$6,6,FALSE),
IF(C38="エ",VLOOKUP(A38,エ!$A:$E,5,FALSE),""))))</f>
        <v>基本マスターフード＆クッキングレシピ＋成分表</v>
      </c>
      <c r="F37" s="293" t="s">
        <v>7680</v>
      </c>
      <c r="G37" s="281" t="s">
        <v>7891</v>
      </c>
      <c r="H37" s="304" t="s">
        <v>7870</v>
      </c>
      <c r="I37" s="276" t="s">
        <v>7804</v>
      </c>
      <c r="J37" s="287" t="s">
        <v>7889</v>
      </c>
      <c r="K37" s="273" t="s">
        <v>7888</v>
      </c>
      <c r="L37" s="289" t="str">
        <f xml:space="preserve">
IF(K38="ア",VLOOKUP(I38,ア!$A:$C,2,FALSE),
IF(K38="イ",VLOOKUP(I38,イ!$A:$C,2,FALSE),
IF(K38="ウ",HLOOKUP(I38,ウ!$1:$6,4,FALSE),
IF(K38="エ",VLOOKUP(I38,エ!$A:$E,4,FALSE),""))))</f>
        <v>実教出版</v>
      </c>
      <c r="M37" s="291" t="str">
        <f xml:space="preserve">
IF(K38="ア",VLOOKUP(I38,ア!$A:$C,3,FALSE),
IF(K38="イ",VLOOKUP(I38,イ!$A:$C,3,FALSE),
IF(K38="ウ",HLOOKUP(I38,ウ!$1:$6,5,FALSE)&amp;HLOOKUP(I38,ウ!$1:$6,6,FALSE),
IF(K38="エ",VLOOKUP(I38,エ!$A:$E,5,FALSE),""))))</f>
        <v>基本マスターフード＆クッキングレシピ＋成分表</v>
      </c>
      <c r="N37" s="293" t="s">
        <v>7680</v>
      </c>
      <c r="O37" s="281" t="s">
        <v>7891</v>
      </c>
      <c r="P37" s="304" t="s">
        <v>7870</v>
      </c>
      <c r="Q37" s="295" t="s">
        <v>7893</v>
      </c>
      <c r="R37" s="272" t="s">
        <v>7805</v>
      </c>
      <c r="S37" s="287" t="s">
        <v>7891</v>
      </c>
      <c r="T37" s="273" t="s">
        <v>7890</v>
      </c>
      <c r="U37" s="289" t="str">
        <f xml:space="preserve">
IF(T38="ア",VLOOKUP(R38,ア!$A:$C,2,FALSE),
IF(T38="イ",VLOOKUP(R38,イ!$A:$C,2,FALSE),
IF(T38="ウ",HLOOKUP(R38,ウ!$1:$6,4,FALSE),
IF(T38="エ",VLOOKUP(R38,エ!$A:$E,4,FALSE),""))))</f>
        <v>日本教育研</v>
      </c>
      <c r="V37" s="291" t="str">
        <f xml:space="preserve">
IF(T38="ア",VLOOKUP(R38,ア!$A:$C,3,FALSE),
IF(T38="イ",VLOOKUP(R38,イ!$A:$C,3,FALSE),
IF(T38="ウ",HLOOKUP(R38,ウ!$1:$6,5,FALSE)&amp;HLOOKUP(R38,ウ!$1:$6,6,FALSE),
IF(T38="エ",VLOOKUP(R38,エ!$A:$E,5,FALSE),""))))</f>
        <v>ひとりだちするための進路学習－あしたへのステップー</v>
      </c>
      <c r="W37" s="293" t="s">
        <v>7680</v>
      </c>
      <c r="X37" s="281" t="s">
        <v>7930</v>
      </c>
      <c r="Y37" s="283" t="s">
        <v>7870</v>
      </c>
      <c r="Z37" s="285" t="s">
        <v>7893</v>
      </c>
    </row>
    <row r="38" spans="1:26" s="170" customFormat="1" ht="22.2" customHeight="1" x14ac:dyDescent="0.45">
      <c r="A38" s="205">
        <v>238</v>
      </c>
      <c r="B38" s="288"/>
      <c r="C38" s="275" t="s">
        <v>7717</v>
      </c>
      <c r="D38" s="290"/>
      <c r="E38" s="292"/>
      <c r="F38" s="294"/>
      <c r="G38" s="282"/>
      <c r="H38" s="307"/>
      <c r="I38" s="207">
        <v>238</v>
      </c>
      <c r="J38" s="288"/>
      <c r="K38" s="275" t="s">
        <v>7717</v>
      </c>
      <c r="L38" s="290"/>
      <c r="M38" s="292"/>
      <c r="N38" s="294"/>
      <c r="O38" s="282"/>
      <c r="P38" s="307"/>
      <c r="Q38" s="296"/>
      <c r="R38" s="205">
        <v>413</v>
      </c>
      <c r="S38" s="288"/>
      <c r="T38" s="275" t="s">
        <v>7717</v>
      </c>
      <c r="U38" s="290"/>
      <c r="V38" s="292"/>
      <c r="W38" s="294"/>
      <c r="X38" s="282"/>
      <c r="Y38" s="284"/>
      <c r="Z38" s="286"/>
    </row>
    <row r="39" spans="1:26" s="170" customFormat="1" ht="22.2" customHeight="1" x14ac:dyDescent="0.45">
      <c r="A39" s="272" t="s">
        <v>7806</v>
      </c>
      <c r="B39" s="287" t="s">
        <v>7891</v>
      </c>
      <c r="C39" s="273" t="s">
        <v>7890</v>
      </c>
      <c r="D39" s="289" t="str">
        <f xml:space="preserve">
IF(C40="ア",VLOOKUP(A40,ア!$A:$C,2,FALSE),
IF(C40="イ",VLOOKUP(A40,イ!$A:$C,2,FALSE),
IF(C40="ウ",HLOOKUP(A40,ウ!$1:$6,4,FALSE),
IF(C40="エ",VLOOKUP(A40,エ!$A:$E,4,FALSE),""))))</f>
        <v>日本教育研</v>
      </c>
      <c r="E39" s="291" t="str">
        <f xml:space="preserve">
IF(C40="ア",VLOOKUP(A40,ア!$A:$C,3,FALSE),
IF(C40="イ",VLOOKUP(A40,イ!$A:$C,3,FALSE),
IF(C40="ウ",HLOOKUP(A40,ウ!$1:$6,5,FALSE)&amp;HLOOKUP(A40,ウ!$1:$6,6,FALSE),
IF(C40="エ",VLOOKUP(A40,エ!$A:$E,5,FALSE),""))))</f>
        <v>ひとりだちするための進路学習－あしたへのステップー</v>
      </c>
      <c r="F39" s="293" t="s">
        <v>7680</v>
      </c>
      <c r="G39" s="281" t="s">
        <v>7930</v>
      </c>
      <c r="H39" s="304" t="s">
        <v>7870</v>
      </c>
      <c r="I39" s="276" t="s">
        <v>7807</v>
      </c>
      <c r="J39" s="287" t="s">
        <v>7891</v>
      </c>
      <c r="K39" s="273" t="s">
        <v>7890</v>
      </c>
      <c r="L39" s="289" t="str">
        <f xml:space="preserve">
IF(K40="ア",VLOOKUP(I40,ア!$A:$C,2,FALSE),
IF(K40="イ",VLOOKUP(I40,イ!$A:$C,2,FALSE),
IF(K40="ウ",HLOOKUP(I40,ウ!$1:$6,4,FALSE),
IF(K40="エ",VLOOKUP(I40,エ!$A:$E,4,FALSE),""))))</f>
        <v>日本教育研</v>
      </c>
      <c r="M39" s="291" t="str">
        <f xml:space="preserve">
IF(K40="ア",VLOOKUP(I40,ア!$A:$C,3,FALSE),
IF(K40="イ",VLOOKUP(I40,イ!$A:$C,3,FALSE),
IF(K40="ウ",HLOOKUP(I40,ウ!$1:$6,5,FALSE)&amp;HLOOKUP(I40,ウ!$1:$6,6,FALSE),
IF(K40="エ",VLOOKUP(I40,エ!$A:$E,5,FALSE),""))))</f>
        <v>ひとりだちするための進路学習－あしたへのステップー</v>
      </c>
      <c r="N39" s="293" t="s">
        <v>7680</v>
      </c>
      <c r="O39" s="281" t="s">
        <v>7930</v>
      </c>
      <c r="P39" s="304" t="s">
        <v>7870</v>
      </c>
      <c r="Q39" s="295" t="s">
        <v>7893</v>
      </c>
      <c r="R39" s="272" t="s">
        <v>7808</v>
      </c>
      <c r="S39" s="287"/>
      <c r="T39" s="273"/>
      <c r="U39" s="289" t="str">
        <f xml:space="preserve">
IF(T40="ア",VLOOKUP(R40,ア!$A:$C,2,FALSE),
IF(T40="イ",VLOOKUP(R40,イ!$A:$C,2,FALSE),
IF(T40="ウ",HLOOKUP(R40,ウ!$1:$6,4,FALSE),
IF(T40="エ",VLOOKUP(R40,エ!$A:$E,4,FALSE),""))))</f>
        <v/>
      </c>
      <c r="V39" s="291" t="str">
        <f xml:space="preserve">
IF(T40="ア",VLOOKUP(R40,ア!$A:$C,3,FALSE),
IF(T40="イ",VLOOKUP(R40,イ!$A:$C,3,FALSE),
IF(T40="ウ",HLOOKUP(R40,ウ!$1:$6,5,FALSE)&amp;HLOOKUP(R40,ウ!$1:$6,6,FALSE),
IF(T40="エ",VLOOKUP(R40,エ!$A:$E,5,FALSE),""))))</f>
        <v/>
      </c>
      <c r="W39" s="293"/>
      <c r="X39" s="281"/>
      <c r="Y39" s="283"/>
      <c r="Z39" s="285"/>
    </row>
    <row r="40" spans="1:26" s="170" customFormat="1" ht="22.2" customHeight="1" x14ac:dyDescent="0.45">
      <c r="A40" s="205">
        <v>413</v>
      </c>
      <c r="B40" s="288"/>
      <c r="C40" s="275" t="s">
        <v>7717</v>
      </c>
      <c r="D40" s="290"/>
      <c r="E40" s="292"/>
      <c r="F40" s="294"/>
      <c r="G40" s="282"/>
      <c r="H40" s="307"/>
      <c r="I40" s="207">
        <v>413</v>
      </c>
      <c r="J40" s="288"/>
      <c r="K40" s="275" t="s">
        <v>7717</v>
      </c>
      <c r="L40" s="290"/>
      <c r="M40" s="292"/>
      <c r="N40" s="294"/>
      <c r="O40" s="282"/>
      <c r="P40" s="307"/>
      <c r="Q40" s="296"/>
      <c r="R40" s="205"/>
      <c r="S40" s="288"/>
      <c r="T40" s="275"/>
      <c r="U40" s="290"/>
      <c r="V40" s="292"/>
      <c r="W40" s="294"/>
      <c r="X40" s="282"/>
      <c r="Y40" s="284"/>
      <c r="Z40" s="286"/>
    </row>
    <row r="41" spans="1:26" s="170" customFormat="1" ht="22.2" customHeight="1" x14ac:dyDescent="0.45">
      <c r="A41" s="272" t="s">
        <v>7809</v>
      </c>
      <c r="B41" s="287"/>
      <c r="C41" s="273"/>
      <c r="D41" s="289" t="str">
        <f xml:space="preserve">
IF(C42="ア",VLOOKUP(A42,ア!$A:$C,2,FALSE),
IF(C42="イ",VLOOKUP(A42,イ!$A:$C,2,FALSE),
IF(C42="ウ",HLOOKUP(A42,ウ!$1:$6,4,FALSE),
IF(C42="エ",VLOOKUP(A42,エ!$A:$E,4,FALSE),""))))</f>
        <v/>
      </c>
      <c r="E41" s="291" t="str">
        <f xml:space="preserve">
IF(C42="ア",VLOOKUP(A42,ア!$A:$C,3,FALSE),
IF(C42="イ",VLOOKUP(A42,イ!$A:$C,3,FALSE),
IF(C42="ウ",HLOOKUP(A42,ウ!$1:$6,5,FALSE)&amp;HLOOKUP(A42,ウ!$1:$6,6,FALSE),
IF(C42="エ",VLOOKUP(A42,エ!$A:$E,5,FALSE),""))))</f>
        <v/>
      </c>
      <c r="F41" s="293"/>
      <c r="G41" s="281"/>
      <c r="H41" s="304"/>
      <c r="I41" s="276" t="s">
        <v>7810</v>
      </c>
      <c r="J41" s="287"/>
      <c r="K41" s="273"/>
      <c r="L41" s="289" t="str">
        <f xml:space="preserve">
IF(K42="ア",VLOOKUP(I42,ア!$A:$C,2,FALSE),
IF(K42="イ",VLOOKUP(I42,イ!$A:$C,2,FALSE),
IF(K42="ウ",HLOOKUP(I42,ウ!$1:$6,4,FALSE),
IF(K42="エ",VLOOKUP(I42,エ!$A:$E,4,FALSE),""))))</f>
        <v/>
      </c>
      <c r="M41" s="291" t="str">
        <f xml:space="preserve">
IF(K42="ア",VLOOKUP(I42,ア!$A:$C,3,FALSE),
IF(K42="イ",VLOOKUP(I42,イ!$A:$C,3,FALSE),
IF(K42="ウ",HLOOKUP(I42,ウ!$1:$6,5,FALSE)&amp;HLOOKUP(I42,ウ!$1:$6,6,FALSE),
IF(K42="エ",VLOOKUP(I42,エ!$A:$E,5,FALSE),""))))</f>
        <v/>
      </c>
      <c r="N41" s="293"/>
      <c r="O41" s="281"/>
      <c r="P41" s="304"/>
      <c r="Q41" s="295"/>
      <c r="R41" s="272" t="s">
        <v>7811</v>
      </c>
      <c r="S41" s="287"/>
      <c r="T41" s="273"/>
      <c r="U41" s="289" t="str">
        <f xml:space="preserve">
IF(T42="ア",VLOOKUP(R42,ア!$A:$C,2,FALSE),
IF(T42="イ",VLOOKUP(R42,イ!$A:$C,2,FALSE),
IF(T42="ウ",HLOOKUP(R42,ウ!$1:$6,4,FALSE),
IF(T42="エ",VLOOKUP(R42,エ!$A:$E,4,FALSE),""))))</f>
        <v/>
      </c>
      <c r="V41" s="291" t="str">
        <f xml:space="preserve">
IF(T42="ア",VLOOKUP(R42,ア!$A:$C,3,FALSE),
IF(T42="イ",VLOOKUP(R42,イ!$A:$C,3,FALSE),
IF(T42="ウ",HLOOKUP(R42,ウ!$1:$6,5,FALSE)&amp;HLOOKUP(R42,ウ!$1:$6,6,FALSE),
IF(T42="エ",VLOOKUP(R42,エ!$A:$E,5,FALSE),""))))</f>
        <v/>
      </c>
      <c r="W41" s="293"/>
      <c r="X41" s="281"/>
      <c r="Y41" s="283"/>
      <c r="Z41" s="285"/>
    </row>
    <row r="42" spans="1:26" s="170" customFormat="1" ht="22.2" customHeight="1" x14ac:dyDescent="0.45">
      <c r="A42" s="205"/>
      <c r="B42" s="288"/>
      <c r="C42" s="275"/>
      <c r="D42" s="290"/>
      <c r="E42" s="292"/>
      <c r="F42" s="294"/>
      <c r="G42" s="282"/>
      <c r="H42" s="307"/>
      <c r="I42" s="207"/>
      <c r="J42" s="288"/>
      <c r="K42" s="275"/>
      <c r="L42" s="290"/>
      <c r="M42" s="292"/>
      <c r="N42" s="294"/>
      <c r="O42" s="282"/>
      <c r="P42" s="307"/>
      <c r="Q42" s="296"/>
      <c r="R42" s="205"/>
      <c r="S42" s="288"/>
      <c r="T42" s="275"/>
      <c r="U42" s="290"/>
      <c r="V42" s="292"/>
      <c r="W42" s="294"/>
      <c r="X42" s="282"/>
      <c r="Y42" s="284"/>
      <c r="Z42" s="286"/>
    </row>
    <row r="43" spans="1:26" s="170" customFormat="1" ht="22.2" customHeight="1" x14ac:dyDescent="0.45">
      <c r="A43" s="272" t="s">
        <v>7812</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7813</v>
      </c>
      <c r="J43" s="287"/>
      <c r="K43" s="273"/>
      <c r="L43" s="289" t="str">
        <f xml:space="preserve">
IF(K44="ア",VLOOKUP(I44,ア!$A:$C,2,FALSE),
IF(K44="イ",VLOOKUP(I44,イ!$A:$C,2,FALSE),
IF(K44="ウ",HLOOKUP(I44,ウ!$1:$6,4,FALSE),
IF(K44="エ",VLOOKUP(I44,エ!$A:$E,4,FALSE),""))))</f>
        <v/>
      </c>
      <c r="M43" s="291" t="str">
        <f xml:space="preserve">
IF(K44="ア",VLOOKUP(I44,ア!$A:$C,3,FALSE),
IF(K44="イ",VLOOKUP(I44,イ!$A:$C,3,FALSE),
IF(K44="ウ",HLOOKUP(I44,ウ!$1:$6,5,FALSE)&amp;HLOOKUP(I44,ウ!$1:$6,6,FALSE),
IF(K44="エ",VLOOKUP(I44,エ!$A:$E,5,FALSE),""))))</f>
        <v/>
      </c>
      <c r="N43" s="293"/>
      <c r="O43" s="281"/>
      <c r="P43" s="304"/>
      <c r="Q43" s="295"/>
      <c r="R43" s="272" t="s">
        <v>7814</v>
      </c>
      <c r="S43" s="287"/>
      <c r="T43" s="273"/>
      <c r="U43" s="289" t="str">
        <f xml:space="preserve">
IF(T44="ア",VLOOKUP(R44,ア!$A:$C,2,FALSE),
IF(T44="イ",VLOOKUP(R44,イ!$A:$C,2,FALSE),
IF(T44="ウ",HLOOKUP(R44,ウ!$1:$6,4,FALSE),
IF(T44="エ",VLOOKUP(R44,エ!$A:$E,4,FALSE),""))))</f>
        <v/>
      </c>
      <c r="V43" s="291" t="str">
        <f xml:space="preserve">
IF(T44="ア",VLOOKUP(R44,ア!$A:$C,3,FALSE),
IF(T44="イ",VLOOKUP(R44,イ!$A:$C,3,FALSE),
IF(T44="ウ",HLOOKUP(R44,ウ!$1:$6,5,FALSE)&amp;HLOOKUP(R44,ウ!$1:$6,6,FALSE),
IF(T44="エ",VLOOKUP(R44,エ!$A:$E,5,FALSE),""))))</f>
        <v/>
      </c>
      <c r="W43" s="293"/>
      <c r="X43" s="281"/>
      <c r="Y43" s="283"/>
      <c r="Z43" s="285"/>
    </row>
    <row r="44" spans="1:26" s="170" customFormat="1" ht="22.2" customHeight="1" x14ac:dyDescent="0.45">
      <c r="A44" s="205"/>
      <c r="B44" s="288"/>
      <c r="C44" s="275"/>
      <c r="D44" s="290"/>
      <c r="E44" s="292"/>
      <c r="F44" s="294"/>
      <c r="G44" s="282"/>
      <c r="H44" s="307"/>
      <c r="I44" s="207"/>
      <c r="J44" s="288"/>
      <c r="K44" s="275"/>
      <c r="L44" s="290"/>
      <c r="M44" s="292"/>
      <c r="N44" s="294"/>
      <c r="O44" s="282"/>
      <c r="P44" s="307"/>
      <c r="Q44" s="296"/>
      <c r="R44" s="205"/>
      <c r="S44" s="288"/>
      <c r="T44" s="275"/>
      <c r="U44" s="290"/>
      <c r="V44" s="292"/>
      <c r="W44" s="294"/>
      <c r="X44" s="282"/>
      <c r="Y44" s="284"/>
      <c r="Z44" s="286"/>
    </row>
    <row r="45" spans="1:26" s="170" customFormat="1" ht="22.2" customHeight="1" x14ac:dyDescent="0.45">
      <c r="A45" s="272" t="s">
        <v>7815</v>
      </c>
      <c r="B45" s="287"/>
      <c r="C45" s="273"/>
      <c r="D45" s="289" t="str">
        <f xml:space="preserve">
IF(C46="ア",VLOOKUP(A46,ア!$A:$C,2,FALSE),
IF(C46="イ",VLOOKUP(A46,イ!$A:$C,2,FALSE),
IF(C46="ウ",HLOOKUP(A46,ウ!$1:$6,4,FALSE),
IF(C46="エ",VLOOKUP(A46,エ!$A:$E,4,FALSE),""))))</f>
        <v/>
      </c>
      <c r="E45" s="291" t="str">
        <f xml:space="preserve">
IF(C46="ア",VLOOKUP(A46,ア!$A:$C,3,FALSE),
IF(C46="イ",VLOOKUP(A46,イ!$A:$C,3,FALSE),
IF(C46="ウ",HLOOKUP(A46,ウ!$1:$6,5,FALSE)&amp;HLOOKUP(A46,ウ!$1:$6,6,FALSE),
IF(C46="エ",VLOOKUP(A46,エ!$A:$E,5,FALSE),""))))</f>
        <v/>
      </c>
      <c r="F45" s="293"/>
      <c r="G45" s="281"/>
      <c r="H45" s="304"/>
      <c r="I45" s="276" t="s">
        <v>7816</v>
      </c>
      <c r="J45" s="287"/>
      <c r="K45" s="273"/>
      <c r="L45" s="289" t="str">
        <f xml:space="preserve">
IF(K46="ア",VLOOKUP(I46,ア!$A:$C,2,FALSE),
IF(K46="イ",VLOOKUP(I46,イ!$A:$C,2,FALSE),
IF(K46="ウ",HLOOKUP(I46,ウ!$1:$6,4,FALSE),
IF(K46="エ",VLOOKUP(I46,エ!$A:$E,4,FALSE),""))))</f>
        <v/>
      </c>
      <c r="M45" s="291" t="str">
        <f xml:space="preserve">
IF(K46="ア",VLOOKUP(I46,ア!$A:$C,3,FALSE),
IF(K46="イ",VLOOKUP(I46,イ!$A:$C,3,FALSE),
IF(K46="ウ",HLOOKUP(I46,ウ!$1:$6,5,FALSE)&amp;HLOOKUP(I46,ウ!$1:$6,6,FALSE),
IF(K46="エ",VLOOKUP(I46,エ!$A:$E,5,FALSE),""))))</f>
        <v/>
      </c>
      <c r="N45" s="293"/>
      <c r="O45" s="281"/>
      <c r="P45" s="304"/>
      <c r="Q45" s="295"/>
      <c r="R45" s="272" t="s">
        <v>7817</v>
      </c>
      <c r="S45" s="287"/>
      <c r="T45" s="273"/>
      <c r="U45" s="289" t="str">
        <f xml:space="preserve">
IF(T46="ア",VLOOKUP(R46,ア!$A:$C,2,FALSE),
IF(T46="イ",VLOOKUP(R46,イ!$A:$C,2,FALSE),
IF(T46="ウ",HLOOKUP(R46,ウ!$1:$6,4,FALSE),
IF(T46="エ",VLOOKUP(R46,エ!$A:$E,4,FALSE),""))))</f>
        <v/>
      </c>
      <c r="V45" s="291" t="str">
        <f xml:space="preserve">
IF(T46="ア",VLOOKUP(R46,ア!$A:$C,3,FALSE),
IF(T46="イ",VLOOKUP(R46,イ!$A:$C,3,FALSE),
IF(T46="ウ",HLOOKUP(R46,ウ!$1:$6,5,FALSE)&amp;HLOOKUP(R46,ウ!$1:$6,6,FALSE),
IF(T46="エ",VLOOKUP(R46,エ!$A:$E,5,FALSE),""))))</f>
        <v/>
      </c>
      <c r="W45" s="293"/>
      <c r="X45" s="281"/>
      <c r="Y45" s="283"/>
      <c r="Z45" s="285"/>
    </row>
    <row r="46" spans="1:26" s="167" customFormat="1" ht="22.2" customHeight="1" thickBot="1" x14ac:dyDescent="0.2">
      <c r="A46" s="206"/>
      <c r="B46" s="302"/>
      <c r="C46" s="277"/>
      <c r="D46" s="303"/>
      <c r="E46" s="297"/>
      <c r="F46" s="298"/>
      <c r="G46" s="299"/>
      <c r="H46" s="305"/>
      <c r="I46" s="208"/>
      <c r="J46" s="302"/>
      <c r="K46" s="277"/>
      <c r="L46" s="303"/>
      <c r="M46" s="297"/>
      <c r="N46" s="298"/>
      <c r="O46" s="299"/>
      <c r="P46" s="305"/>
      <c r="Q46" s="306"/>
      <c r="R46" s="206"/>
      <c r="S46" s="302"/>
      <c r="T46" s="277"/>
      <c r="U46" s="303"/>
      <c r="V46" s="297"/>
      <c r="W46" s="298"/>
      <c r="X46" s="299"/>
      <c r="Y46" s="300"/>
      <c r="Z46" s="301"/>
    </row>
    <row r="47" spans="1:26" s="170" customFormat="1" ht="22.2" customHeight="1" x14ac:dyDescent="0.45">
      <c r="A47" s="278" t="s">
        <v>7818</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80" t="s">
        <v>1955</v>
      </c>
      <c r="J47" s="308"/>
      <c r="K47" s="279"/>
      <c r="L47" s="309" t="str">
        <f xml:space="preserve">
IF(K48="ア",VLOOKUP(I48,ア!$A:$C,2,FALSE),
IF(K48="イ",VLOOKUP(I48,イ!$A:$C,2,FALSE),
IF(K48="ウ",HLOOKUP(I48,ウ!$1:$6,4,FALSE),
IF(K48="エ",VLOOKUP(I48,エ!$A:$E,4,FALSE),""))))</f>
        <v/>
      </c>
      <c r="M47" s="310" t="str">
        <f xml:space="preserve">
IF(K48="ア",VLOOKUP(I48,ア!$A:$C,3,FALSE),
IF(K48="イ",VLOOKUP(I48,イ!$A:$C,3,FALSE),
IF(K48="ウ",HLOOKUP(I48,ウ!$1:$6,5,FALSE)&amp;HLOOKUP(I48,ウ!$1:$6,6,FALSE),
IF(K48="エ",VLOOKUP(I48,エ!$A:$E,5,FALSE),""))))</f>
        <v/>
      </c>
      <c r="N47" s="311"/>
      <c r="O47" s="312"/>
      <c r="P47" s="315"/>
      <c r="Q47" s="316"/>
      <c r="R47" s="278" t="s">
        <v>1970</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2.2" customHeight="1" x14ac:dyDescent="0.45">
      <c r="A48" s="205"/>
      <c r="B48" s="288"/>
      <c r="C48" s="275"/>
      <c r="D48" s="290"/>
      <c r="E48" s="292"/>
      <c r="F48" s="294"/>
      <c r="G48" s="282"/>
      <c r="H48" s="307"/>
      <c r="I48" s="207"/>
      <c r="J48" s="288"/>
      <c r="K48" s="275"/>
      <c r="L48" s="290"/>
      <c r="M48" s="292"/>
      <c r="N48" s="294"/>
      <c r="O48" s="282"/>
      <c r="P48" s="307"/>
      <c r="Q48" s="296"/>
      <c r="R48" s="205"/>
      <c r="S48" s="288"/>
      <c r="T48" s="275"/>
      <c r="U48" s="290"/>
      <c r="V48" s="292"/>
      <c r="W48" s="294"/>
      <c r="X48" s="282"/>
      <c r="Y48" s="284"/>
      <c r="Z48" s="286"/>
    </row>
    <row r="49" spans="1:26" s="170" customFormat="1" ht="22.2" customHeight="1" x14ac:dyDescent="0.45">
      <c r="A49" s="272" t="s">
        <v>7819</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81"/>
      <c r="P49" s="304"/>
      <c r="Q49" s="295"/>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2.2" customHeight="1" x14ac:dyDescent="0.45">
      <c r="A50" s="205"/>
      <c r="B50" s="288"/>
      <c r="C50" s="275"/>
      <c r="D50" s="290"/>
      <c r="E50" s="292"/>
      <c r="F50" s="294"/>
      <c r="G50" s="282"/>
      <c r="H50" s="307"/>
      <c r="I50" s="207"/>
      <c r="J50" s="288"/>
      <c r="K50" s="275"/>
      <c r="L50" s="290"/>
      <c r="M50" s="292"/>
      <c r="N50" s="294"/>
      <c r="O50" s="282"/>
      <c r="P50" s="307"/>
      <c r="Q50" s="296"/>
      <c r="R50" s="205"/>
      <c r="S50" s="288"/>
      <c r="T50" s="275"/>
      <c r="U50" s="290"/>
      <c r="V50" s="292"/>
      <c r="W50" s="294"/>
      <c r="X50" s="282"/>
      <c r="Y50" s="284"/>
      <c r="Z50" s="286"/>
    </row>
    <row r="51" spans="1:26" s="170" customFormat="1" ht="22.2" customHeight="1" x14ac:dyDescent="0.45">
      <c r="A51" s="272" t="s">
        <v>7820</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81"/>
      <c r="P51" s="304"/>
      <c r="Q51" s="295"/>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2.2" customHeight="1" x14ac:dyDescent="0.45">
      <c r="A52" s="205"/>
      <c r="B52" s="288"/>
      <c r="C52" s="275"/>
      <c r="D52" s="290"/>
      <c r="E52" s="292"/>
      <c r="F52" s="294"/>
      <c r="G52" s="282"/>
      <c r="H52" s="307"/>
      <c r="I52" s="207"/>
      <c r="J52" s="288"/>
      <c r="K52" s="275"/>
      <c r="L52" s="290"/>
      <c r="M52" s="292"/>
      <c r="N52" s="294"/>
      <c r="O52" s="282"/>
      <c r="P52" s="307"/>
      <c r="Q52" s="296"/>
      <c r="R52" s="205"/>
      <c r="S52" s="288"/>
      <c r="T52" s="275"/>
      <c r="U52" s="290"/>
      <c r="V52" s="292"/>
      <c r="W52" s="294"/>
      <c r="X52" s="282"/>
      <c r="Y52" s="284"/>
      <c r="Z52" s="286"/>
    </row>
    <row r="53" spans="1:26" s="170" customFormat="1" ht="22.2"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81"/>
      <c r="P53" s="304"/>
      <c r="Q53" s="295"/>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2.2"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2.2"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2.2"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2.2" customHeight="1" x14ac:dyDescent="0.45">
      <c r="A57" s="272" t="s">
        <v>7821</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2.2"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2.2" customHeight="1" x14ac:dyDescent="0.45">
      <c r="A59" s="272" t="s">
        <v>7822</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2.2"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2.2" customHeight="1" x14ac:dyDescent="0.45">
      <c r="A61" s="272" t="s">
        <v>7823</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2.2"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2.2" customHeight="1" x14ac:dyDescent="0.45">
      <c r="A63" s="272" t="s">
        <v>7824</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2.2"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2.2" customHeight="1" x14ac:dyDescent="0.45">
      <c r="A65" s="272" t="s">
        <v>7825</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2.2"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2.2" customHeight="1" x14ac:dyDescent="0.45">
      <c r="A67" s="272" t="s">
        <v>7826</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2.2"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2.2" customHeight="1" x14ac:dyDescent="0.45">
      <c r="A69" s="272" t="s">
        <v>7827</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2.2"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2.2" customHeight="1" x14ac:dyDescent="0.45">
      <c r="A71" s="272" t="s">
        <v>7828</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2.2"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2.2" customHeight="1" x14ac:dyDescent="0.45">
      <c r="A73" s="272" t="s">
        <v>7829</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2.2"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2.2" customHeight="1" x14ac:dyDescent="0.45">
      <c r="A75" s="272" t="s">
        <v>7830</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2.2"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2.2" customHeight="1" x14ac:dyDescent="0.45">
      <c r="A77" s="278" t="s">
        <v>7831</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1987</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2002</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2.2"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2.2" customHeight="1" x14ac:dyDescent="0.45">
      <c r="A79" s="272" t="s">
        <v>7832</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2.2"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2.2" customHeight="1" x14ac:dyDescent="0.45">
      <c r="A81" s="272" t="s">
        <v>7833</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2.2"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2.2"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2.2"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2.2"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2.2"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2.2" customHeight="1" x14ac:dyDescent="0.45">
      <c r="A87" s="272" t="s">
        <v>7834</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2.2"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2.2" customHeight="1" x14ac:dyDescent="0.45">
      <c r="A89" s="272" t="s">
        <v>7835</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2.2"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2.2" customHeight="1" x14ac:dyDescent="0.45">
      <c r="A91" s="272" t="s">
        <v>7836</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2.2"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2.2" customHeight="1" x14ac:dyDescent="0.45">
      <c r="A93" s="272" t="s">
        <v>7837</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2.2"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2.2" customHeight="1" x14ac:dyDescent="0.45">
      <c r="A95" s="272" t="s">
        <v>7838</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2.2"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2.2" customHeight="1" x14ac:dyDescent="0.45">
      <c r="A97" s="272" t="s">
        <v>7839</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2.2"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2.2" customHeight="1" x14ac:dyDescent="0.45">
      <c r="A99" s="272" t="s">
        <v>7840</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2.2"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2.2" customHeight="1" x14ac:dyDescent="0.45">
      <c r="A101" s="272" t="s">
        <v>7841</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2.2"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2.2" customHeight="1" x14ac:dyDescent="0.45">
      <c r="A103" s="272" t="s">
        <v>7842</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2.2"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2.2" customHeight="1" x14ac:dyDescent="0.45">
      <c r="A105" s="272" t="s">
        <v>7843</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2.2"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2.2" customHeight="1" x14ac:dyDescent="0.45">
      <c r="A107" s="278" t="s">
        <v>7844</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2112</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2127</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2.2"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2.2" customHeight="1" x14ac:dyDescent="0.45">
      <c r="A109" s="272" t="s">
        <v>7845</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2.2"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2.2" customHeight="1" x14ac:dyDescent="0.45">
      <c r="A111" s="272" t="s">
        <v>7846</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2.2"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2.2"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2.2"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2.2"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2.2"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2.2" customHeight="1" x14ac:dyDescent="0.45">
      <c r="A117" s="272" t="s">
        <v>7847</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2.2"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2.2" customHeight="1" x14ac:dyDescent="0.45">
      <c r="A119" s="272" t="s">
        <v>7848</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2.2"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2.2" customHeight="1" x14ac:dyDescent="0.45">
      <c r="A121" s="272" t="s">
        <v>7849</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2.2"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2.2" customHeight="1" x14ac:dyDescent="0.45">
      <c r="A123" s="272" t="s">
        <v>7850</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2.2"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2.2" customHeight="1" x14ac:dyDescent="0.45">
      <c r="A125" s="272" t="s">
        <v>7851</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2.2"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2.2" customHeight="1" x14ac:dyDescent="0.45">
      <c r="A127" s="272" t="s">
        <v>7852</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2.2"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2.2" customHeight="1" x14ac:dyDescent="0.45">
      <c r="A129" s="272" t="s">
        <v>7853</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2.2"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2.2" customHeight="1" x14ac:dyDescent="0.45">
      <c r="A131" s="272" t="s">
        <v>7854</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2.2"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2.2" customHeight="1" x14ac:dyDescent="0.45">
      <c r="A133" s="272" t="s">
        <v>7855</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2.2"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2.2" customHeight="1" x14ac:dyDescent="0.45">
      <c r="A135" s="272" t="s">
        <v>7856</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2.2"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9</v>
      </c>
      <c r="G2" s="264">
        <f>IF(COUNTIF($B:$B,G1)=0,0,COUNTA(_xlfn.UNIQUE(G3:G182))-1)</f>
        <v>0</v>
      </c>
      <c r="H2" s="264">
        <f>IF(COUNTIF($B:$B,H1)=0,0,COUNTA(_xlfn.UNIQUE(H3:H182))-1)</f>
        <v>0</v>
      </c>
      <c r="I2" s="264">
        <f>IF(COUNTIF($B:$B,I1)=0,0,COUNTA(_xlfn.UNIQUE(I3:I182))-1)</f>
        <v>9</v>
      </c>
      <c r="J2" s="264">
        <f>IF(COUNTIF($B:$B,J1)=0,0,COUNTA(_xlfn.UNIQUE(J3:J182))-1)</f>
        <v>0</v>
      </c>
    </row>
    <row r="3" spans="1:10" x14ac:dyDescent="0.45">
      <c r="A3" s="264" t="s">
        <v>7722</v>
      </c>
      <c r="B3" s="264" t="str">
        <f>様式4・高等部!C18</f>
        <v>エ</v>
      </c>
      <c r="C3" s="264" t="str">
        <f>様式4・高等部!E17</f>
        <v>ひとりだちするための国語</v>
      </c>
      <c r="E3" s="264" t="s">
        <v>7645</v>
      </c>
      <c r="F3" s="264" t="str" cm="1">
        <f t="array" ref="F3:F11">IFERROR(_xlfn._xlws.FILTER($C$3:$C$182,($B$3:$B$182=F1)*($D$3:$D$182&lt;&gt;"〇")),"")</f>
        <v>基本地図帳 改訂版</v>
      </c>
      <c r="G3" s="264" t="str" cm="1">
        <f t="array" ref="G3">IFERROR(_xlfn._xlws.FILTER($C$3:$C$182,($B$3:$B$182=G1)*($D$3:$D$182&lt;&gt;"〇")),"")</f>
        <v/>
      </c>
      <c r="H3" s="264" t="str" cm="1">
        <f t="array" ref="H3">IFERROR(_xlfn._xlws.FILTER($C$3:$C$182,($B$3:$B$182=H1)*($D$3:$D$182&lt;&gt;"〇")),"")</f>
        <v/>
      </c>
      <c r="I3" s="264" t="str" cm="1">
        <f t="array" ref="I3:I12">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ア</v>
      </c>
      <c r="C4" s="264" t="str">
        <f>様式4・高等部!E19</f>
        <v>基本地図帳 改訂版</v>
      </c>
      <c r="E4" s="264" t="s">
        <v>7645</v>
      </c>
      <c r="F4" s="264" t="str">
        <v>MOUSA１</v>
      </c>
      <c r="I4" s="264" t="str">
        <v>くらしに役立つ数学改訂新版</v>
      </c>
    </row>
    <row r="5" spans="1:10" x14ac:dyDescent="0.45">
      <c r="A5" s="264" t="s">
        <v>2026</v>
      </c>
      <c r="B5" s="264" t="str">
        <f>様式4・高等部!C22</f>
        <v>エ</v>
      </c>
      <c r="C5" s="264" t="str">
        <f>様式4・高等部!E21</f>
        <v>くらしに役立つ数学改訂新版</v>
      </c>
      <c r="E5" s="264" t="s">
        <v>7645</v>
      </c>
      <c r="F5" s="264" t="str">
        <v>美術１</v>
      </c>
      <c r="I5" s="264" t="str">
        <v>ステップアップ高校スポーツ</v>
      </c>
    </row>
    <row r="6" spans="1:10" x14ac:dyDescent="0.45">
      <c r="A6" s="264" t="s">
        <v>2029</v>
      </c>
      <c r="B6" s="264" t="str">
        <f>様式4・高等部!C24</f>
        <v>エ</v>
      </c>
      <c r="C6" s="264" t="str">
        <f>様式4・高等部!E23</f>
        <v>ステップアップ高校スポーツ</v>
      </c>
      <c r="E6" s="264" t="s">
        <v>7645</v>
      </c>
      <c r="F6" s="264" t="str">
        <v>情報Ⅰ図解と実習－図解編</v>
      </c>
      <c r="I6" s="264" t="str">
        <v>LET'SGO1 4th Edition Student Book with Student AudioCD PackFourth</v>
      </c>
    </row>
    <row r="7" spans="1:10" x14ac:dyDescent="0.45">
      <c r="A7" s="264" t="s">
        <v>2032</v>
      </c>
      <c r="B7" s="264" t="str">
        <f>様式4・高等部!C26</f>
        <v>ア</v>
      </c>
      <c r="C7" s="264" t="str">
        <f>様式4・高等部!E25</f>
        <v>MOUSA１</v>
      </c>
      <c r="E7" s="264" t="s">
        <v>7645</v>
      </c>
      <c r="F7" s="264" t="str">
        <v>情報Ⅰ図解と実習－実習編</v>
      </c>
      <c r="I7" s="264" t="str">
        <v>LIFE　おとなガイド　デジタル＋</v>
      </c>
    </row>
    <row r="8" spans="1:10" x14ac:dyDescent="0.45">
      <c r="A8" s="264" t="s">
        <v>2035</v>
      </c>
      <c r="B8" s="264" t="str">
        <f>様式4・高等部!C28</f>
        <v>ア</v>
      </c>
      <c r="C8" s="264" t="str">
        <f>様式4・高等部!E27</f>
        <v>美術１</v>
      </c>
      <c r="E8" s="264" t="s">
        <v>7645</v>
      </c>
      <c r="F8" s="264" t="str">
        <v>MOUSA２</v>
      </c>
      <c r="I8" s="264" t="str">
        <v>基本マスターフード＆クッキングレシピ＋成分表</v>
      </c>
    </row>
    <row r="9" spans="1:10" x14ac:dyDescent="0.45">
      <c r="A9" s="264" t="s">
        <v>2038</v>
      </c>
      <c r="B9" s="264" t="str">
        <f>様式4・高等部!C30</f>
        <v>エ</v>
      </c>
      <c r="C9" s="264" t="str">
        <f>様式4・高等部!E29</f>
        <v>LET'SGO1 4th Edition Student Book with Student AudioCD PackFourth</v>
      </c>
      <c r="E9" s="264" t="s">
        <v>7645</v>
      </c>
      <c r="F9" s="264" t="str">
        <v>高等学校　保健体育　Textbook</v>
      </c>
      <c r="I9" s="264" t="str">
        <v>ひとりだちするための進路学習－あしたへのステップー</v>
      </c>
    </row>
    <row r="10" spans="1:10" x14ac:dyDescent="0.45">
      <c r="A10" s="264" t="s">
        <v>2041</v>
      </c>
      <c r="B10" s="264" t="str">
        <f>様式4・高等部!C32</f>
        <v>エ</v>
      </c>
      <c r="C10" s="264" t="str">
        <f>様式4・高等部!E31</f>
        <v>LIFE　おとなガイド　デジタル＋</v>
      </c>
      <c r="E10" s="264" t="s">
        <v>7645</v>
      </c>
      <c r="F10" s="264" t="str">
        <v xml:space="preserve">高等学校　保健体育　Activity
</v>
      </c>
      <c r="I10" s="264" t="str">
        <v>ひとりだちするための社会</v>
      </c>
    </row>
    <row r="11" spans="1:10" x14ac:dyDescent="0.45">
      <c r="A11" s="264" t="s">
        <v>2044</v>
      </c>
      <c r="B11" s="264" t="str">
        <f>様式4・高等部!C34</f>
        <v>ア</v>
      </c>
      <c r="C11" s="264" t="str">
        <f>様式4・高等部!E33</f>
        <v>情報Ⅰ図解と実習－図解編</v>
      </c>
      <c r="E11" s="264" t="s">
        <v>7645</v>
      </c>
      <c r="F11" s="264" t="str">
        <v>Joy of Music</v>
      </c>
      <c r="I11" s="264" t="str">
        <v>LET'SGO1 4th Edition Student Book with Student AudioCD PackFourth</v>
      </c>
    </row>
    <row r="12" spans="1:10" x14ac:dyDescent="0.45">
      <c r="A12" s="264" t="s">
        <v>2047</v>
      </c>
      <c r="B12" s="264" t="str">
        <f>様式4・高等部!C36</f>
        <v>ア</v>
      </c>
      <c r="C12" s="264" t="str">
        <f>様式4・高等部!E35</f>
        <v>情報Ⅰ図解と実習－実習編</v>
      </c>
      <c r="E12" s="264" t="s">
        <v>7645</v>
      </c>
      <c r="I12" s="264" t="str">
        <v>LET'SGO3 4th Student Book with Student AudioCD PackFourth</v>
      </c>
    </row>
    <row r="13" spans="1:10" x14ac:dyDescent="0.45">
      <c r="A13" s="264" t="s">
        <v>2050</v>
      </c>
      <c r="B13" s="264" t="str">
        <f>様式4・高等部!C38</f>
        <v>エ</v>
      </c>
      <c r="C13" s="264" t="str">
        <f>様式4・高等部!E37</f>
        <v>基本マスターフード＆クッキングレシピ＋成分表</v>
      </c>
      <c r="E13" s="264" t="s">
        <v>7645</v>
      </c>
    </row>
    <row r="14" spans="1:10" x14ac:dyDescent="0.45">
      <c r="A14" s="264" t="s">
        <v>2053</v>
      </c>
      <c r="B14" s="264" t="str">
        <f>様式4・高等部!C40</f>
        <v>エ</v>
      </c>
      <c r="C14" s="264" t="str">
        <f>様式4・高等部!E39</f>
        <v>ひとりだちするための進路学習－あしたへのステップー</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ひとりだちするための国語</v>
      </c>
      <c r="D63" s="264" t="str">
        <f>様式4・高等部!Q17</f>
        <v>〇</v>
      </c>
      <c r="E63" s="264" t="s">
        <v>7645</v>
      </c>
    </row>
    <row r="64" spans="1:5" x14ac:dyDescent="0.45">
      <c r="A64" s="264" t="s">
        <v>2024</v>
      </c>
      <c r="B64" s="264" t="str">
        <f>様式4・高等部!K20</f>
        <v>ア</v>
      </c>
      <c r="C64" s="264" t="str">
        <f>様式4・高等部!M19</f>
        <v>基本地図帳</v>
      </c>
      <c r="D64" s="264" t="str">
        <f>様式4・高等部!Q19</f>
        <v>〇</v>
      </c>
      <c r="E64" s="264" t="s">
        <v>7645</v>
      </c>
    </row>
    <row r="65" spans="1:5" x14ac:dyDescent="0.45">
      <c r="A65" s="264" t="s">
        <v>2027</v>
      </c>
      <c r="B65" s="264" t="str">
        <f>様式4・高等部!K22</f>
        <v>エ</v>
      </c>
      <c r="C65" s="264" t="str">
        <f>様式4・高等部!M21</f>
        <v>ひとりだちするための社会</v>
      </c>
      <c r="D65" s="264">
        <f>様式4・高等部!Q21</f>
        <v>0</v>
      </c>
      <c r="E65" s="264" t="s">
        <v>7645</v>
      </c>
    </row>
    <row r="66" spans="1:5" x14ac:dyDescent="0.45">
      <c r="A66" s="264" t="s">
        <v>2030</v>
      </c>
      <c r="B66" s="264" t="str">
        <f>様式4・高等部!K24</f>
        <v>エ</v>
      </c>
      <c r="C66" s="264" t="str">
        <f>様式4・高等部!M23</f>
        <v>くらしに役立つ数学改訂新版</v>
      </c>
      <c r="D66" s="264" t="str">
        <f>様式4・高等部!Q23</f>
        <v>〇</v>
      </c>
      <c r="E66" s="264" t="s">
        <v>7645</v>
      </c>
    </row>
    <row r="67" spans="1:5" x14ac:dyDescent="0.45">
      <c r="A67" s="264" t="s">
        <v>2033</v>
      </c>
      <c r="B67" s="264" t="str">
        <f>様式4・高等部!K26</f>
        <v>ア</v>
      </c>
      <c r="C67" s="264" t="str">
        <f>様式4・高等部!M25</f>
        <v>MOUSA２</v>
      </c>
      <c r="D67" s="264">
        <f>様式4・高等部!Q25</f>
        <v>0</v>
      </c>
      <c r="E67" s="264" t="s">
        <v>7645</v>
      </c>
    </row>
    <row r="68" spans="1:5" x14ac:dyDescent="0.45">
      <c r="A68" s="264" t="s">
        <v>2036</v>
      </c>
      <c r="B68" s="264" t="str">
        <f>様式4・高等部!K28</f>
        <v>ア</v>
      </c>
      <c r="C68" s="264" t="str">
        <f>様式4・高等部!M27</f>
        <v>美術１</v>
      </c>
      <c r="D68" s="264" t="str">
        <f>様式4・高等部!Q27</f>
        <v>〇</v>
      </c>
      <c r="E68" s="264" t="s">
        <v>7645</v>
      </c>
    </row>
    <row r="69" spans="1:5" x14ac:dyDescent="0.45">
      <c r="A69" s="264" t="s">
        <v>2039</v>
      </c>
      <c r="B69" s="264" t="str">
        <f>様式4・高等部!K30</f>
        <v>エ</v>
      </c>
      <c r="C69" s="264" t="str">
        <f>様式4・高等部!M29</f>
        <v>LET'SGO1 4th Edition Student Book with Student AudioCD PackFourth</v>
      </c>
      <c r="D69" s="264">
        <f>様式4・高等部!Q29</f>
        <v>0</v>
      </c>
      <c r="E69" s="264" t="s">
        <v>7645</v>
      </c>
    </row>
    <row r="70" spans="1:5" x14ac:dyDescent="0.45">
      <c r="A70" s="264" t="s">
        <v>2042</v>
      </c>
      <c r="B70" s="264" t="str">
        <f>様式4・高等部!K32</f>
        <v>エ</v>
      </c>
      <c r="C70" s="264" t="str">
        <f>様式4・高等部!M31</f>
        <v>LIFE　おとなガイド　デジタル＋</v>
      </c>
      <c r="D70" s="264" t="str">
        <f>様式4・高等部!Q31</f>
        <v>〇</v>
      </c>
      <c r="E70" s="264" t="s">
        <v>7645</v>
      </c>
    </row>
    <row r="71" spans="1:5" x14ac:dyDescent="0.45">
      <c r="A71" s="264" t="s">
        <v>2045</v>
      </c>
      <c r="B71" s="264" t="str">
        <f>様式4・高等部!K34</f>
        <v>ア</v>
      </c>
      <c r="C71" s="264" t="str">
        <f>様式4・高等部!M33</f>
        <v>情報Ⅰ図解と実習－図解編</v>
      </c>
      <c r="D71" s="264" t="str">
        <f>様式4・高等部!Q33</f>
        <v>〇</v>
      </c>
      <c r="E71" s="264" t="s">
        <v>7645</v>
      </c>
    </row>
    <row r="72" spans="1:5" x14ac:dyDescent="0.45">
      <c r="A72" s="264" t="s">
        <v>2048</v>
      </c>
      <c r="B72" s="264" t="str">
        <f>様式4・高等部!K36</f>
        <v>ア</v>
      </c>
      <c r="C72" s="264" t="str">
        <f>様式4・高等部!M35</f>
        <v>情報Ⅰ図解と実習－実習編</v>
      </c>
      <c r="D72" s="264" t="str">
        <f>様式4・高等部!Q35</f>
        <v>〇</v>
      </c>
      <c r="E72" s="264" t="s">
        <v>7645</v>
      </c>
    </row>
    <row r="73" spans="1:5" x14ac:dyDescent="0.45">
      <c r="A73" s="264" t="s">
        <v>2051</v>
      </c>
      <c r="B73" s="264" t="str">
        <f>様式4・高等部!K38</f>
        <v>エ</v>
      </c>
      <c r="C73" s="264" t="str">
        <f>様式4・高等部!M37</f>
        <v>基本マスターフード＆クッキングレシピ＋成分表</v>
      </c>
      <c r="D73" s="264" t="str">
        <f>様式4・高等部!Q37</f>
        <v>〇</v>
      </c>
      <c r="E73" s="264" t="s">
        <v>7645</v>
      </c>
    </row>
    <row r="74" spans="1:5" x14ac:dyDescent="0.45">
      <c r="A74" s="264" t="s">
        <v>2054</v>
      </c>
      <c r="B74" s="264" t="str">
        <f>様式4・高等部!K40</f>
        <v>エ</v>
      </c>
      <c r="C74" s="264" t="str">
        <f>様式4・高等部!M39</f>
        <v>ひとりだちするための進路学習－あしたへのステップー</v>
      </c>
      <c r="D74" s="264" t="str">
        <f>様式4・高等部!Q39</f>
        <v>〇</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ひとりだちするための国語</v>
      </c>
      <c r="D123" s="264" t="str">
        <f>様式4・高等部!Z17</f>
        <v>〇</v>
      </c>
    </row>
    <row r="124" spans="1:5" x14ac:dyDescent="0.45">
      <c r="A124" s="264" t="s">
        <v>2025</v>
      </c>
      <c r="B124" s="264" t="str">
        <f>様式4・高等部!T20</f>
        <v>ア</v>
      </c>
      <c r="C124" s="264" t="str">
        <f>様式4・高等部!V19</f>
        <v>基本地図帳</v>
      </c>
      <c r="D124" s="264" t="str">
        <f>様式4・高等部!Z19</f>
        <v>〇</v>
      </c>
    </row>
    <row r="125" spans="1:5" x14ac:dyDescent="0.45">
      <c r="A125" s="264" t="s">
        <v>2028</v>
      </c>
      <c r="B125" s="264" t="str">
        <f>様式4・高等部!T22</f>
        <v>エ</v>
      </c>
      <c r="C125" s="264" t="str">
        <f>様式4・高等部!V21</f>
        <v>ひとりだちするための社会</v>
      </c>
      <c r="D125" s="264" t="str">
        <f>様式4・高等部!Z21</f>
        <v>〇</v>
      </c>
    </row>
    <row r="126" spans="1:5" x14ac:dyDescent="0.45">
      <c r="A126" s="264" t="s">
        <v>2031</v>
      </c>
      <c r="B126" s="264" t="str">
        <f>様式4・高等部!T24</f>
        <v>エ</v>
      </c>
      <c r="C126" s="264" t="str">
        <f>様式4・高等部!V23</f>
        <v>くらしに役立つ数学</v>
      </c>
      <c r="D126" s="264" t="str">
        <f>様式4・高等部!Z23</f>
        <v>〇</v>
      </c>
    </row>
    <row r="127" spans="1:5" x14ac:dyDescent="0.45">
      <c r="A127" s="264" t="s">
        <v>2034</v>
      </c>
      <c r="B127" s="264" t="str">
        <f>様式4・高等部!T26</f>
        <v>ア</v>
      </c>
      <c r="C127" s="264" t="str">
        <f>様式4・高等部!V25</f>
        <v>高等学校　保健体育　Textbook</v>
      </c>
      <c r="D127" s="264">
        <f>様式4・高等部!Z25</f>
        <v>0</v>
      </c>
    </row>
    <row r="128" spans="1:5" x14ac:dyDescent="0.45">
      <c r="A128" s="264" t="s">
        <v>2037</v>
      </c>
      <c r="B128" s="264" t="str">
        <f>様式4・高等部!T28</f>
        <v>ア</v>
      </c>
      <c r="C128" s="264" t="str">
        <f>様式4・高等部!V27</f>
        <v xml:space="preserve">高等学校　保健体育　Activity
</v>
      </c>
      <c r="D128" s="264">
        <f>様式4・高等部!Z27</f>
        <v>0</v>
      </c>
    </row>
    <row r="129" spans="1:4" x14ac:dyDescent="0.45">
      <c r="A129" s="264" t="s">
        <v>2040</v>
      </c>
      <c r="B129" s="264" t="str">
        <f>様式4・高等部!T30</f>
        <v>ア</v>
      </c>
      <c r="C129" s="264" t="str">
        <f>様式4・高等部!V29</f>
        <v>Joy of Music</v>
      </c>
      <c r="D129" s="264">
        <f>様式4・高等部!Z29</f>
        <v>0</v>
      </c>
    </row>
    <row r="130" spans="1:4" x14ac:dyDescent="0.45">
      <c r="A130" s="264" t="s">
        <v>2043</v>
      </c>
      <c r="B130" s="264" t="str">
        <f>様式4・高等部!T32</f>
        <v>ア</v>
      </c>
      <c r="C130" s="264" t="str">
        <f>様式4・高等部!V31</f>
        <v>美術１</v>
      </c>
      <c r="D130" s="264" t="str">
        <f>様式4・高等部!Z31</f>
        <v>〇</v>
      </c>
    </row>
    <row r="131" spans="1:4" x14ac:dyDescent="0.45">
      <c r="A131" s="264" t="s">
        <v>2046</v>
      </c>
      <c r="B131" s="264" t="str">
        <f>様式4・高等部!T34</f>
        <v>エ</v>
      </c>
      <c r="C131" s="264" t="str">
        <f>様式4・高等部!V33</f>
        <v>LET'SGO3 4th Student Book with Student AudioCD PackFourth</v>
      </c>
      <c r="D131" s="264">
        <f>様式4・高等部!Z33</f>
        <v>0</v>
      </c>
    </row>
    <row r="132" spans="1:4" x14ac:dyDescent="0.45">
      <c r="A132" s="264" t="s">
        <v>2049</v>
      </c>
      <c r="B132" s="264" t="str">
        <f>様式4・高等部!T36</f>
        <v>エ</v>
      </c>
      <c r="C132" s="264" t="str">
        <f>様式4・高等部!V35</f>
        <v>基本マスターフード＆クッキングレシピ＋成分表</v>
      </c>
      <c r="D132" s="264" t="str">
        <f>様式4・高等部!Z35</f>
        <v>〇</v>
      </c>
    </row>
    <row r="133" spans="1:4" x14ac:dyDescent="0.45">
      <c r="A133" s="264" t="s">
        <v>2052</v>
      </c>
      <c r="B133" s="264" t="str">
        <f>様式4・高等部!T38</f>
        <v>エ</v>
      </c>
      <c r="C133" s="264" t="str">
        <f>様式4・高等部!V37</f>
        <v>ひとりだちするための進路学習－あしたへのステップー</v>
      </c>
      <c r="D133" s="264" t="str">
        <f>様式4・高等部!Z37</f>
        <v>〇</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4" zoomScale="85" zoomScaleNormal="100" zoomScaleSheetLayoutView="85" workbookViewId="0">
      <selection activeCell="I20" sqref="I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大阪府立たまがわ高等支援学校　　　高等部　</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日本教育研</v>
      </c>
      <c r="F8" s="162" t="str">
        <f>IF(B8="","",VLOOKUP(B8,様式4・高等部!$A$17:$H$136,5,FALSE))</f>
        <v>ひとりだちするための国語</v>
      </c>
      <c r="G8" s="162" t="str">
        <f>IF(B8="","",VLOOKUP(B8,様式4・高等部!$A$17:$H$136,6,FALSE))</f>
        <v>知</v>
      </c>
      <c r="H8" s="162" t="str">
        <f>IF(B8="","",VLOOKUP(B8,様式4・高等部!$A$17:$H$136,7,FALSE))</f>
        <v>全</v>
      </c>
      <c r="I8" s="180" t="s">
        <v>7911</v>
      </c>
    </row>
    <row r="9" spans="1:9" ht="80.099999999999994" customHeight="1" x14ac:dyDescent="0.45">
      <c r="A9" s="159">
        <v>2</v>
      </c>
      <c r="B9" s="160" t="s">
        <v>2023</v>
      </c>
      <c r="C9" s="161" t="str">
        <f>IF(B9="","",VLOOKUP(B9,様式4・高等部!$A$17:$H$136,2,FALSE))</f>
        <v>地理歴史</v>
      </c>
      <c r="D9" s="161" t="str">
        <f>IF(B9="","",VLOOKUP(B9,様式4・高等部!$A$17:$H$136,3,FALSE))</f>
        <v>地図</v>
      </c>
      <c r="E9" s="161" t="str">
        <f>IF(B9="","",VLOOKUP(B9,様式4・高等部!$A$17:$H$136,4,FALSE))</f>
        <v>山川</v>
      </c>
      <c r="F9" s="162" t="str">
        <f>IF(B9="","",VLOOKUP(B9,様式4・高等部!$A$17:$H$136,5,FALSE))</f>
        <v>基本地図帳 改訂版</v>
      </c>
      <c r="G9" s="162" t="str">
        <f>IF(B9="","",VLOOKUP(B9,様式4・高等部!$A$17:$H$136,6,FALSE))</f>
        <v>知</v>
      </c>
      <c r="H9" s="162" t="str">
        <f>IF(B9="","",VLOOKUP(B9,様式4・高等部!$A$17:$H$136,7,FALSE))</f>
        <v>全</v>
      </c>
      <c r="I9" s="180" t="s">
        <v>7912</v>
      </c>
    </row>
    <row r="10" spans="1:9" ht="80.099999999999994" customHeight="1" x14ac:dyDescent="0.45">
      <c r="A10" s="159">
        <v>3</v>
      </c>
      <c r="B10" s="160" t="s">
        <v>2026</v>
      </c>
      <c r="C10" s="161" t="str">
        <f>IF(B10="","",VLOOKUP(B10,様式4・高等部!$A$17:$H$136,2,FALSE))</f>
        <v>数学</v>
      </c>
      <c r="D10" s="161" t="str">
        <f>IF(B10="","",VLOOKUP(B10,様式4・高等部!$A$17:$H$136,3,FALSE))</f>
        <v>数学</v>
      </c>
      <c r="E10" s="161" t="str">
        <f>IF(B10="","",VLOOKUP(B10,様式4・高等部!$A$17:$H$136,4,FALSE))</f>
        <v>東洋館</v>
      </c>
      <c r="F10" s="162" t="str">
        <f>IF(B10="","",VLOOKUP(B10,様式4・高等部!$A$17:$H$136,5,FALSE))</f>
        <v>くらしに役立つ数学改訂新版</v>
      </c>
      <c r="G10" s="162" t="str">
        <f>IF(B10="","",VLOOKUP(B10,様式4・高等部!$A$17:$H$136,6,FALSE))</f>
        <v>知</v>
      </c>
      <c r="H10" s="162" t="str">
        <f>IF(B10="","",VLOOKUP(B10,様式4・高等部!$A$17:$H$136,7,FALSE))</f>
        <v>全</v>
      </c>
      <c r="I10" s="180" t="s">
        <v>7913</v>
      </c>
    </row>
    <row r="11" spans="1:9" ht="80.099999999999994" customHeight="1" x14ac:dyDescent="0.45">
      <c r="A11" s="159">
        <v>4</v>
      </c>
      <c r="B11" s="160" t="s">
        <v>2029</v>
      </c>
      <c r="C11" s="161" t="str">
        <f>IF(B11="","",VLOOKUP(B11,様式4・高等部!$A$17:$H$136,2,FALSE))</f>
        <v>保健体育</v>
      </c>
      <c r="D11" s="161" t="str">
        <f>IF(B11="","",VLOOKUP(B11,様式4・高等部!$A$17:$H$136,3,FALSE))</f>
        <v>体育</v>
      </c>
      <c r="E11" s="161" t="str">
        <f>IF(B11="","",VLOOKUP(B11,様式4・高等部!$A$17:$H$136,4,FALSE))</f>
        <v>大修館書店</v>
      </c>
      <c r="F11" s="162" t="str">
        <f>IF(B11="","",VLOOKUP(B11,様式4・高等部!$A$17:$H$136,5,FALSE))</f>
        <v>ステップアップ高校スポーツ</v>
      </c>
      <c r="G11" s="162" t="str">
        <f>IF(B11="","",VLOOKUP(B11,様式4・高等部!$A$17:$H$136,6,FALSE))</f>
        <v>知</v>
      </c>
      <c r="H11" s="162" t="str">
        <f>IF(B11="","",VLOOKUP(B11,様式4・高等部!$A$17:$H$136,7,FALSE))</f>
        <v>全</v>
      </c>
      <c r="I11" s="180" t="s">
        <v>7914</v>
      </c>
    </row>
    <row r="12" spans="1:9" ht="80.099999999999994" customHeight="1" x14ac:dyDescent="0.45">
      <c r="A12" s="159">
        <v>5</v>
      </c>
      <c r="B12" s="160" t="s">
        <v>2032</v>
      </c>
      <c r="C12" s="161" t="str">
        <f>IF(B12="","",VLOOKUP(B12,様式4・高等部!$A$17:$H$136,2,FALSE))</f>
        <v>芸術</v>
      </c>
      <c r="D12" s="161" t="str">
        <f>IF(B12="","",VLOOKUP(B12,様式4・高等部!$A$17:$H$136,3,FALSE))</f>
        <v>音楽</v>
      </c>
      <c r="E12" s="161" t="str">
        <f>IF(B12="","",VLOOKUP(B12,様式4・高等部!$A$17:$H$136,4,FALSE))</f>
        <v>教芸</v>
      </c>
      <c r="F12" s="162" t="str">
        <f>IF(B12="","",VLOOKUP(B12,様式4・高等部!$A$17:$H$136,5,FALSE))</f>
        <v>MOUSA１</v>
      </c>
      <c r="G12" s="162" t="str">
        <f>IF(B12="","",VLOOKUP(B12,様式4・高等部!$A$17:$H$136,6,FALSE))</f>
        <v>知</v>
      </c>
      <c r="H12" s="162" t="str">
        <f>IF(B12="","",VLOOKUP(B12,様式4・高等部!$A$17:$H$136,7,FALSE))</f>
        <v>全</v>
      </c>
      <c r="I12" s="180" t="s">
        <v>7915</v>
      </c>
    </row>
    <row r="13" spans="1:9" ht="80.099999999999994" customHeight="1" x14ac:dyDescent="0.45">
      <c r="A13" s="159">
        <v>6</v>
      </c>
      <c r="B13" s="160" t="s">
        <v>2035</v>
      </c>
      <c r="C13" s="161" t="str">
        <f>IF(B13="","",VLOOKUP(B13,様式4・高等部!$A$17:$H$136,2,FALSE))</f>
        <v>芸術</v>
      </c>
      <c r="D13" s="161" t="str">
        <f>IF(B13="","",VLOOKUP(B13,様式4・高等部!$A$17:$H$136,3,FALSE))</f>
        <v>美術</v>
      </c>
      <c r="E13" s="161" t="str">
        <f>IF(B13="","",VLOOKUP(B13,様式4・高等部!$A$17:$H$136,4,FALSE))</f>
        <v>光村</v>
      </c>
      <c r="F13" s="162" t="str">
        <f>IF(B13="","",VLOOKUP(B13,様式4・高等部!$A$17:$H$136,5,FALSE))</f>
        <v>美術１</v>
      </c>
      <c r="G13" s="162" t="str">
        <f>IF(B13="","",VLOOKUP(B13,様式4・高等部!$A$17:$H$136,6,FALSE))</f>
        <v>知</v>
      </c>
      <c r="H13" s="162" t="str">
        <f>IF(B13="","",VLOOKUP(B13,様式4・高等部!$A$17:$H$136,7,FALSE))</f>
        <v>全</v>
      </c>
      <c r="I13" s="180" t="s">
        <v>7916</v>
      </c>
    </row>
    <row r="14" spans="1:9" ht="80.099999999999994" customHeight="1" x14ac:dyDescent="0.45">
      <c r="A14" s="159">
        <v>7</v>
      </c>
      <c r="B14" s="160" t="s">
        <v>2038</v>
      </c>
      <c r="C14" s="161" t="str">
        <f>IF(B14="","",VLOOKUP(B14,様式4・高等部!$A$17:$H$136,2,FALSE))</f>
        <v>外国語</v>
      </c>
      <c r="D14" s="161" t="str">
        <f>IF(B14="","",VLOOKUP(B14,様式4・高等部!$A$17:$H$136,3,FALSE))</f>
        <v>英語</v>
      </c>
      <c r="E14" s="161" t="str">
        <f>IF(B14="","",VLOOKUP(B14,様式4・高等部!$A$17:$H$136,4,FALSE))</f>
        <v>OXFORD university press</v>
      </c>
      <c r="F14" s="162" t="str">
        <f>IF(B14="","",VLOOKUP(B14,様式4・高等部!$A$17:$H$136,5,FALSE))</f>
        <v>LET'SGO1 4th Edition Student Book with Student AudioCD PackFourth</v>
      </c>
      <c r="G14" s="162" t="str">
        <f>IF(B14="","",VLOOKUP(B14,様式4・高等部!$A$17:$H$136,6,FALSE))</f>
        <v>知</v>
      </c>
      <c r="H14" s="162" t="str">
        <f>IF(B14="","",VLOOKUP(B14,様式4・高等部!$A$17:$H$136,7,FALSE))</f>
        <v>全</v>
      </c>
      <c r="I14" s="180" t="s">
        <v>7917</v>
      </c>
    </row>
    <row r="15" spans="1:9" ht="80.099999999999994" customHeight="1" x14ac:dyDescent="0.45">
      <c r="A15" s="159">
        <v>8</v>
      </c>
      <c r="B15" s="160" t="s">
        <v>2041</v>
      </c>
      <c r="C15" s="161" t="str">
        <f>IF(B15="","",VLOOKUP(B15,様式4・高等部!$A$17:$H$136,2,FALSE))</f>
        <v>家庭</v>
      </c>
      <c r="D15" s="161" t="str">
        <f>IF(B15="","",VLOOKUP(B15,様式4・高等部!$A$17:$H$136,3,FALSE))</f>
        <v>家庭</v>
      </c>
      <c r="E15" s="161" t="str">
        <f>IF(B15="","",VLOOKUP(B15,様式4・高等部!$A$17:$H$136,4,FALSE))</f>
        <v>教育図書</v>
      </c>
      <c r="F15" s="162" t="str">
        <f>IF(B15="","",VLOOKUP(B15,様式4・高等部!$A$17:$H$136,5,FALSE))</f>
        <v>LIFE　おとなガイド　デジタル＋</v>
      </c>
      <c r="G15" s="162" t="str">
        <f>IF(B15="","",VLOOKUP(B15,様式4・高等部!$A$17:$H$136,6,FALSE))</f>
        <v>知</v>
      </c>
      <c r="H15" s="162" t="str">
        <f>IF(B15="","",VLOOKUP(B15,様式4・高等部!$A$17:$H$136,7,FALSE))</f>
        <v>全</v>
      </c>
      <c r="I15" s="180" t="s">
        <v>7918</v>
      </c>
    </row>
    <row r="16" spans="1:9" ht="80.099999999999994" customHeight="1" x14ac:dyDescent="0.45">
      <c r="A16" s="159">
        <v>9</v>
      </c>
      <c r="B16" s="160" t="s">
        <v>2044</v>
      </c>
      <c r="C16" s="161" t="str">
        <f>IF(B16="","",VLOOKUP(B16,様式4・高等部!$A$17:$H$136,2,FALSE))</f>
        <v>情報</v>
      </c>
      <c r="D16" s="161" t="str">
        <f>IF(B16="","",VLOOKUP(B16,様式4・高等部!$A$17:$H$136,3,FALSE))</f>
        <v>情報</v>
      </c>
      <c r="E16" s="161" t="str">
        <f>IF(B16="","",VLOOKUP(B16,様式4・高等部!$A$17:$H$136,4,FALSE))</f>
        <v>日文</v>
      </c>
      <c r="F16" s="162" t="str">
        <f>IF(B16="","",VLOOKUP(B16,様式4・高等部!$A$17:$H$136,5,FALSE))</f>
        <v>情報Ⅰ図解と実習－図解編</v>
      </c>
      <c r="G16" s="162" t="str">
        <f>IF(B16="","",VLOOKUP(B16,様式4・高等部!$A$17:$H$136,6,FALSE))</f>
        <v>知</v>
      </c>
      <c r="H16" s="162" t="str">
        <f>IF(B16="","",VLOOKUP(B16,様式4・高等部!$A$17:$H$136,7,FALSE))</f>
        <v>全</v>
      </c>
      <c r="I16" s="180" t="s">
        <v>7919</v>
      </c>
    </row>
    <row r="17" spans="1:9" ht="80.099999999999994" customHeight="1" x14ac:dyDescent="0.45">
      <c r="A17" s="159">
        <v>10</v>
      </c>
      <c r="B17" s="160" t="s">
        <v>2047</v>
      </c>
      <c r="C17" s="161" t="str">
        <f>IF(B17="","",VLOOKUP(B17,様式4・高等部!$A$17:$H$136,2,FALSE))</f>
        <v>情報</v>
      </c>
      <c r="D17" s="161" t="str">
        <f>IF(B17="","",VLOOKUP(B17,様式4・高等部!$A$17:$H$136,3,FALSE))</f>
        <v>情報</v>
      </c>
      <c r="E17" s="161" t="str">
        <f>IF(B17="","",VLOOKUP(B17,様式4・高等部!$A$17:$H$136,4,FALSE))</f>
        <v>日文</v>
      </c>
      <c r="F17" s="162" t="str">
        <f>IF(B17="","",VLOOKUP(B17,様式4・高等部!$A$17:$H$136,5,FALSE))</f>
        <v>情報Ⅰ図解と実習－実習編</v>
      </c>
      <c r="G17" s="162" t="str">
        <f>IF(B17="","",VLOOKUP(B17,様式4・高等部!$A$17:$H$136,6,FALSE))</f>
        <v>知</v>
      </c>
      <c r="H17" s="162" t="str">
        <f>IF(B17="","",VLOOKUP(B17,様式4・高等部!$A$17:$H$136,7,FALSE))</f>
        <v>全</v>
      </c>
      <c r="I17" s="180" t="s">
        <v>7920</v>
      </c>
    </row>
    <row r="18" spans="1:9" ht="80.099999999999994" customHeight="1" x14ac:dyDescent="0.45">
      <c r="A18" s="159">
        <v>11</v>
      </c>
      <c r="B18" s="160" t="s">
        <v>2050</v>
      </c>
      <c r="C18" s="161" t="str">
        <f>IF(B18="","",VLOOKUP(B18,様式4・高等部!$A$17:$H$136,2,FALSE))</f>
        <v>家政</v>
      </c>
      <c r="D18" s="161" t="str">
        <f>IF(B18="","",VLOOKUP(B18,様式4・高等部!$A$17:$H$136,3,FALSE))</f>
        <v>バックヤード</v>
      </c>
      <c r="E18" s="161" t="str">
        <f>IF(B18="","",VLOOKUP(B18,様式4・高等部!$A$17:$H$136,4,FALSE))</f>
        <v>実教出版</v>
      </c>
      <c r="F18" s="162" t="str">
        <f>IF(B18="","",VLOOKUP(B18,様式4・高等部!$A$17:$H$136,5,FALSE))</f>
        <v>基本マスターフード＆クッキングレシピ＋成分表</v>
      </c>
      <c r="G18" s="162" t="str">
        <f>IF(B18="","",VLOOKUP(B18,様式4・高等部!$A$17:$H$136,6,FALSE))</f>
        <v>知</v>
      </c>
      <c r="H18" s="162" t="str">
        <f>IF(B18="","",VLOOKUP(B18,様式4・高等部!$A$17:$H$136,7,FALSE))</f>
        <v>流通サービス</v>
      </c>
      <c r="I18" s="180" t="s">
        <v>7921</v>
      </c>
    </row>
    <row r="19" spans="1:9" ht="80.099999999999994" customHeight="1" x14ac:dyDescent="0.45">
      <c r="A19" s="159">
        <v>12</v>
      </c>
      <c r="B19" s="160" t="s">
        <v>2053</v>
      </c>
      <c r="C19" s="161" t="str">
        <f>IF(B19="","",VLOOKUP(B19,様式4・高等部!$A$17:$H$136,2,FALSE))</f>
        <v>流通サービス</v>
      </c>
      <c r="D19" s="161" t="str">
        <f>IF(B19="","",VLOOKUP(B19,様式4・高等部!$A$17:$H$136,3,FALSE))</f>
        <v>職業</v>
      </c>
      <c r="E19" s="161" t="str">
        <f>IF(B19="","",VLOOKUP(B19,様式4・高等部!$A$17:$H$136,4,FALSE))</f>
        <v>日本教育研</v>
      </c>
      <c r="F19" s="162" t="str">
        <f>IF(B19="","",VLOOKUP(B19,様式4・高等部!$A$17:$H$136,5,FALSE))</f>
        <v>ひとりだちするための進路学習－あしたへのステップー</v>
      </c>
      <c r="G19" s="162" t="str">
        <f>IF(B19="","",VLOOKUP(B19,様式4・高等部!$A$17:$H$136,6,FALSE))</f>
        <v>知</v>
      </c>
      <c r="H19" s="162" t="str">
        <f>IF(B19="","",VLOOKUP(B19,様式4・高等部!$A$17:$H$136,7,FALSE))</f>
        <v>共生</v>
      </c>
      <c r="I19" s="180" t="s">
        <v>7922</v>
      </c>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I20" sqref="I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大阪府立たまがわ高等支援学校　　　高等部　</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2027</v>
      </c>
      <c r="C8" s="161" t="str">
        <f>IF(B8="","",VLOOKUP(B8,様式4・高等部!$I$17:$Q$136,2,FALSE))</f>
        <v>地理歴史</v>
      </c>
      <c r="D8" s="161" t="str">
        <f>IF(B8="","",VLOOKUP(B8,様式4・高等部!$I$17:$Q$136,3,FALSE))</f>
        <v>社会</v>
      </c>
      <c r="E8" s="161" t="str">
        <f>IF(B8="","",VLOOKUP(B8,様式4・高等部!$I$17:$Q$136,4,FALSE))</f>
        <v>日本教育研</v>
      </c>
      <c r="F8" s="162" t="str">
        <f>IF(B8="","",VLOOKUP(B8,様式4・高等部!$I$17:$Q$136,5,FALSE))</f>
        <v>ひとりだちするための社会</v>
      </c>
      <c r="G8" s="162" t="str">
        <f>IF(B8="","",VLOOKUP(B8,様式4・高等部!$I$17:$Q$136,6,FALSE))</f>
        <v>知</v>
      </c>
      <c r="H8" s="162" t="str">
        <f>IF(B8="","",VLOOKUP(B8,様式4・高等部!$I$17:$Q$136,7,FALSE))</f>
        <v>全</v>
      </c>
      <c r="I8" s="180" t="s">
        <v>7923</v>
      </c>
    </row>
    <row r="9" spans="1:9" ht="80.099999999999994" customHeight="1" x14ac:dyDescent="0.45">
      <c r="A9" s="159">
        <v>2</v>
      </c>
      <c r="B9" s="160" t="s">
        <v>2033</v>
      </c>
      <c r="C9" s="161" t="str">
        <f>IF(B9="","",VLOOKUP(B9,様式4・高等部!$I$17:$Q$136,2,FALSE))</f>
        <v>芸術</v>
      </c>
      <c r="D9" s="161" t="str">
        <f>IF(B9="","",VLOOKUP(B9,様式4・高等部!$I$17:$Q$136,3,FALSE))</f>
        <v>音楽</v>
      </c>
      <c r="E9" s="161" t="str">
        <f>IF(B9="","",VLOOKUP(B9,様式4・高等部!$I$17:$Q$136,4,FALSE))</f>
        <v>教芸</v>
      </c>
      <c r="F9" s="162" t="str">
        <f>IF(B9="","",VLOOKUP(B9,様式4・高等部!$I$17:$Q$136,5,FALSE))</f>
        <v>MOUSA２</v>
      </c>
      <c r="G9" s="162" t="str">
        <f>IF(B9="","",VLOOKUP(B9,様式4・高等部!$I$17:$Q$136,6,FALSE))</f>
        <v>知</v>
      </c>
      <c r="H9" s="162" t="str">
        <f>IF(B9="","",VLOOKUP(B9,様式4・高等部!$I$17:$Q$136,7,FALSE))</f>
        <v>全</v>
      </c>
      <c r="I9" s="180" t="s">
        <v>7924</v>
      </c>
    </row>
    <row r="10" spans="1:9" ht="80.099999999999994" customHeight="1" x14ac:dyDescent="0.45">
      <c r="A10" s="159">
        <v>3</v>
      </c>
      <c r="B10" s="160" t="s">
        <v>2039</v>
      </c>
      <c r="C10" s="161" t="str">
        <f>IF(B10="","",VLOOKUP(B10,様式4・高等部!$I$17:$Q$136,2,FALSE))</f>
        <v>外国語</v>
      </c>
      <c r="D10" s="161" t="str">
        <f>IF(B10="","",VLOOKUP(B10,様式4・高等部!$I$17:$Q$136,3,FALSE))</f>
        <v>英語</v>
      </c>
      <c r="E10" s="161" t="str">
        <f>IF(B10="","",VLOOKUP(B10,様式4・高等部!$I$17:$Q$136,4,FALSE))</f>
        <v>OXFORD university press</v>
      </c>
      <c r="F10" s="162" t="str">
        <f>IF(B10="","",VLOOKUP(B10,様式4・高等部!$I$17:$Q$136,5,FALSE))</f>
        <v>LET'SGO1 4th Edition Student Book with Student AudioCD PackFourth</v>
      </c>
      <c r="G10" s="162" t="str">
        <f>IF(B10="","",VLOOKUP(B10,様式4・高等部!$I$17:$Q$136,6,FALSE))</f>
        <v>知</v>
      </c>
      <c r="H10" s="162" t="str">
        <f>IF(B10="","",VLOOKUP(B10,様式4・高等部!$I$17:$Q$136,7,FALSE))</f>
        <v>全</v>
      </c>
      <c r="I10" s="180" t="s">
        <v>7925</v>
      </c>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20" sqref="I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大阪府立たまがわ高等支援学校　　　高等部　</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2034</v>
      </c>
      <c r="C8" s="163" t="str">
        <f>IF(B8="","",VLOOKUP(B8,様式4・高等部!$R$17:$Z$136,2,FALSE))</f>
        <v>保健体育</v>
      </c>
      <c r="D8" s="163" t="str">
        <f>IF(B8="","",VLOOKUP(B8,様式4・高等部!$R$17:$Z$136,3,FALSE))</f>
        <v>保健</v>
      </c>
      <c r="E8" s="161" t="str">
        <f>IF(B8="","",VLOOKUP(B8,様式4・高等部!$R$17:$Z$136,4,FALSE))</f>
        <v>第一</v>
      </c>
      <c r="F8" s="162" t="str">
        <f>IF(B8="","",VLOOKUP(B8,様式4・高等部!$R$17:$Z$136,5,FALSE))</f>
        <v>高等学校　保健体育　Textbook</v>
      </c>
      <c r="G8" s="164" t="str">
        <f>IF(B8="","",VLOOKUP(B8,様式4・高等部!$R$17:$Z$136,6,FALSE))</f>
        <v>知</v>
      </c>
      <c r="H8" s="164" t="str">
        <f>IF(B8="","",VLOOKUP(B8,様式4・高等部!$R$17:$Z$136,7,FALSE))</f>
        <v>全</v>
      </c>
      <c r="I8" s="180" t="s">
        <v>7928</v>
      </c>
    </row>
    <row r="9" spans="1:9" ht="80.099999999999994" customHeight="1" x14ac:dyDescent="0.45">
      <c r="A9" s="159">
        <v>2</v>
      </c>
      <c r="B9" s="160" t="s">
        <v>2037</v>
      </c>
      <c r="C9" s="163" t="str">
        <f>IF(B9="","",VLOOKUP(B9,様式4・高等部!$R$17:$Z$136,2,FALSE))</f>
        <v>保健体育</v>
      </c>
      <c r="D9" s="163" t="str">
        <f>IF(B9="","",VLOOKUP(B9,様式4・高等部!$R$17:$Z$136,3,FALSE))</f>
        <v>保健</v>
      </c>
      <c r="E9" s="161" t="str">
        <f>IF(B9="","",VLOOKUP(B9,様式4・高等部!$R$17:$Z$136,4,FALSE))</f>
        <v>第一</v>
      </c>
      <c r="F9" s="162" t="str">
        <f>IF(B9="","",VLOOKUP(B9,様式4・高等部!$R$17:$Z$136,5,FALSE))</f>
        <v xml:space="preserve">高等学校　保健体育　Activity
</v>
      </c>
      <c r="G9" s="164" t="str">
        <f>IF(B9="","",VLOOKUP(B9,様式4・高等部!$R$17:$Z$136,6,FALSE))</f>
        <v>知</v>
      </c>
      <c r="H9" s="164" t="str">
        <f>IF(B9="","",VLOOKUP(B9,様式4・高等部!$R$17:$Z$136,7,FALSE))</f>
        <v>全</v>
      </c>
      <c r="I9" s="180" t="s">
        <v>7929</v>
      </c>
    </row>
    <row r="10" spans="1:9" ht="80.099999999999994" customHeight="1" x14ac:dyDescent="0.45">
      <c r="A10" s="159">
        <v>3</v>
      </c>
      <c r="B10" s="160" t="s">
        <v>2040</v>
      </c>
      <c r="C10" s="163" t="str">
        <f>IF(B10="","",VLOOKUP(B10,様式4・高等部!$R$17:$Z$136,2,FALSE))</f>
        <v>芸術</v>
      </c>
      <c r="D10" s="163" t="str">
        <f>IF(B10="","",VLOOKUP(B10,様式4・高等部!$R$17:$Z$136,3,FALSE))</f>
        <v>音楽</v>
      </c>
      <c r="E10" s="161" t="str">
        <f>IF(B10="","",VLOOKUP(B10,様式4・高等部!$R$17:$Z$136,4,FALSE))</f>
        <v>教芸</v>
      </c>
      <c r="F10" s="162" t="str">
        <f>IF(B10="","",VLOOKUP(B10,様式4・高等部!$R$17:$Z$136,5,FALSE))</f>
        <v>Joy of Music</v>
      </c>
      <c r="G10" s="164" t="str">
        <f>IF(B10="","",VLOOKUP(B10,様式4・高等部!$R$17:$Z$136,6,FALSE))</f>
        <v>知</v>
      </c>
      <c r="H10" s="164" t="str">
        <f>IF(B10="","",VLOOKUP(B10,様式4・高等部!$R$17:$Z$136,7,FALSE))</f>
        <v>全</v>
      </c>
      <c r="I10" s="180" t="s">
        <v>7926</v>
      </c>
    </row>
    <row r="11" spans="1:9" ht="80.099999999999994" customHeight="1" x14ac:dyDescent="0.45">
      <c r="A11" s="159">
        <v>4</v>
      </c>
      <c r="B11" s="160" t="s">
        <v>2046</v>
      </c>
      <c r="C11" s="163" t="str">
        <f>IF(B11="","",VLOOKUP(B11,様式4・高等部!$R$17:$Z$136,2,FALSE))</f>
        <v>外国語</v>
      </c>
      <c r="D11" s="163" t="str">
        <f>IF(B11="","",VLOOKUP(B11,様式4・高等部!$R$17:$Z$136,3,FALSE))</f>
        <v>英語</v>
      </c>
      <c r="E11" s="161" t="str">
        <f>IF(B11="","",VLOOKUP(B11,様式4・高等部!$R$17:$Z$136,4,FALSE))</f>
        <v>OXFORD university press</v>
      </c>
      <c r="F11" s="162" t="str">
        <f>IF(B11="","",VLOOKUP(B11,様式4・高等部!$R$17:$Z$136,5,FALSE))</f>
        <v>LET'SGO3 4th Student Book with Student AudioCD PackFourth</v>
      </c>
      <c r="G11" s="164" t="str">
        <f>IF(B11="","",VLOOKUP(B11,様式4・高等部!$R$17:$Z$136,6,FALSE))</f>
        <v>知</v>
      </c>
      <c r="H11" s="164" t="str">
        <f>IF(B11="","",VLOOKUP(B11,様式4・高等部!$R$17:$Z$136,7,FALSE))</f>
        <v>全</v>
      </c>
      <c r="I11" s="180" t="s">
        <v>7927</v>
      </c>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たまがわ高等支援学校</v>
      </c>
      <c r="B2" s="264" t="str">
        <f>様式4・高等部!V3&amp;"　"&amp;様式4・高等部!W3</f>
        <v>高等部　</v>
      </c>
      <c r="C2" s="265">
        <f>検算表!F2</f>
        <v>9</v>
      </c>
      <c r="D2" s="265">
        <f>検算表!G2</f>
        <v>0</v>
      </c>
      <c r="E2" s="265">
        <f>検算表!H2</f>
        <v>0</v>
      </c>
      <c r="F2" s="265">
        <f>検算表!I2</f>
        <v>9</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615e20a4-2384-4ca6-8a1f-a2b9d0af391d" xsi:nil="true"/>
    <lcf76f155ced4ddcb4097134ff3c332f xmlns="615e20a4-2384-4ca6-8a1f-a2b9d0af391d">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5BF7BB182D0674E8D4DFF2E36053E4F" ma:contentTypeVersion="15" ma:contentTypeDescription="新しいドキュメントを作成します。" ma:contentTypeScope="" ma:versionID="feb6715c9f247e5aed7eb0a9125df44f">
  <xsd:schema xmlns:xsd="http://www.w3.org/2001/XMLSchema" xmlns:xs="http://www.w3.org/2001/XMLSchema" xmlns:p="http://schemas.microsoft.com/office/2006/metadata/properties" xmlns:ns2="615e20a4-2384-4ca6-8a1f-a2b9d0af391d" xmlns:ns3="92c85782-91b6-4975-a634-e8e07eaefb77" targetNamespace="http://schemas.microsoft.com/office/2006/metadata/properties" ma:root="true" ma:fieldsID="88e4f3f669f1464b28b9d1b6dbcf42b2" ns2:_="" ns3:_="">
    <xsd:import namespace="615e20a4-2384-4ca6-8a1f-a2b9d0af391d"/>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_Flow_SignoffStatu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5e20a4-2384-4ca6-8a1f-a2b9d0af39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_Flow_SignoffStatus" ma:index="20" nillable="true" ma:displayName="承認の状態" ma:internalName="_x0024_Resources_x003a_core_x002c_Signoff_Status">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3f418c2-04a3-432b-9e0d-6722373126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4496BE-7A3E-4290-BDEA-A3AD8C231A2C}">
  <ds:schemaRefs>
    <ds:schemaRef ds:uri="http://purl.org/dc/term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 ds:uri="92c85782-91b6-4975-a634-e8e07eaefb77"/>
    <ds:schemaRef ds:uri="615e20a4-2384-4ca6-8a1f-a2b9d0af391d"/>
    <ds:schemaRef ds:uri="http://schemas.microsoft.com/office/2006/metadata/properties"/>
  </ds:schemaRefs>
</ds:datastoreItem>
</file>

<file path=customXml/itemProps2.xml><?xml version="1.0" encoding="utf-8"?>
<ds:datastoreItem xmlns:ds="http://schemas.openxmlformats.org/officeDocument/2006/customXml" ds:itemID="{E2BE88FC-D486-4366-9524-886935D98233}">
  <ds:schemaRefs>
    <ds:schemaRef ds:uri="http://schemas.microsoft.com/sharepoint/v3/contenttype/forms"/>
  </ds:schemaRefs>
</ds:datastoreItem>
</file>

<file path=customXml/itemProps3.xml><?xml version="1.0" encoding="utf-8"?>
<ds:datastoreItem xmlns:ds="http://schemas.openxmlformats.org/officeDocument/2006/customXml" ds:itemID="{C7F01B42-EF95-4F2C-8638-622DF504EC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5e20a4-2384-4ca6-8a1f-a2b9d0af391d"/>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2025-06-13T00:40:42Z</cp:lastPrinted>
  <dcterms:created xsi:type="dcterms:W3CDTF">2019-06-05T06:28:00Z</dcterms:created>
  <dcterms:modified xsi:type="dcterms:W3CDTF">2025-11-27T07:21:21Z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0x010100D5BF7BB182D0674E8D4DFF2E36053E4F</vt:lpwstr>
  </property>
  <property fmtid="{D5CDD505-2E9C-101B-9397-08002B2CF9AE}" pid="4" name="MediaServiceImageTags">
    <vt:lpwstr/>
  </property>
</Properties>
</file>