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2288E4D-674C-483B-834F-AD7569181043}" xr6:coauthVersionLast="47" xr6:coauthVersionMax="47" xr10:uidLastSave="{00000000-0000-0000-0000-000000000000}"/>
  <bookViews>
    <workbookView xWindow="1776" yWindow="177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9" i="7" l="1"/>
  <c r="M25" i="7"/>
  <c r="M23" i="7"/>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D29" i="7"/>
  <c r="V27" i="7"/>
  <c r="U27" i="7"/>
  <c r="M27" i="7"/>
  <c r="L27" i="7"/>
  <c r="E27" i="7"/>
  <c r="D27" i="7"/>
  <c r="V25" i="7"/>
  <c r="U25" i="7"/>
  <c r="L25" i="7"/>
  <c r="E25" i="7"/>
  <c r="D25" i="7"/>
  <c r="V23" i="7"/>
  <c r="U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<sst xmlns="http://schemas.openxmlformats.org/spreadsheetml/2006/main" count="13434" uniqueCount="7932">
  <si>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</si>
  <si>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</si>
  <si>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</si>
  <si>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</si>
  <si>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</si>
  <si>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</si>
  <si>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</si>
  <si>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</si>
  <si>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</si>
  <si>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</si>
  <si>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</si>
  <si>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</si>
  <si>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</si>
  <si>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</si>
  <si>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</si>
  <si>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</si>
  <si>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</si>
  <si>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</si>
  <si>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</si>
  <si>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</si>
  <si>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</si>
  <si>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</si>
  <si>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</si>
  <si>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</si>
  <si>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</si>
  <si>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</si>
  <si>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</si>
  <si>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</si>
  <si>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</si>
  <si>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</si>
  <si>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</si>
  <si>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</si>
  <si>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</si>
  <si>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</si>
  <si>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</si>
  <si>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</si>
  <si>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</si>
  <si>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</si>
  <si>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</si>
  <si>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</si>
  <si>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</si>
  <si>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</si>
  <si>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</si>
  <si>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</si>
  <si>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</si>
  <si>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</si>
  <si>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</si>
  <si>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</si>
  <si>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</si>
  <si>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</si>
  <si>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</si>
  <si>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</si>
  <si>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</si>
  <si>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</si>
  <si>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</si>
  <si>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</si>
  <si>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</si>
  <si>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</si>
  <si>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</si>
  <si>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</si>
  <si>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</si>
  <si>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</si>
  <si>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</si>
  <si>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</si>
  <si>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</si>
  <si>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</si>
  <si>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</si>
  <si>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</si>
  <si>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</si>
  <si>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</si>
  <si>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</si>
  <si>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</si>
  <si>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</si>
  <si>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</si>
  <si>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</si>
  <si>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</si>
  <si>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</si>
  <si>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</si>
  <si>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</si>
  <si>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</si>
  <si>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</si>
  <si>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</si>
  <si>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</si>
  <si>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</si>
  <si>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</si>
  <si>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</si>
  <si>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</si>
  <si>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</si>
  <si>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</si>
  <si>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</si>
  <si>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</si>
  <si>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</si>
  <si>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</si>
  <si>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</si>
  <si>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</si>
  <si>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</si>
  <si>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</si>
  <si>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</si>
  <si>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</si>
  <si>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</si>
  <si>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</si>
  <si>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</si>
  <si>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</si>
  <si>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</si>
  <si>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</si>
  <si>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</si>
  <si>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</si>
  <si>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</si>
  <si>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</si>
  <si>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</si>
  <si>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</si>
  <si>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</si>
  <si>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</si>
  <si>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</si>
  <si>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</si>
  <si>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</si>
  <si>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</si>
  <si>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</si>
  <si>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</si>
  <si>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</si>
  <si>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</si>
  <si>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</si>
  <si>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</si>
  <si>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</si>
  <si>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</si>
  <si>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</si>
  <si>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</si>
  <si>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</si>
  <si>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</si>
  <si>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</si>
  <si>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</si>
  <si>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</si>
  <si>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</si>
  <si>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</si>
  <si>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</si>
  <si>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</si>
  <si>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</si>
  <si>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</si>
  <si>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</si>
  <si>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</si>
  <si>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</si>
  <si>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</si>
  <si>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</si>
  <si>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</si>
  <si>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</si>
  <si>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</si>
  <si>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</si>
  <si>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</si>
  <si>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</si>
  <si>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</si>
  <si>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</si>
  <si>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</si>
  <si>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</si>
  <si>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</si>
  <si>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</si>
  <si>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</si>
  <si>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</si>
  <si>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</si>
  <si>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</si>
  <si>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</si>
  <si>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</si>
  <si>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</si>
  <si>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</si>
  <si>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</si>
  <si>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</si>
  <si>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</si>
  <si>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</si>
  <si>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</si>
  <si>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</si>
  <si>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</si>
  <si>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</si>
  <si>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</si>
  <si>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</si>
  <si>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</si>
  <si>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</si>
  <si>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</si>
  <si>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</si>
  <si>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</si>
  <si>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</si>
  <si>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</si>
  <si>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</si>
  <si>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</si>
  <si>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</si>
  <si>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</si>
  <si>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</si>
  <si>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</si>
  <si>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</si>
  <si>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</si>
  <si>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</si>
  <si>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</si>
  <si>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</si>
  <si>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</si>
  <si>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</si>
  <si>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</si>
  <si>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</si>
  <si>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</si>
  <si>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</si>
  <si>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</si>
  <si>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</si>
  <si>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</si>
  <si>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</si>
  <si>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</si>
  <si>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</si>
  <si>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</si>
  <si>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</si>
  <si>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</si>
  <si>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</si>
  <si>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</si>
  <si>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</si>
  <si>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</si>
  <si>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</si>
  <si>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</si>
  <si>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</si>
  <si>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</si>
  <si>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</si>
  <si>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</si>
  <si>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</si>
  <si>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</si>
  <si>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</si>
  <si>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</si>
  <si>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</si>
  <si>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</si>
  <si>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</si>
  <si>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</si>
  <si>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</si>
  <si>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</si>
  <si>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</si>
  <si>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</si>
  <si>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</si>
  <si>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</si>
  <si>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</si>
  <si>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</si>
  <si>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</si>
  <si>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</si>
  <si>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</si>
  <si>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</si>
  <si>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</si>
  <si>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</si>
  <si>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</si>
  <si>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</si>
  <si>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</si>
  <si>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</si>
  <si>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</si>
  <si>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</si>
  <si>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</si>
  <si>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</si>
  <si>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</si>
  <si>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</si>
  <si>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</si>
  <si>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</si>
  <si>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</si>
  <si>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</si>
  <si>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</si>
  <si>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</si>
  <si>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</si>
  <si>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</si>
  <si>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</si>
  <si>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</si>
  <si>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</si>
  <si>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</si>
  <si>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</si>
  <si>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</si>
  <si>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</si>
  <si>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</si>
  <si>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</si>
  <si>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</si>
  <si>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</si>
  <si>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</si>
  <si>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</si>
  <si>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</si>
  <si>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</si>
  <si>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</si>
  <si>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</si>
  <si>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</si>
  <si>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</si>
  <si>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</si>
  <si>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</si>
  <si>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</si>
  <si>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</si>
  <si>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</si>
  <si>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</si>
  <si>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</si>
  <si>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</si>
  <si>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</si>
  <si>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</si>
  <si>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</si>
  <si>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</si>
  <si>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</si>
  <si>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</si>
  <si>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</si>
  <si>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</si>
  <si>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</si>
  <si>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</si>
  <si>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</si>
  <si>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</si>
  <si>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</si>
  <si>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</si>
  <si>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</si>
  <si>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</si>
  <si>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</si>
  <si>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</si>
  <si>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</si>
  <si>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</si>
  <si>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</si>
  <si>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</si>
  <si>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</si>
  <si>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</si>
  <si>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</si>
  <si>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</si>
  <si>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</si>
  <si>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</si>
  <si>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</si>
  <si>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</si>
  <si>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</si>
  <si>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</si>
  <si>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</si>
  <si>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</si>
  <si>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</si>
  <si>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</si>
  <si>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</si>
  <si>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</si>
  <si>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</si>
  <si>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</si>
  <si>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</si>
  <si>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</si>
  <si>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</si>
  <si>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</si>
  <si>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</si>
  <si>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</si>
  <si>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</si>
  <si>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</si>
  <si>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</si>
  <si>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</si>
  <si>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</si>
  <si>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</si>
  <si>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</si>
  <si>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</si>
  <si>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</si>
  <si>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</si>
  <si>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</si>
  <si>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</si>
  <si>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</si>
  <si>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</si>
  <si>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</si>
  <si>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</si>
  <si>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</si>
  <si>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</si>
  <si>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</si>
  <si>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</si>
  <si>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</si>
  <si>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</si>
  <si>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</si>
  <si>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</si>
  <si>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</si>
  <si>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</si>
  <si>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</si>
  <si>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</si>
  <si>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</si>
  <si>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</si>
  <si>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</si>
  <si>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</si>
  <si>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</si>
  <si>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</si>
  <si>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</si>
  <si>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</si>
  <si>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</si>
  <si>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</si>
  <si>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</si>
  <si>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</si>
  <si>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</si>
  <si>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</si>
  <si>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</si>
  <si>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</si>
  <si>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</si>
  <si>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</si>
  <si>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</si>
  <si>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</si>
  <si>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</si>
  <si>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</si>
  <si>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</si>
  <si>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</si>
  <si>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</si>
  <si>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</si>
  <si>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</si>
  <si>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</si>
  <si>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</si>
  <si>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</si>
  <si>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</si>
  <si>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</si>
  <si>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</si>
  <si>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</si>
  <si>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</si>
  <si>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</si>
  <si>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</si>
  <si>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</si>
  <si>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</si>
  <si>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</si>
  <si>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</si>
  <si>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</si>
  <si>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</si>
  <si>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</si>
  <si>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</si>
  <si>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</si>
  <si>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</si>
  <si>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</si>
  <si>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</si>
  <si>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</si>
  <si>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</si>
  <si>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</si>
  <si>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</si>
  <si>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</si>
  <si>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</si>
  <si>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</si>
  <si>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</si>
  <si>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</si>
  <si>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</si>
  <si>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</si>
  <si>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</si>
  <si>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</si>
  <si>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</si>
  <si>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</si>
  <si>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</si>
  <si>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</si>
  <si>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</si>
  <si>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</si>
  <si>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</si>
  <si>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</si>
  <si>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</si>
  <si>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</si>
  <si>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</si>
  <si>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</si>
  <si>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</si>
  <si>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</si>
  <si>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</si>
  <si>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</si>
  <si>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</si>
  <si>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</si>
  <si>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</si>
  <si>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</si>
  <si>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</si>
  <si>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</si>
  <si>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</si>
  <si>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</si>
  <si>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</si>
  <si>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</si>
  <si>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</si>
  <si>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</si>
  <si>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</si>
  <si>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</si>
  <si>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</si>
  <si>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</si>
  <si>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</si>
  <si>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</si>
  <si>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</si>
  <si>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</si>
  <si>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</si>
  <si>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</si>
  <si>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</si>
  <si>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</si>
  <si>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</si>
  <si>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</si>
  <si>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</si>
  <si>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</si>
  <si>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</si>
  <si>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</si>
  <si>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</si>
  <si>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</si>
  <si>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</si>
  <si>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</si>
  <si>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</si>
  <si>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</si>
  <si>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</si>
  <si>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</si>
  <si>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</si>
  <si>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</si>
  <si>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</si>
  <si>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</si>
  <si>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</si>
  <si>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</si>
  <si>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</si>
  <si>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</si>
  <si>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</si>
  <si>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</si>
  <si>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</si>
  <si>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</si>
  <si>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</si>
  <si>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</si>
  <si>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</si>
  <si>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</si>
  <si>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</si>
  <si>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</si>
  <si>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</si>
  <si>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</si>
  <si>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</si>
  <si>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</si>
  <si>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</si>
  <si>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</si>
  <si>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</si>
  <si>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</si>
  <si>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</si>
  <si>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</si>
  <si>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</si>
  <si>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</si>
  <si>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</si>
  <si>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</si>
  <si>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</si>
  <si>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</si>
  <si>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</si>
  <si>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</si>
  <si>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</si>
  <si>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</si>
  <si>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</si>
  <si>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</si>
  <si>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</si>
  <si>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</si>
  <si>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</si>
  <si>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</si>
  <si>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</si>
  <si>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</si>
  <si>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</si>
  <si>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</si>
  <si>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</si>
  <si>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</si>
  <si>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</si>
  <si>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</si>
  <si>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</si>
  <si>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</si>
  <si>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</si>
  <si>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</si>
  <si>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</si>
  <si>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</si>
  <si>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</si>
  <si>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</si>
  <si>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</si>
  <si>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</si>
  <si>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</si>
  <si>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</si>
  <si>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</si>
  <si>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</si>
  <si>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</si>
  <si>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</si>
  <si>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</si>
  <si>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</si>
  <si>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</si>
  <si>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</si>
  <si>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</si>
  <si>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</si>
  <si>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</si>
  <si>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</si>
  <si>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</si>
  <si>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</si>
  <si>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</si>
  <si>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</si>
  <si>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</si>
  <si>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</si>
  <si>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</si>
  <si>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</si>
  <si>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</si>
  <si>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</si>
  <si>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</si>
  <si>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</si>
  <si>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</si>
  <si>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</si>
  <si>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</si>
  <si>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</si>
  <si>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</si>
  <si>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</si>
  <si>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</si>
  <si>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</si>
  <si>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</si>
  <si>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</si>
  <si>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</si>
  <si>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</si>
  <si>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</si>
  <si>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</si>
  <si>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</si>
  <si>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</si>
  <si>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</si>
  <si>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</si>
  <si>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</si>
  <si>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</si>
  <si>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</si>
  <si>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</si>
  <si>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</si>
  <si>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</si>
  <si>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</si>
  <si>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</si>
  <si>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</si>
  <si>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</si>
  <si>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</si>
  <si>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</si>
  <si>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</si>
  <si>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</si>
  <si>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</si>
  <si>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</si>
  <si>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</si>
  <si>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</si>
  <si>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</si>
  <si>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</si>
  <si>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</si>
  <si>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</si>
  <si>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</si>
  <si>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</si>
  <si>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</si>
  <si>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</si>
  <si>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</si>
  <si>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</si>
  <si>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</si>
  <si>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</si>
  <si>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</si>
  <si>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</si>
  <si>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</si>
  <si>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</si>
  <si>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</si>
  <si>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</si>
  <si>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</si>
  <si>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</si>
  <si>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</si>
  <si>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</si>
  <si>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</si>
  <si>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</si>
  <si>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</si>
  <si>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</si>
  <si>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</si>
  <si>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</si>
  <si>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</si>
  <si>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</si>
  <si>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</si>
  <si>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</si>
  <si>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</si>
  <si>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</si>
  <si>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</si>
  <si>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</si>
  <si>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</si>
  <si>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</si>
  <si>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</si>
  <si>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</si>
  <si>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</si>
  <si>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</si>
  <si>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</si>
  <si>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</si>
  <si>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</si>
  <si>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</si>
  <si>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</si>
  <si>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</si>
  <si>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</si>
  <si>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</si>
  <si>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</si>
  <si>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</si>
  <si>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</si>
  <si>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</si>
  <si>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</si>
  <si>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</si>
  <si>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</si>
  <si>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</si>
  <si>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</si>
  <si>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</si>
  <si>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</si>
  <si>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</si>
  <si>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</si>
  <si>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</si>
  <si>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</si>
  <si>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</si>
  <si>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</si>
  <si>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</si>
  <si>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</si>
  <si>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</si>
  <si>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</si>
  <si>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</si>
  <si>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</si>
  <si>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</si>
  <si>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</si>
  <si>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</si>
  <si>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</si>
  <si>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</si>
  <si>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</si>
  <si>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</si>
  <si>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</si>
  <si>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</si>
  <si>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</si>
  <si>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</si>
  <si>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</si>
  <si>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</si>
  <si>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</si>
  <si>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</si>
  <si>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</si>
  <si>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</si>
  <si>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</si>
  <si>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</si>
  <si>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</si>
  <si>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</si>
  <si>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</si>
  <si>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</si>
  <si>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</si>
  <si>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</si>
  <si>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</si>
  <si>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</si>
  <si>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</si>
  <si>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</si>
  <si>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</si>
  <si>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</si>
  <si>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</si>
  <si>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</si>
  <si>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</si>
  <si>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</si>
  <si>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</si>
  <si>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</si>
  <si>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</si>
  <si>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</si>
  <si>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</si>
  <si>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</si>
  <si>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</si>
  <si>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</si>
  <si>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</si>
  <si>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</si>
  <si>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</si>
  <si>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</si>
  <si>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</si>
  <si>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</si>
  <si>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</si>
  <si>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</si>
  <si>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</si>
  <si>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</si>
  <si>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</si>
  <si>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</si>
  <si>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</si>
  <si>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</si>
  <si>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</si>
  <si>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</si>
  <si>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</si>
  <si>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</si>
  <si>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</si>
  <si>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</si>
  <si>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</si>
  <si>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</si>
  <si>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</si>
  <si>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</si>
  <si>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</si>
  <si>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</si>
  <si>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</si>
  <si>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</si>
  <si>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</si>
  <si>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</si>
  <si>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</si>
  <si>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</si>
  <si>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</si>
  <si>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</si>
  <si>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</si>
  <si>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</si>
  <si>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</si>
  <si>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</si>
  <si>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</si>
  <si>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</si>
  <si>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</si>
  <si>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</si>
  <si>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</si>
  <si>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</si>
  <si>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</si>
  <si>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</si>
  <si>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</si>
  <si>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</si>
  <si>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</si>
  <si>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</si>
  <si>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</si>
  <si>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</si>
  <si>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</si>
  <si>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</si>
  <si>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</si>
  <si>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</si>
  <si>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</si>
  <si>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</si>
  <si>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</si>
  <si>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</si>
  <si>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</si>
  <si>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</si>
  <si>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</si>
  <si>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</si>
  <si>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</si>
  <si>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</si>
  <si>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</si>
  <si>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</si>
  <si>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</si>
  <si>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</si>
  <si>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</si>
  <si>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</si>
  <si>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</si>
  <si>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</si>
  <si>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</si>
  <si>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</si>
  <si>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</si>
  <si>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</si>
  <si>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</si>
  <si>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</si>
  <si>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</si>
  <si>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</si>
  <si>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</si>
  <si>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</si>
  <si>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</si>
  <si>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</si>
  <si>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</si>
  <si>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</si>
  <si>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</si>
  <si>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</si>
  <si>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</si>
  <si>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</si>
  <si>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</si>
  <si>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</si>
  <si>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</si>
  <si>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</si>
  <si>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</si>
  <si>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</si>
  <si>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</si>
  <si>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</si>
  <si>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</si>
  <si>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</si>
  <si>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</si>
  <si>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</si>
  <si>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</si>
  <si>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</si>
  <si>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</si>
  <si>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</si>
  <si>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</si>
  <si>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</si>
  <si>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</si>
  <si>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</si>
  <si>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</si>
  <si>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</si>
  <si>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</si>
  <si>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</si>
  <si>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</si>
  <si>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</si>
  <si>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</si>
  <si>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</si>
  <si>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</si>
  <si>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</si>
  <si>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</si>
  <si>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</si>
  <si>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</si>
  <si>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</si>
  <si>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</si>
  <si>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</si>
  <si>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</si>
  <si>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</si>
  <si>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</si>
  <si>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</si>
  <si>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</si>
  <si>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</si>
  <si>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</si>
  <si>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</si>
  <si>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</si>
  <si>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</si>
  <si>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</si>
  <si>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</si>
  <si>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</si>
  <si>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</si>
  <si>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</si>
  <si>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</si>
  <si>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</si>
  <si>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</si>
  <si>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</si>
  <si>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</si>
  <si>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</si>
  <si>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</si>
  <si>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</si>
  <si>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</si>
  <si>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</si>
  <si>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</si>
  <si>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</si>
  <si>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</si>
  <si>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</si>
  <si>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</si>
  <si>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</si>
  <si>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</si>
  <si>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</si>
  <si>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</si>
  <si>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</si>
  <si>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</si>
  <si>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</si>
  <si>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</si>
  <si>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</si>
  <si>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</si>
  <si>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</si>
  <si>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</si>
  <si>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</si>
  <si>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</si>
  <si>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</si>
  <si>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</si>
  <si>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</si>
  <si>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</si>
  <si>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</si>
  <si>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</si>
  <si>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</si>
  <si>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</si>
  <si>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</si>
  <si>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</si>
  <si>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</si>
  <si>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</si>
  <si>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</si>
  <si>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</si>
  <si>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</si>
  <si>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</si>
  <si>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</si>
  <si>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</si>
  <si>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</si>
  <si>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</si>
  <si>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</si>
  <si>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</si>
  <si>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</si>
  <si>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</si>
  <si>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</si>
  <si>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</si>
  <si>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</si>
  <si>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</si>
  <si>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</si>
  <si>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</si>
  <si>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</si>
  <si>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</si>
  <si>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</si>
  <si>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</si>
  <si>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</si>
  <si>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</si>
  <si>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</si>
  <si>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</si>
  <si>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</si>
  <si>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</si>
  <si>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</si>
  <si>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</si>
  <si>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</si>
  <si>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</si>
  <si>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</si>
  <si>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</si>
  <si>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</si>
  <si>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</si>
  <si>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</si>
  <si>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</si>
  <si>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</si>
  <si>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</si>
  <si>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</si>
  <si>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</si>
  <si>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</si>
  <si>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</si>
  <si>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</si>
  <si>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</si>
  <si>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</si>
  <si>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</si>
  <si>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</si>
  <si>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</si>
  <si>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</si>
  <si>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</si>
  <si>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</si>
  <si>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</si>
  <si>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</si>
  <si>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</si>
  <si>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</si>
  <si>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</si>
  <si>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</si>
  <si>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</si>
  <si>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</si>
  <si>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</si>
  <si>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</si>
  <si>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</si>
  <si>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</si>
  <si>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</si>
  <si>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</si>
  <si>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</si>
  <si>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</si>
  <si>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</si>
  <si>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</si>
  <si>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</si>
  <si>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</si>
  <si>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</si>
  <si>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</si>
  <si>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</si>
  <si>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</si>
  <si>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</si>
  <si>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</si>
  <si>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</si>
  <si>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</si>
  <si>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</si>
  <si>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</si>
  <si>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</si>
  <si>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</si>
  <si>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</si>
  <si>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</si>
  <si>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</si>
  <si>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</si>
  <si>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</si>
  <si>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</si>
  <si>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</si>
  <si>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</si>
  <si>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</si>
  <si>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</si>
  <si>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</si>
  <si>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</si>
  <si>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</si>
  <si>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</si>
  <si>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</si>
  <si>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</si>
  <si>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</si>
  <si>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</si>
  <si>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</si>
  <si>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</si>
  <si>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</si>
  <si>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</si>
  <si>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</si>
  <si>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</si>
  <si>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</si>
  <si>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</si>
  <si>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</si>
  <si>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</si>
  <si>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</si>
  <si>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</si>
  <si>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</si>
  <si>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</si>
  <si>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</si>
  <si>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</si>
  <si>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</si>
  <si>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</si>
  <si>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</si>
  <si>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</si>
  <si>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</si>
  <si>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</si>
  <si>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</si>
  <si>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</si>
  <si>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</si>
  <si>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</si>
  <si>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</si>
  <si>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</si>
  <si>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</si>
  <si>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</si>
  <si>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</si>
  <si>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</si>
  <si>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</si>
  <si>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</si>
  <si>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</si>
  <si>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</si>
  <si>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</si>
  <si>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</si>
  <si>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</si>
  <si>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</si>
  <si>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</si>
  <si>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</si>
  <si>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</si>
  <si>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</si>
  <si>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</si>
  <si>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</si>
  <si>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</si>
  <si>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</si>
  <si>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</si>
  <si>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</si>
  <si>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</si>
  <si>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</si>
  <si>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</si>
  <si>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</si>
  <si>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</si>
  <si>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</si>
  <si>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</si>
  <si>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</si>
  <si>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</si>
  <si>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</si>
  <si>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</si>
  <si>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</si>
  <si>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</si>
  <si>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</si>
  <si>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</si>
  <si>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</si>
  <si>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</si>
  <si>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</si>
  <si>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</si>
  <si>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</si>
  <si>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</si>
  <si>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</si>
  <si>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</si>
  <si>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</si>
  <si>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</si>
  <si>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</si>
  <si>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</si>
  <si>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</si>
  <si>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</si>
  <si>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</si>
  <si>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</si>
  <si>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</si>
  <si>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</si>
  <si>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</si>
  <si>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</si>
  <si>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</si>
  <si>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</si>
  <si>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</si>
  <si>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</si>
  <si>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</si>
  <si>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</si>
  <si>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</si>
  <si>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</si>
  <si>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</si>
  <si>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</si>
  <si>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</si>
  <si>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</si>
  <si>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</si>
  <si>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</si>
  <si>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</si>
  <si>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</si>
  <si>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</si>
  <si>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</si>
  <si>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</si>
  <si>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</si>
  <si>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</si>
  <si>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</si>
  <si>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</si>
  <si>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</si>
  <si>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</si>
  <si>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</si>
  <si>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</si>
  <si>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</si>
  <si>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</si>
  <si>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</si>
  <si>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</si>
  <si>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</si>
  <si>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</si>
  <si>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</si>
  <si>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</si>
  <si>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</si>
  <si>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</si>
  <si>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</si>
  <si>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</si>
  <si>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</si>
  <si>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</si>
  <si>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</si>
  <si>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</si>
  <si>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</si>
  <si>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</si>
  <si>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</si>
  <si>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</si>
  <si>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</si>
  <si>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</si>
  <si>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</si>
  <si>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</si>
  <si>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</si>
  <si>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</si>
  <si>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</si>
  <si>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</si>
  <si>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</si>
  <si>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</si>
  <si>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</si>
  <si>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</si>
  <si>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</si>
  <si>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</si>
  <si>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</si>
  <si>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</si>
  <si>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</si>
  <si>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</si>
  <si>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</si>
  <si>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</si>
  <si>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</si>
  <si>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</si>
  <si>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</si>
  <si>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</si>
  <si>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</si>
  <si>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</si>
  <si>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</si>
  <si>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</si>
  <si>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</si>
  <si>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</si>
  <si>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</si>
  <si>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</si>
  <si>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</si>
  <si>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</si>
  <si>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</si>
  <si>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</si>
  <si>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</si>
  <si>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</si>
  <si>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</si>
  <si>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</si>
  <si>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</si>
  <si>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</si>
  <si>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</si>
  <si>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</si>
  <si>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</si>
  <si>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</si>
  <si>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</si>
  <si>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</si>
  <si>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</si>
  <si>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</si>
  <si>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</si>
  <si>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</si>
  <si>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</si>
  <si>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</si>
  <si>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</si>
  <si>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</si>
  <si>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</si>
  <si>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</si>
  <si>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</si>
  <si>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</si>
  <si>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</si>
  <si>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</si>
  <si>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</si>
  <si>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</si>
  <si>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</si>
  <si>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</si>
  <si>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</si>
  <si>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</si>
  <si>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</si>
  <si>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</si>
  <si>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</si>
  <si>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</si>
  <si>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</si>
  <si>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</si>
  <si>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</si>
  <si>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</si>
  <si>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</si>
  <si>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</si>
  <si>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</si>
  <si>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</si>
  <si>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</si>
  <si>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</si>
  <si>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</si>
  <si>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</si>
  <si>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</si>
  <si>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</si>
  <si>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</si>
  <si>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</si>
  <si>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</si>
  <si>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</si>
  <si>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</si>
  <si>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</si>
  <si>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</si>
  <si>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</si>
  <si>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</si>
  <si>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</si>
  <si>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</si>
  <si>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</si>
  <si>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</si>
  <si>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</si>
  <si>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</si>
  <si>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</si>
  <si>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</si>
  <si>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</si>
  <si>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</si>
  <si>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</si>
  <si>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</si>
  <si>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</si>
  <si>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</si>
  <si>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</si>
  <si>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</si>
  <si>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</si>
  <si>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</si>
  <si>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</si>
  <si>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</si>
  <si>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</si>
  <si>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</si>
  <si>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</si>
  <si>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</si>
  <si>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</si>
  <si>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</si>
  <si>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</si>
  <si>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</si>
  <si>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</si>
  <si>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</si>
  <si>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</si>
  <si>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</si>
  <si>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</si>
  <si>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</si>
  <si>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</si>
  <si>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</si>
  <si>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</si>
  <si>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</si>
  <si>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</si>
  <si>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</si>
  <si>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</si>
  <si>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</si>
  <si>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</si>
  <si>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</si>
  <si>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</si>
  <si>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</si>
  <si>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</si>
  <si>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</si>
  <si>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</si>
  <si>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</si>
  <si>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</si>
  <si>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</si>
  <si>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</si>
  <si>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</si>
  <si>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</si>
  <si>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</si>
  <si>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</si>
  <si>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</si>
  <si>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</si>
  <si>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</si>
  <si>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</si>
  <si>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</si>
  <si>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</si>
  <si>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</si>
  <si>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</si>
  <si>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</si>
  <si>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</si>
  <si>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</si>
  <si>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</si>
  <si>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</si>
  <si>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</si>
  <si>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</si>
  <si>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</si>
  <si>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</si>
  <si>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</si>
  <si>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</si>
  <si>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</si>
  <si>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</si>
  <si>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</si>
  <si>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</si>
  <si>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</si>
  <si>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</si>
  <si>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</si>
  <si>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</si>
  <si>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</si>
  <si>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</si>
  <si>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</si>
  <si>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</si>
  <si>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</si>
  <si>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</si>
  <si>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</si>
  <si>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</si>
  <si>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</si>
  <si>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</si>
  <si>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</si>
  <si>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</si>
  <si>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</si>
  <si>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</si>
  <si>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</si>
  <si>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</si>
  <si>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</si>
  <si>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</si>
  <si>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</si>
  <si>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</si>
  <si>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</si>
  <si>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</si>
  <si>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</si>
  <si>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</si>
  <si>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</si>
  <si>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</si>
  <si>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</si>
  <si>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</si>
  <si>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</si>
  <si>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</si>
  <si>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</si>
  <si>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</si>
  <si>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</si>
  <si>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</si>
  <si>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</si>
  <si>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</si>
  <si>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</si>
  <si>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</si>
  <si>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</si>
  <si>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</si>
  <si>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</si>
  <si>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</si>
  <si>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</si>
  <si>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</si>
  <si>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</si>
  <si>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</si>
  <si>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</si>
  <si>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</si>
  <si>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</si>
  <si>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</si>
  <si>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</si>
  <si>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</si>
  <si>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</si>
  <si>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</si>
  <si>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</si>
  <si>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</si>
  <si>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</si>
  <si>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</si>
  <si>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</si>
  <si>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</si>
  <si>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</si>
  <si>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</si>
  <si>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</si>
  <si>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</si>
  <si>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</si>
  <si>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</si>
  <si>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</si>
  <si>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</si>
  <si>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</si>
  <si>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</si>
  <si>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</si>
  <si>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</si>
  <si>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</si>
  <si>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</si>
  <si>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</si>
  <si>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</si>
  <si>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</si>
  <si>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</si>
  <si>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</si>
  <si>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</si>
  <si>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</si>
  <si>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</si>
  <si>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</si>
  <si>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</si>
  <si>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</si>
  <si>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</si>
  <si>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</si>
  <si>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</si>
  <si>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</si>
  <si>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</si>
  <si>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</si>
  <si>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</si>
  <si>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</si>
  <si>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</si>
  <si>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</si>
  <si>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</si>
  <si>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</si>
  <si>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</si>
  <si>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</si>
  <si>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</si>
  <si>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</si>
  <si>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</si>
  <si>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</si>
  <si>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</si>
  <si>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</si>
  <si>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</si>
  <si>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</si>
  <si>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</si>
  <si>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</si>
  <si>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</si>
  <si>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</si>
  <si>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</si>
  <si>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</si>
  <si>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</si>
  <si>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</si>
  <si>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</si>
  <si>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</si>
  <si>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</si>
  <si>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</si>
  <si>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</si>
  <si>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</si>
  <si>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</si>
  <si>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</si>
  <si>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</si>
  <si>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</si>
  <si>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</si>
  <si>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</si>
  <si>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</si>
  <si>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</si>
  <si>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</si>
  <si>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</si>
  <si>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</si>
  <si>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</si>
  <si>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</si>
  <si>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</si>
  <si>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</si>
  <si>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</si>
  <si>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</si>
  <si>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</si>
  <si>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</si>
  <si>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</si>
  <si>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</si>
  <si>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</si>
  <si>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</si>
  <si>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</si>
  <si>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</si>
  <si>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</si>
  <si>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</si>
  <si>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</si>
  <si>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</si>
  <si>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</si>
  <si>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</si>
  <si>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</si>
  <si>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</si>
  <si>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</si>
  <si>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</si>
  <si>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</si>
  <si>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</si>
  <si>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</si>
  <si>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</si>
  <si>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</si>
  <si>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</si>
  <si>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</si>
  <si>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</si>
  <si>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</si>
  <si>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</si>
  <si>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</si>
  <si>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</si>
  <si>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</si>
  <si>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</si>
  <si>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</si>
  <si>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</si>
  <si>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</si>
  <si>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</si>
  <si>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</si>
  <si>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</si>
  <si>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</si>
  <si>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</si>
  <si>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</si>
  <si>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</si>
  <si>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</si>
  <si>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</si>
  <si>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</si>
  <si>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</si>
  <si>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</si>
  <si>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</si>
  <si>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</si>
  <si>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</si>
  <si>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</si>
  <si>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</si>
  <si>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</si>
  <si>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</si>
  <si>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</si>
  <si>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</si>
  <si>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</si>
  <si>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</si>
  <si>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</si>
  <si>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</si>
  <si>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</si>
  <si>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</si>
  <si>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</si>
  <si>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</si>
  <si>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</si>
  <si>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</si>
  <si>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</si>
  <si>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</si>
  <si>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</si>
  <si>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</si>
  <si>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</si>
  <si>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</si>
  <si>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</si>
  <si>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</si>
  <si>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</si>
  <si>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</si>
  <si>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</si>
  <si>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</si>
  <si>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</si>
  <si>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</si>
  <si>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</si>
  <si>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</si>
  <si>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</si>
  <si>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</si>
  <si>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</si>
  <si>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</si>
  <si>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</si>
  <si>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</si>
  <si>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</si>
  <si>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</si>
  <si>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</si>
  <si>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</si>
  <si>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</si>
  <si>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</si>
  <si>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</si>
  <si>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</si>
  <si>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</si>
  <si>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</si>
  <si>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</si>
  <si>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</si>
  <si>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</si>
  <si>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</si>
  <si>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</si>
  <si>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</si>
  <si>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</si>
  <si>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</si>
  <si>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</si>
  <si>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</si>
  <si>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</si>
  <si>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</si>
  <si>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</si>
  <si>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</si>
  <si>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</si>
  <si>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</si>
  <si>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</si>
  <si>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</si>
  <si>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</si>
  <si>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</si>
  <si>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</si>
  <si>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</si>
  <si>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</si>
  <si>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</si>
  <si>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</si>
  <si>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</si>
  <si>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</si>
  <si>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</si>
  <si>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</si>
  <si>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</si>
  <si>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</si>
  <si>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</si>
  <si>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</si>
  <si>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</si>
  <si>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</si>
  <si>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</si>
  <si>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</si>
  <si>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</si>
  <si>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</si>
  <si>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</si>
  <si>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</si>
  <si>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</si>
  <si>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</si>
  <si>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</si>
  <si>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</si>
  <si>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</si>
  <si>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</si>
  <si>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</si>
  <si>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</si>
  <si>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</si>
  <si>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</si>
  <si>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</si>
  <si>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</si>
  <si>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</si>
  <si>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</si>
  <si>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</si>
  <si>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</si>
  <si>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</si>
  <si>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</si>
  <si>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</si>
  <si>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</si>
  <si>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</si>
  <si>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</si>
  <si>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</si>
  <si>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</si>
  <si>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</si>
  <si>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</si>
  <si>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</si>
  <si>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</si>
  <si>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</si>
  <si>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</si>
  <si>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</si>
  <si>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</si>
  <si>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</si>
  <si>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</si>
  <si>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</si>
  <si>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</si>
  <si>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</si>
  <si>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</si>
  <si>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</si>
  <si>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</si>
  <si>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</si>
  <si>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</si>
  <si>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</si>
  <si>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</si>
  <si>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</si>
  <si>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</si>
  <si>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</si>
  <si>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</si>
  <si>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</si>
  <si>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</si>
  <si>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</si>
  <si>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</si>
  <si>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</si>
  <si>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</si>
  <si>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</si>
  <si>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</si>
  <si>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</si>
  <si>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</si>
  <si>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</si>
  <si>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</si>
  <si>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</si>
  <si>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</si>
  <si>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</si>
  <si>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</si>
  <si>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</si>
  <si>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</si>
  <si>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</si>
  <si>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</si>
  <si>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</si>
  <si>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</si>
  <si>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</si>
  <si>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</si>
  <si>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</si>
  <si>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</si>
  <si>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</si>
  <si>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</si>
  <si>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</si>
  <si>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</si>
  <si>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</si>
  <si>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</si>
  <si>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</si>
  <si>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</si>
  <si>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</si>
  <si>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</si>
  <si>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</si>
  <si>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</si>
  <si>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</si>
  <si>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</si>
  <si>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</si>
  <si>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</si>
  <si>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</si>
  <si>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</si>
  <si>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</si>
  <si>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</si>
  <si>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</si>
  <si>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</si>
  <si>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</si>
  <si>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</si>
  <si>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</si>
  <si>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</si>
  <si>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</si>
  <si>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</si>
  <si>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</si>
  <si>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</si>
  <si>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</si>
  <si>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</si>
  <si>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</si>
  <si>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</si>
  <si>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</si>
  <si>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</si>
  <si>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</si>
  <si>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</si>
  <si>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</si>
  <si>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</si>
  <si>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</si>
  <si>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</si>
  <si>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</si>
  <si>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</si>
  <si>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</si>
  <si>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</si>
  <si>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</si>
  <si>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</si>
  <si>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</si>
  <si>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</si>
  <si>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</si>
  <si>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</si>
  <si>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</si>
  <si>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</si>
  <si>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</si>
  <si>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</si>
  <si>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</si>
  <si>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</si>
  <si>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</si>
  <si>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</si>
  <si>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</si>
  <si>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</si>
  <si>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</si>
  <si>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</si>
  <si>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</si>
  <si>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</si>
  <si>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</si>
  <si>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</si>
  <si>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</si>
  <si>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</si>
  <si>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</si>
  <si>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</si>
  <si>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</si>
  <si>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</si>
  <si>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</si>
  <si>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</si>
  <si>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</si>
  <si>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</si>
  <si>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</si>
  <si>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</si>
  <si>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</si>
  <si>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</si>
  <si>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</si>
  <si>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</si>
  <si>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</si>
  <si>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</si>
  <si>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</si>
  <si>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</si>
  <si>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</si>
  <si>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</si>
  <si>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</si>
  <si>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</si>
  <si>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</si>
  <si>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</si>
  <si>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</si>
  <si>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</si>
  <si>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</si>
  <si>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</si>
  <si>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</si>
  <si>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</si>
  <si>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</si>
  <si>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</si>
  <si>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</si>
  <si>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</si>
  <si>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</si>
  <si>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</si>
  <si>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</si>
  <si>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</si>
  <si>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</si>
  <si>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</si>
  <si>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</si>
  <si>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</si>
  <si>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</si>
  <si>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</si>
  <si>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</si>
  <si>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</si>
  <si>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</si>
  <si>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</si>
  <si>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</si>
  <si>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</si>
  <si>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</si>
  <si>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</si>
  <si>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</si>
  <si>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</si>
  <si>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</si>
  <si>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</si>
  <si>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</si>
  <si>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</si>
  <si>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</si>
  <si>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</si>
  <si>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</si>
  <si>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</si>
  <si>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</si>
  <si>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</si>
  <si>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</si>
  <si>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</si>
  <si>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</si>
  <si>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</si>
  <si>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</si>
  <si>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</si>
  <si>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</si>
  <si>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</si>
  <si>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</si>
  <si>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</si>
  <si>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</si>
  <si>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</si>
  <si>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</si>
  <si>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</si>
  <si>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</si>
  <si>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</si>
  <si>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</si>
  <si>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</si>
  <si>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</si>
  <si>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</si>
  <si>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</si>
  <si>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</si>
  <si>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</si>
  <si>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</si>
  <si>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</si>
  <si>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</si>
  <si>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</si>
  <si>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</si>
  <si>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</si>
  <si>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</si>
  <si>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</si>
  <si>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</si>
  <si>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</si>
  <si>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</si>
  <si>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</si>
  <si>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</si>
  <si>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</si>
  <si>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</si>
  <si>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</si>
  <si>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</si>
  <si>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</si>
  <si>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</si>
  <si>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</si>
  <si>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</si>
  <si>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</si>
  <si>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</si>
  <si>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</si>
  <si>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</si>
  <si>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</si>
  <si>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</si>
  <si>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</si>
  <si>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</si>
  <si>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</si>
  <si>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</si>
  <si>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</si>
  <si>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</si>
  <si>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</si>
  <si>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</si>
  <si>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</si>
  <si>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</si>
  <si>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</si>
  <si>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</si>
  <si>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</si>
  <si>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</si>
  <si>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</si>
  <si>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</si>
  <si>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</si>
  <si>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</si>
  <si>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</si>
  <si>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</si>
  <si>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</si>
  <si>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</si>
  <si>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</si>
  <si>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</si>
  <si>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</si>
  <si>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</si>
  <si>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</si>
  <si>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</si>
  <si>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</si>
  <si>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</si>
  <si>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</si>
  <si>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</si>
  <si>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</si>
  <si>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</si>
  <si>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</si>
  <si>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</si>
  <si>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</si>
  <si>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</si>
  <si>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</si>
  <si>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</si>
  <si>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</si>
  <si>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</si>
  <si>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</si>
  <si>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</si>
  <si>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</si>
  <si>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</si>
  <si>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</si>
  <si>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</si>
  <si>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</si>
  <si>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</si>
  <si>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</si>
  <si>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</si>
  <si>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</si>
  <si>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</si>
  <si>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</si>
  <si>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</si>
  <si>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</si>
  <si>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</si>
  <si>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</si>
  <si>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</si>
  <si>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</si>
  <si>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</si>
  <si>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</si>
  <si>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</si>
  <si>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</si>
  <si>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</si>
  <si>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</si>
  <si>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</si>
  <si>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</si>
  <si>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</si>
  <si>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</si>
  <si>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</si>
  <si>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</si>
  <si>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</si>
  <si>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</si>
  <si>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</si>
  <si>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</si>
  <si>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</si>
  <si>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</si>
  <si>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</si>
  <si>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</si>
  <si>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</si>
  <si>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</si>
  <si>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</si>
  <si>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</si>
  <si>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</si>
  <si>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</si>
  <si>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</si>
  <si>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</si>
  <si>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</si>
  <si>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</si>
  <si>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</si>
  <si>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</si>
  <si>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</si>
  <si>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</si>
  <si>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</si>
  <si>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</si>
  <si>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</si>
  <si>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</si>
  <si>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</si>
  <si>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</si>
  <si>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</si>
  <si>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</si>
  <si>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</si>
  <si>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</si>
  <si>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</si>
  <si>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</si>
  <si>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</si>
  <si>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</si>
  <si>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</si>
  <si>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</si>
  <si>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</si>
  <si>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</si>
  <si>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</si>
  <si>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</si>
  <si>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</si>
  <si>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</si>
  <si>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</si>
  <si>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</si>
  <si>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</si>
  <si>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</si>
  <si>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</si>
  <si>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</si>
  <si>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</si>
  <si>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</si>
  <si>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</si>
  <si>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</si>
  <si>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</si>
  <si>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</si>
  <si>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</si>
  <si>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</si>
  <si>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</si>
  <si>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</si>
  <si>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</si>
  <si>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</si>
  <si>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</si>
  <si>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</si>
  <si>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</si>
  <si>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</si>
  <si>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</si>
  <si>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</si>
  <si>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</si>
  <si>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</si>
  <si>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</si>
  <si>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</si>
  <si>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</si>
  <si>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</si>
  <si>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</si>
  <si>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</si>
  <si>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</si>
  <si>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</si>
  <si>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</si>
  <si>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</si>
  <si>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</si>
  <si>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</si>
  <si>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</si>
  <si>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</si>
  <si>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</si>
  <si>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</si>
  <si>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</si>
  <si>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</si>
  <si>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</si>
  <si>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</si>
  <si>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</si>
  <si>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</si>
  <si>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</si>
  <si>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</si>
  <si>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</si>
  <si>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</si>
  <si>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</si>
  <si>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</si>
  <si>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</si>
  <si>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</si>
  <si>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</si>
  <si>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</si>
  <si>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</si>
  <si>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</si>
  <si>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</si>
  <si>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</si>
  <si>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</si>
  <si>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</si>
  <si>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</si>
  <si>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</si>
  <si>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</si>
  <si>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</si>
  <si>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</si>
  <si>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</si>
  <si>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</si>
  <si>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</si>
  <si>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</si>
  <si>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</si>
  <si>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</si>
  <si>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</si>
  <si>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</si>
  <si>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</si>
  <si>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</si>
  <si>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</si>
  <si>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</si>
  <si>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</si>
  <si>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</si>
  <si>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</si>
  <si>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</si>
  <si>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</si>
  <si>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</si>
  <si>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</si>
  <si>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</si>
  <si>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</si>
  <si>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</si>
  <si>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</si>
  <si>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</si>
  <si>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</si>
  <si>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</si>
  <si>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</si>
  <si>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</si>
  <si>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</si>
  <si>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</si>
  <si>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</si>
  <si>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</si>
  <si>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</si>
  <si>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</si>
  <si>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</si>
  <si>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</si>
  <si>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</si>
  <si>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</si>
  <si>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</si>
  <si>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</si>
  <si>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</si>
  <si>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</si>
  <si>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</si>
  <si>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</si>
  <si>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</si>
  <si>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</si>
  <si>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</si>
  <si>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</si>
  <si>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</si>
  <si>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</si>
  <si>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</si>
  <si>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</si>
  <si>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</si>
  <si>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</si>
  <si>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</si>
  <si>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</si>
  <si>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</si>
  <si>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</si>
  <si>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</si>
  <si>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</si>
  <si>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</si>
  <si>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</si>
  <si>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</si>
  <si>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</si>
  <si>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</si>
  <si>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</si>
  <si>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</si>
  <si>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</si>
  <si>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</si>
  <si>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</si>
  <si>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</si>
  <si>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</si>
  <si>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</si>
  <si>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</si>
  <si>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</si>
  <si>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</si>
  <si>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</si>
  <si>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</si>
  <si>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</si>
  <si>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</si>
  <si>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</si>
  <si>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</si>
  <si>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</si>
  <si>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</si>
  <si>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</si>
  <si>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</si>
  <si>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</si>
  <si>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</si>
  <si>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</si>
  <si>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</si>
  <si>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</si>
  <si>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</si>
  <si>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</si>
  <si>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</si>
  <si>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</si>
  <si>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</si>
  <si>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</si>
  <si>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</si>
  <si>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</si>
  <si>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</si>
  <si>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</si>
  <si>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</si>
  <si>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</si>
  <si>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</si>
  <si>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</si>
  <si>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</si>
  <si>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</si>
  <si>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</si>
  <si>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</si>
  <si>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</si>
  <si>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</si>
  <si>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</si>
  <si>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</si>
  <si>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</si>
  <si>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</si>
  <si>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</si>
  <si>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</si>
  <si>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</si>
  <si>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</si>
  <si>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</si>
  <si>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</si>
  <si>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</si>
  <si>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</si>
  <si>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</si>
  <si>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</si>
  <si>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</si>
  <si>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</si>
  <si>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</si>
  <si>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</si>
  <si>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</si>
  <si>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</si>
  <si>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</si>
  <si>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</si>
  <si>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</si>
  <si>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</si>
  <si>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</si>
  <si>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</si>
  <si>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</si>
  <si>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</si>
  <si>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</si>
  <si>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</si>
  <si>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</si>
  <si>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</si>
  <si>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</si>
  <si>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</si>
  <si>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</si>
  <si>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</si>
  <si>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</si>
  <si>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</si>
  <si>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</si>
  <si>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</si>
  <si>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</si>
  <si>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</si>
  <si>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</si>
  <si>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</si>
  <si>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</si>
  <si>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</si>
  <si>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</si>
  <si>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</si>
  <si>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</si>
  <si>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</si>
  <si>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</si>
  <si>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</si>
  <si>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</si>
  <si>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</si>
  <si>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</si>
  <si>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</si>
  <si>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</si>
  <si>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</si>
  <si>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</si>
  <si>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</si>
  <si>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</si>
  <si>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</si>
  <si>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</si>
  <si>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</si>
  <si>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</si>
  <si>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</si>
  <si>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</si>
  <si>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</si>
  <si>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</si>
  <si>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</si>
  <si>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</si>
  <si>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</si>
  <si>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</si>
  <si>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</si>
  <si>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</si>
  <si>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</si>
  <si>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</si>
  <si>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</si>
  <si>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</si>
  <si>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</si>
  <si>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</si>
  <si>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</si>
  <si>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</si>
  <si>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</si>
  <si>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</si>
  <si>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</si>
  <si>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</si>
  <si>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</si>
  <si>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</si>
  <si>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</si>
  <si>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</si>
  <si>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</si>
  <si>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</si>
  <si>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</si>
  <si>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</si>
  <si>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</si>
  <si>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</si>
  <si>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</si>
  <si>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</si>
  <si>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</si>
  <si>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</si>
  <si>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</si>
  <si>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</si>
  <si>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</si>
  <si>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</si>
  <si>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</si>
  <si>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</si>
  <si>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</si>
  <si>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</si>
  <si>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</si>
  <si>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</si>
  <si>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</si>
  <si>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</si>
  <si>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</si>
  <si>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</si>
  <si>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</si>
  <si>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</si>
  <si>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</si>
  <si>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</si>
  <si>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</si>
  <si>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</si>
  <si>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</si>
  <si>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</si>
  <si>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</si>
  <si>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</si>
  <si>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</si>
  <si>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</si>
  <si>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</si>
  <si>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</si>
  <si>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</si>
  <si>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</si>
  <si>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</si>
  <si>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</si>
  <si>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</si>
  <si>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</si>
  <si>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</si>
  <si>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</si>
  <si>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</si>
  <si>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</si>
  <si>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</si>
  <si>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</si>
  <si>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</si>
  <si>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</si>
  <si>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</si>
  <si>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</si>
  <si>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</si>
  <si>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</si>
  <si>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</si>
  <si>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</si>
  <si>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</si>
  <si>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</si>
  <si>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</si>
  <si>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</si>
  <si>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</si>
  <si>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</si>
  <si>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</si>
  <si>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</si>
  <si>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</si>
  <si>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</si>
  <si>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</si>
  <si>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</si>
  <si>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</si>
  <si>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</si>
  <si>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</si>
  <si>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</si>
  <si>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</si>
  <si>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</si>
  <si>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</si>
  <si>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</si>
  <si>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</si>
  <si>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</si>
  <si>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</si>
  <si>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</si>
  <si>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</si>
  <si>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</si>
  <si>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</si>
  <si>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</si>
  <si>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</si>
  <si>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</si>
  <si>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</si>
  <si>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</si>
  <si>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</si>
  <si>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</si>
  <si>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</si>
  <si>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</si>
  <si>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</si>
  <si>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</si>
  <si>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</si>
  <si>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</si>
  <si>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</si>
  <si>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</si>
  <si>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</si>
  <si>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</si>
  <si>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</si>
  <si>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</si>
  <si>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</si>
  <si>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</si>
  <si>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</si>
  <si>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</si>
  <si>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</si>
  <si>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</si>
  <si>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</si>
  <si>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</si>
  <si>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</si>
  <si>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</si>
  <si>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</si>
  <si>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</si>
  <si>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</si>
  <si>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</si>
  <si>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</si>
  <si>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</si>
  <si>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</si>
  <si>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</si>
  <si>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</si>
  <si>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</si>
  <si>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</si>
  <si>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</si>
  <si>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</si>
  <si>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</si>
  <si>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</si>
  <si>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</si>
  <si>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</si>
  <si>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</si>
  <si>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</si>
  <si>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</si>
  <si>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</si>
  <si>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</si>
  <si>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</si>
  <si>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</si>
  <si>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</si>
  <si>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</si>
  <si>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</si>
  <si>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</si>
  <si>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</si>
  <si>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</si>
  <si>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</si>
  <si>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</si>
  <si>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</si>
  <si>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</si>
  <si>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</si>
  <si>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</si>
  <si>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</si>
  <si>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</si>
  <si>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</si>
  <si>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</si>
  <si>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</si>
  <si>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</si>
  <si>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</si>
  <si>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</si>
  <si>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</si>
  <si>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</si>
  <si>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</si>
  <si>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</si>
  <si>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</si>
  <si>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</si>
  <si>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</si>
  <si>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</si>
  <si>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</si>
  <si>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</si>
  <si>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</si>
  <si>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</si>
  <si>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</si>
  <si>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</si>
  <si>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</si>
  <si>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</si>
  <si>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</si>
  <si>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</si>
  <si>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</si>
  <si>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</si>
  <si>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</si>
  <si>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</si>
  <si>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</si>
  <si>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</si>
  <si>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</si>
  <si>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</si>
  <si>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</si>
  <si>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</si>
  <si>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</si>
  <si>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</si>
  <si>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</si>
  <si>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</si>
  <si>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</si>
  <si>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</si>
  <si>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</si>
  <si>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</si>
  <si>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</si>
  <si>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</si>
  <si>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</si>
  <si>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</si>
  <si>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</si>
  <si>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</si>
  <si>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</si>
  <si>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</si>
  <si>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</si>
  <si>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</si>
  <si>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</si>
  <si>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</si>
  <si>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</si>
  <si>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</si>
  <si>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</si>
  <si>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</si>
  <si>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</si>
  <si>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</si>
  <si>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</si>
  <si>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</si>
  <si>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</si>
  <si>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</si>
  <si>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</si>
  <si>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</si>
  <si>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</si>
  <si>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</si>
  <si>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</si>
  <si>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</si>
  <si>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</si>
  <si>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</si>
  <si>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</si>
  <si>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</si>
  <si>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</si>
  <si>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</si>
  <si>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</si>
  <si>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</si>
  <si>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</si>
  <si>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</si>
  <si>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</si>
  <si>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</si>
  <si>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</si>
  <si>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</si>
  <si>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</si>
  <si>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</si>
  <si>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</si>
  <si>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</si>
  <si>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</si>
  <si>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</si>
  <si>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</si>
  <si>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</si>
  <si>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</si>
  <si>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</si>
  <si>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</si>
  <si>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</si>
  <si>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</si>
  <si>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</si>
  <si>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</si>
  <si>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</si>
  <si>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</si>
  <si>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</si>
  <si>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</si>
  <si>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</si>
  <si>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</si>
  <si>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</si>
  <si>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</si>
  <si>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</si>
  <si>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</si>
  <si>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</si>
  <si>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</si>
  <si>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</si>
  <si>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</si>
  <si>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</si>
  <si>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</si>
  <si>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</si>
  <si>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</si>
  <si>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</si>
  <si>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</si>
  <si>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</si>
  <si>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</si>
  <si>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</si>
  <si>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</si>
  <si>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</si>
  <si>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</si>
  <si>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</si>
  <si>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</si>
  <si>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</si>
  <si>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</si>
  <si>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</si>
  <si>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</si>
  <si>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</si>
  <si>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</si>
  <si>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</si>
  <si>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</si>
  <si>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</si>
  <si>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</si>
  <si>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</si>
  <si>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</si>
  <si>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</si>
  <si>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</si>
  <si>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</si>
  <si>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</si>
  <si>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</si>
  <si>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</si>
  <si>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</si>
  <si>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</si>
  <si>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</si>
  <si>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</si>
  <si>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</si>
  <si>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</si>
  <si>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</si>
  <si>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</si>
  <si>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</si>
  <si>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</si>
  <si>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</si>
  <si>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</si>
  <si>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</si>
  <si>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</si>
  <si>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</si>
  <si>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</si>
  <si>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</si>
  <si>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</si>
  <si>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</si>
  <si>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</si>
  <si>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</si>
  <si>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</si>
  <si>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</si>
  <si>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</si>
  <si>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</si>
  <si>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</si>
  <si>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</si>
  <si>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</si>
  <si>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</si>
  <si>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</si>
  <si>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</si>
  <si>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</si>
  <si>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</si>
  <si>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</si>
  <si>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</si>
  <si>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</si>
  <si>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</si>
  <si>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</si>
  <si>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</si>
  <si>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</si>
  <si>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</si>
  <si>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</si>
  <si>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</si>
  <si>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</si>
  <si>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</si>
  <si>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</si>
  <si>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</si>
  <si>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</si>
  <si>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</si>
  <si>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</si>
  <si>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</si>
  <si>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</si>
  <si>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</si>
  <si>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</si>
  <si>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</si>
  <si>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</si>
  <si>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</si>
  <si>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</si>
  <si>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</si>
  <si>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</si>
  <si>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</si>
  <si>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</si>
  <si>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</si>
  <si>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</si>
  <si>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</si>
  <si>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</si>
  <si>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</si>
  <si>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</si>
  <si>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</si>
  <si>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</si>
  <si>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</si>
  <si>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</si>
  <si>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</si>
  <si>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</si>
  <si>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</si>
  <si>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</si>
  <si>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</si>
  <si>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</si>
  <si>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</si>
  <si>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</si>
  <si>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</si>
  <si>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</si>
  <si>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</si>
  <si>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</si>
  <si>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</si>
  <si>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</si>
  <si>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</si>
  <si>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</si>
  <si>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</si>
  <si>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</si>
  <si>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</si>
  <si>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</si>
  <si>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</si>
  <si>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</si>
  <si>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</si>
  <si>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</si>
  <si>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</si>
  <si>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</si>
  <si>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</si>
  <si>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</si>
  <si>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</si>
  <si>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</si>
  <si>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</si>
  <si>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</si>
  <si>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</si>
  <si>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</si>
  <si>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</si>
  <si>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</si>
  <si>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</si>
  <si>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</si>
  <si>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</si>
  <si>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</si>
  <si>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</si>
  <si>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</si>
  <si>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</si>
  <si>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</si>
  <si>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</si>
  <si>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</si>
  <si>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</si>
  <si>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</si>
  <si>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</si>
  <si>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</si>
  <si>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</si>
  <si>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</si>
  <si>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</si>
  <si>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</si>
  <si>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</si>
  <si>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</si>
  <si>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</si>
  <si>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</si>
  <si>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</si>
  <si>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</si>
  <si>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</si>
  <si>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</si>
  <si>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</si>
  <si>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</si>
  <si>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</si>
  <si>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</si>
  <si>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</si>
  <si>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</si>
  <si>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</si>
  <si>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</si>
  <si>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</si>
  <si>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</si>
  <si>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</si>
  <si>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</si>
  <si>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</si>
  <si>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</si>
  <si>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</si>
  <si>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</si>
  <si>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</si>
  <si>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</si>
  <si>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</si>
  <si>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</si>
  <si>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</si>
  <si>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</si>
  <si>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</si>
  <si>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</si>
  <si>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</si>
  <si>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</si>
  <si>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</si>
  <si>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</si>
  <si>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</si>
  <si>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</si>
  <si>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</si>
  <si>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</si>
  <si>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</si>
  <si>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</si>
  <si>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</si>
  <si>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</si>
  <si>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</si>
  <si>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</si>
  <si>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</si>
  <si>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</si>
  <si>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</si>
  <si>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</si>
  <si>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</si>
  <si>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</si>
  <si>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</si>
  <si>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</si>
  <si>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</si>
  <si>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</si>
  <si>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</si>
  <si>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</si>
  <si>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</si>
  <si>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</si>
  <si>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</si>
  <si>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</si>
  <si>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</si>
  <si>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</si>
  <si>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</si>
  <si>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</si>
  <si>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</si>
  <si>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</si>
  <si>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</si>
  <si>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</si>
  <si>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</si>
  <si>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</si>
  <si>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</si>
  <si>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</si>
  <si>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</si>
  <si>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</si>
  <si>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</si>
  <si>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</si>
  <si>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</si>
  <si>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</si>
  <si>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</si>
  <si>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</si>
  <si>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</si>
  <si>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</si>
  <si>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</si>
  <si>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</si>
  <si>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</si>
  <si>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</si>
  <si>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</si>
  <si>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</si>
  <si>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</si>
  <si>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</si>
  <si>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</si>
  <si>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</si>
  <si>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</si>
  <si>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</si>
  <si>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</si>
  <si>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</si>
  <si>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</si>
  <si>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</si>
  <si>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</si>
  <si>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</si>
  <si>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</si>
  <si>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</si>
  <si>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</si>
  <si>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</si>
  <si>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</si>
  <si>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</si>
  <si>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</si>
  <si>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</si>
  <si>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</si>
  <si>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</si>
  <si>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</si>
  <si>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</si>
  <si>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</si>
  <si>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</si>
  <si>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</si>
  <si>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</si>
  <si>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</si>
  <si>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</si>
  <si>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</si>
  <si>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</si>
  <si>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</si>
  <si>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</si>
  <si>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</si>
  <si>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</si>
  <si>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</si>
  <si>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</si>
  <si>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</si>
  <si>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</si>
  <si>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</si>
  <si>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</si>
  <si>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</si>
  <si>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</si>
  <si>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</si>
  <si>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</si>
  <si>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</si>
  <si>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</si>
  <si>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</si>
  <si>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</si>
  <si>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</si>
  <si>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</si>
  <si>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</si>
  <si>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</si>
  <si>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</si>
  <si>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</si>
  <si>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</si>
  <si>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</si>
  <si>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</si>
  <si>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</si>
  <si>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</si>
  <si>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</si>
  <si>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</si>
  <si>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</si>
  <si>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</si>
  <si>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</si>
  <si>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</si>
  <si>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</si>
  <si>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</si>
  <si>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</si>
  <si>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</si>
  <si>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</si>
  <si>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</si>
  <si>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</si>
  <si>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</si>
  <si>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</si>
  <si>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</si>
  <si>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</si>
  <si>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</si>
  <si>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</si>
  <si>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</si>
  <si>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</si>
  <si>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</si>
  <si>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</si>
  <si>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</si>
  <si>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</si>
  <si>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</si>
  <si>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</si>
  <si>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</si>
  <si>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</si>
  <si>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</si>
  <si>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</si>
  <si>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</si>
  <si>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</si>
  <si>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</si>
  <si>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</si>
  <si>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</si>
  <si>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</si>
  <si>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</si>
  <si>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</si>
  <si>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</si>
  <si>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</si>
  <si>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</si>
  <si>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</si>
  <si>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</si>
  <si>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</si>
  <si>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</si>
  <si>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</si>
  <si>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</si>
  <si>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</si>
  <si>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</si>
  <si>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</si>
  <si>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</si>
  <si>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</si>
  <si>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</si>
  <si>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</si>
  <si>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</si>
  <si>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</si>
  <si>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</si>
  <si>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</si>
  <si>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</si>
  <si>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</si>
  <si>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</si>
  <si>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</si>
  <si>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</si>
  <si>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</si>
  <si>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</si>
  <si>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</si>
  <si>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</si>
  <si>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</si>
  <si>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</si>
  <si>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</si>
  <si>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</si>
  <si>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</si>
  <si>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</si>
  <si>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</si>
  <si>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</si>
  <si>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</si>
  <si>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</si>
  <si>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</si>
  <si>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</si>
  <si>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</si>
  <si>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</si>
  <si>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</si>
  <si>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</si>
  <si>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</si>
  <si>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</si>
  <si>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</si>
  <si>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</si>
  <si>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</si>
  <si>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</si>
  <si>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</si>
  <si>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</si>
  <si>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</si>
  <si>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</si>
  <si>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</si>
  <si>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</si>
  <si>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</si>
  <si>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</si>
  <si>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</si>
  <si>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</si>
  <si>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</si>
  <si>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</si>
  <si>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</si>
  <si>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</si>
  <si>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</si>
  <si>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</si>
  <si>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</si>
  <si>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</si>
  <si>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</si>
  <si>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</si>
  <si>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</si>
  <si>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</si>
  <si>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</si>
  <si>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</si>
  <si>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</si>
  <si>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</si>
  <si>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</si>
  <si>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</si>
  <si>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</si>
  <si>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</si>
  <si>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</si>
  <si>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</si>
  <si>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</si>
  <si>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</si>
  <si>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</si>
  <si>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</si>
  <si>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</si>
  <si>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</si>
  <si>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</si>
  <si>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</si>
  <si>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</si>
  <si>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</si>
  <si>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</si>
  <si>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</si>
  <si>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</si>
  <si>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</si>
  <si>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</si>
  <si>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</si>
  <si>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</si>
  <si>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</si>
  <si>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</si>
  <si>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</si>
  <si>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</si>
  <si>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</si>
  <si>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</si>
  <si>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</si>
  <si>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</si>
  <si>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</si>
  <si>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</si>
  <si>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</si>
  <si>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</si>
  <si>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</si>
  <si>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</si>
  <si>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</si>
  <si>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</si>
  <si>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</si>
  <si>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</si>
  <si>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</si>
  <si>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</si>
  <si>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</si>
  <si>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</si>
  <si>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</si>
  <si>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</si>
  <si>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</si>
  <si>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</si>
  <si>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</si>
  <si>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</si>
  <si>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</si>
  <si>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</si>
  <si>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</si>
  <si>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</si>
  <si>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</si>
  <si>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</si>
  <si>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</si>
  <si>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</si>
  <si>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</si>
  <si>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</si>
  <si>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</si>
  <si>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</si>
  <si>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</si>
  <si>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</si>
  <si>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</si>
  <si>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</si>
  <si>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</si>
  <si>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</si>
  <si>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</si>
  <si>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</si>
  <si>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</si>
  <si>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</si>
  <si>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</si>
  <si>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</si>
  <si>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</si>
  <si>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</si>
  <si>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</si>
  <si>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</si>
  <si>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</si>
  <si>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</si>
  <si>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</si>
  <si>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</si>
  <si>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</si>
  <si>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</si>
  <si>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</si>
  <si>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</si>
  <si>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</si>
  <si>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</si>
  <si>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</si>
  <si>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</si>
  <si>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</si>
  <si>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</si>
  <si>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</si>
  <si>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</si>
  <si>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</si>
  <si>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</si>
  <si>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</si>
  <si>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</si>
  <si>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</si>
  <si>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</si>
  <si>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</si>
  <si>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</si>
  <si>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</si>
  <si>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</si>
  <si>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</si>
  <si>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</si>
  <si>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</si>
  <si>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</si>
  <si>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</si>
  <si>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</si>
  <si>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</si>
  <si>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</si>
  <si>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</si>
  <si>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</si>
  <si>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</si>
  <si>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</si>
  <si>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</si>
  <si>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</si>
  <si>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</si>
  <si>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</si>
  <si>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</si>
  <si>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</si>
  <si>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</si>
  <si>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</si>
  <si>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</si>
  <si>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</si>
  <si>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</si>
  <si>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</si>
  <si>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</si>
  <si>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</si>
  <si>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</si>
  <si>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</si>
  <si>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</si>
  <si>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</si>
  <si>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</si>
  <si>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</si>
  <si>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</si>
  <si>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</si>
  <si>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</si>
  <si>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</si>
  <si>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</si>
  <si>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</si>
  <si>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</si>
  <si>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</si>
  <si>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</si>
  <si>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</si>
  <si>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</si>
  <si>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</si>
  <si>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</si>
  <si>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</si>
  <si>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</si>
  <si>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</si>
  <si>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</si>
  <si>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</si>
  <si>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</si>
  <si>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</si>
  <si>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</si>
  <si>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</si>
  <si>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</si>
  <si>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</si>
  <si>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</si>
  <si>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</si>
  <si>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</si>
  <si>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</si>
  <si>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</si>
  <si>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</si>
  <si>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</si>
  <si>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</si>
  <si>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</si>
  <si>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</si>
  <si>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</si>
  <si>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</si>
  <si>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</si>
  <si>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</si>
  <si>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</si>
  <si>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</si>
  <si>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</si>
  <si>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</si>
  <si>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</si>
  <si>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</si>
  <si>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</si>
  <si>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</si>
  <si>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</si>
  <si>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</si>
  <si>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</si>
  <si>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</si>
  <si>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</si>
  <si>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</si>
  <si>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</si>
  <si>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</si>
  <si>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</si>
  <si>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</si>
  <si>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</si>
  <si>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</si>
  <si>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</si>
  <si>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</si>
  <si>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</si>
  <si>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</si>
  <si>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</si>
  <si>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</si>
  <si>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</si>
  <si>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</si>
  <si>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</si>
  <si>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</si>
  <si>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</si>
  <si>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</si>
  <si>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</si>
  <si>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</si>
  <si>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</si>
  <si>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</si>
  <si>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</si>
  <si>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</si>
  <si>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</si>
  <si>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</si>
  <si>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</si>
  <si>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</si>
  <si>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</si>
  <si>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</si>
  <si>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</si>
  <si>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</si>
  <si>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</si>
  <si>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</si>
  <si>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</si>
  <si>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</si>
  <si>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</si>
  <si>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</si>
  <si>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</si>
  <si>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</si>
  <si>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</si>
  <si>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</si>
  <si>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</si>
  <si>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</si>
  <si>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</si>
  <si>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</si>
  <si>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</si>
  <si>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</si>
  <si>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</si>
  <si>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</si>
  <si>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</si>
  <si>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</si>
  <si>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</si>
  <si>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</si>
  <si>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</si>
  <si>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</si>
  <si>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</si>
  <si>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</si>
  <si>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</si>
  <si>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</si>
  <si>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</si>
  <si>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</si>
  <si>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</si>
  <si>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</si>
  <si>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</si>
  <si>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</si>
  <si>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</si>
  <si>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</si>
  <si>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</si>
  <si>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</si>
  <si>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</si>
  <si>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</si>
  <si>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</si>
  <si>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</si>
  <si>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</si>
  <si>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</si>
  <si>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</si>
  <si>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</si>
  <si>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</si>
  <si>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</si>
  <si>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</si>
  <si>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</si>
  <si>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</si>
  <si>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</si>
  <si>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</si>
  <si>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</si>
  <si>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</si>
  <si>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</si>
  <si>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</si>
  <si>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</si>
  <si>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</si>
  <si>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</si>
  <si>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</si>
  <si>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</si>
  <si>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</si>
  <si>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</si>
  <si>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</si>
  <si>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</si>
  <si>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</si>
  <si>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</si>
  <si>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</si>
  <si>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</si>
  <si>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</si>
  <si>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</si>
  <si>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</si>
  <si>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</si>
  <si>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</si>
  <si>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</si>
  <si>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</si>
  <si>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</si>
  <si>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</si>
  <si>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</si>
  <si>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</si>
  <si>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</si>
  <si>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</si>
  <si>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</si>
  <si>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</si>
  <si>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</si>
  <si>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</si>
  <si>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</si>
  <si>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</si>
  <si>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</si>
  <si>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</si>
  <si>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</si>
  <si>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</si>
  <si>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</si>
  <si>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</si>
  <si>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</si>
  <si>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</si>
  <si>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</si>
  <si>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</si>
  <si>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</si>
  <si>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</si>
  <si>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</si>
  <si>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</si>
  <si>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</si>
  <si>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</si>
  <si>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</si>
  <si>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</si>
  <si>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</si>
  <si>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</si>
  <si>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</si>
  <si>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</si>
  <si>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</si>
  <si>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</si>
  <si>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</si>
  <si>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</si>
  <si>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</si>
  <si>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</si>
  <si>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</si>
  <si>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</si>
  <si>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</si>
  <si>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</si>
  <si>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</si>
  <si>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</si>
  <si>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</si>
  <si>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</si>
  <si>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</si>
  <si>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</si>
  <si>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</si>
  <si>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</si>
  <si>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</si>
  <si>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</si>
  <si>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</si>
  <si>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</si>
  <si>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</si>
  <si>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</si>
  <si>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</si>
  <si>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</si>
  <si>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</si>
  <si>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</si>
  <si>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</si>
  <si>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</si>
  <si>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</si>
  <si>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</si>
  <si>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</si>
  <si>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</si>
  <si>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</si>
  <si>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</si>
  <si>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</si>
  <si>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</si>
  <si>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</si>
  <si>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</si>
  <si>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</si>
  <si>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</si>
  <si>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</si>
  <si>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</si>
  <si>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</si>
  <si>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</si>
  <si>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</si>
  <si>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</si>
  <si>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</si>
  <si>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</si>
  <si>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</si>
  <si>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</si>
  <si>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</si>
  <si>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</si>
  <si>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</si>
  <si>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</si>
  <si>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</si>
  <si>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</si>
  <si>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</si>
  <si>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</si>
  <si>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</si>
  <si>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</si>
  <si>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</si>
  <si>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</si>
  <si>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</si>
  <si>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</si>
  <si>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</si>
  <si>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</si>
  <si>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</si>
  <si>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</si>
  <si>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</si>
  <si>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</si>
  <si>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</si>
  <si>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</si>
  <si>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</si>
  <si>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</si>
  <si>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</si>
  <si>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</si>
  <si>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</si>
  <si>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</si>
  <si>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</si>
  <si>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</si>
  <si>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</si>
  <si>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</si>
  <si>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</si>
  <si>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</si>
  <si>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</si>
  <si>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</si>
  <si>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</si>
  <si>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</si>
  <si>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</si>
  <si>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</si>
  <si>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</si>
  <si>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</si>
  <si>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</si>
  <si>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</si>
  <si>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</si>
  <si>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</si>
  <si>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</si>
  <si>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</si>
  <si>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</si>
  <si>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</si>
  <si>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</si>
  <si>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</si>
  <si>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</si>
  <si>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</si>
  <si>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</si>
  <si>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</si>
  <si>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</si>
  <si>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</si>
  <si>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</si>
  <si>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</si>
  <si>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</si>
  <si>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</si>
  <si>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</si>
  <si>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</si>
  <si>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</si>
  <si>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</si>
  <si>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</si>
  <si>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</si>
  <si>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</si>
  <si>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</si>
  <si>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</si>
  <si>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</si>
  <si>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</si>
  <si>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</si>
  <si>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</si>
  <si>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</si>
  <si>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</si>
  <si>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</si>
  <si>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</si>
  <si>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</si>
  <si>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</si>
  <si>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</si>
  <si>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</si>
  <si>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</si>
  <si>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</si>
  <si>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</si>
  <si>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</si>
  <si>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</si>
  <si>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</si>
  <si>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</si>
  <si>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</si>
  <si>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</si>
  <si>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</si>
  <si>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</si>
  <si>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</si>
  <si>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</si>
  <si>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</si>
  <si>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</si>
  <si>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</si>
  <si>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</si>
  <si>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</si>
  <si>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</si>
  <si>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</si>
  <si>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</si>
  <si>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</si>
  <si>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</si>
  <si>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</si>
  <si>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</si>
  <si>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</si>
  <si>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</si>
  <si>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</si>
  <si>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</si>
  <si>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</si>
  <si>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</si>
  <si>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</si>
  <si>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</si>
  <si>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</si>
  <si>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</si>
  <si>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</si>
  <si>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</si>
  <si>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</si>
  <si>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</si>
  <si>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</si>
  <si>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</si>
  <si>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</si>
  <si>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</si>
  <si>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</si>
  <si>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</si>
  <si>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</si>
  <si>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</si>
  <si>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</si>
  <si>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</si>
  <si>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</si>
  <si>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</si>
  <si>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</si>
  <si>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</si>
  <si>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</si>
  <si>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</si>
  <si>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</si>
  <si>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</si>
  <si>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</si>
  <si>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</si>
  <si>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</si>
  <si>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</si>
  <si>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</si>
  <si>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</si>
  <si>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</si>
  <si>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</si>
  <si>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</si>
  <si>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</si>
  <si>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</si>
  <si>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</si>
  <si>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</si>
  <si>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</si>
  <si>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</si>
  <si>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</si>
  <si>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</si>
  <si>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</si>
  <si>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</si>
  <si>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</si>
  <si>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</si>
  <si>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</si>
  <si>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</si>
  <si>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</si>
  <si>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</si>
  <si>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</si>
  <si>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</si>
  <si>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</si>
  <si>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</si>
  <si>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</si>
  <si>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</si>
  <si>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</si>
  <si>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</si>
  <si>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</si>
  <si>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</si>
  <si>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</si>
  <si>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</si>
  <si>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</si>
  <si>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</si>
  <si>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</si>
  <si>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</si>
  <si>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</si>
  <si>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</si>
  <si>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</si>
  <si>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</si>
  <si>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</si>
  <si>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</si>
  <si>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</si>
  <si>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</si>
  <si>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</si>
  <si>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</si>
  <si>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</si>
  <si>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</si>
  <si>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</si>
  <si>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</si>
  <si>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</si>
  <si>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</si>
  <si>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</si>
  <si>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</si>
  <si>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</si>
  <si>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</si>
  <si>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</si>
  <si>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</si>
  <si>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</si>
  <si>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</si>
  <si>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</si>
  <si>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</si>
  <si>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</si>
  <si>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</si>
  <si>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</si>
  <si>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</si>
  <si>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</si>
  <si>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</si>
  <si>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</si>
  <si>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</si>
  <si>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</si>
  <si>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</si>
  <si>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</si>
  <si>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</si>
  <si>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</si>
  <si>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</si>
  <si>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</si>
  <si>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</si>
  <si>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</si>
  <si>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</si>
  <si>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</si>
  <si>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</si>
  <si>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</si>
  <si>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</si>
  <si>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</si>
  <si>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</si>
  <si>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</si>
  <si>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</si>
  <si>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</si>
  <si>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</si>
  <si>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</si>
  <si>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</si>
  <si>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</si>
  <si>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</si>
  <si>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</si>
  <si>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</si>
  <si>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</si>
  <si>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</si>
  <si>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</si>
  <si>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</si>
  <si>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</si>
  <si>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</si>
  <si>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</si>
  <si>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</si>
  <si>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</si>
  <si>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</si>
  <si>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</si>
  <si>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</si>
  <si>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</si>
  <si>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</si>
  <si>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</si>
  <si>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</si>
  <si>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</si>
  <si>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</si>
  <si>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</si>
  <si>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</si>
  <si>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</si>
  <si>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</si>
  <si>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</si>
  <si>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</si>
  <si>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</si>
  <si>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</si>
  <si>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</si>
  <si>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</si>
  <si>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</si>
  <si>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</si>
  <si>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</si>
  <si>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</si>
  <si>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</si>
  <si>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</si>
  <si>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</si>
  <si>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</si>
  <si>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</si>
  <si>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</si>
  <si>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</si>
  <si>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</si>
  <si>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</si>
  <si>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</si>
  <si>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</si>
  <si>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</si>
  <si>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</si>
  <si>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</si>
  <si>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</si>
  <si>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</si>
  <si>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</si>
  <si>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</si>
  <si>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</si>
  <si>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</si>
  <si>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</si>
  <si>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</si>
  <si>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</si>
  <si>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</si>
  <si>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</si>
  <si>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</si>
  <si>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</si>
  <si>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</si>
  <si>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</si>
  <si>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</si>
  <si>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</si>
  <si>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</si>
  <si>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</si>
  <si>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</si>
  <si>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</si>
  <si>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</si>
  <si>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</si>
  <si>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</si>
  <si>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</si>
  <si>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</si>
  <si>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</si>
  <si>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</si>
  <si>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</si>
  <si>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</si>
  <si>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</si>
  <si>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</si>
  <si>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</si>
  <si>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</si>
  <si>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</si>
  <si>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</si>
  <si>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</si>
  <si>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</si>
  <si>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</si>
  <si>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</si>
  <si>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</si>
  <si>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</si>
  <si>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</si>
  <si>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</si>
  <si>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</si>
  <si>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</si>
  <si>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</si>
  <si>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</si>
  <si>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</si>
  <si>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</si>
  <si>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</si>
  <si>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</si>
  <si>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</si>
  <si>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</si>
  <si>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</si>
  <si>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</si>
  <si>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</si>
  <si>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</si>
  <si>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</si>
  <si>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</si>
  <si>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</si>
  <si>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</si>
  <si>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</si>
  <si>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</si>
  <si>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</si>
  <si>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</si>
  <si>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</si>
  <si>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</si>
  <si>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</si>
  <si>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</si>
  <si>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</si>
  <si>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</si>
  <si>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</si>
  <si>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</si>
  <si>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</si>
  <si>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</si>
  <si>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</si>
  <si>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</si>
  <si>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</si>
  <si>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</si>
  <si>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</si>
  <si>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</si>
  <si>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</si>
  <si>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</si>
  <si>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</si>
  <si>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</si>
  <si>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</si>
  <si>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</si>
  <si>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</si>
  <si>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</si>
  <si>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</si>
  <si>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</si>
  <si>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</si>
  <si>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</si>
  <si>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</si>
  <si>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</si>
  <si>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</si>
  <si>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</si>
  <si>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</si>
  <si>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</si>
  <si>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</si>
  <si>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</si>
  <si>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</si>
  <si>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</si>
  <si>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</si>
  <si>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</si>
  <si>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</si>
  <si>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</si>
  <si>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</si>
  <si>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</si>
  <si>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</si>
  <si>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</si>
  <si>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</si>
  <si>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</si>
  <si>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</si>
  <si>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</si>
  <si>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</si>
  <si>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</si>
  <si>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</si>
  <si>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</si>
  <si>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</si>
  <si>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</si>
  <si>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</si>
  <si>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</si>
  <si>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</si>
  <si>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</si>
  <si>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</si>
  <si>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</si>
  <si>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</si>
  <si>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</si>
  <si>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</si>
  <si>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</si>
  <si>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</si>
  <si>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</si>
  <si>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</si>
  <si>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</si>
  <si>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</si>
  <si>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</si>
  <si>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</si>
  <si>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</si>
  <si>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</si>
  <si>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</si>
  <si>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</si>
  <si>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</si>
  <si>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</si>
  <si>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</si>
  <si>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</si>
  <si>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</si>
  <si>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</si>
  <si>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</si>
  <si>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</si>
  <si>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</si>
  <si>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</si>
  <si>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</si>
  <si>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</si>
  <si>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</si>
  <si>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</si>
  <si>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</si>
  <si>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</si>
  <si>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</si>
  <si>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</si>
  <si>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</si>
  <si>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</si>
  <si>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</si>
  <si>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</si>
  <si>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</si>
  <si>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</si>
  <si>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</si>
  <si>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</si>
  <si>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</si>
  <si>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</si>
  <si>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</si>
  <si>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</si>
  <si>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</si>
  <si>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</si>
  <si>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</si>
  <si>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</si>
  <si>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</si>
  <si>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</si>
  <si>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</si>
  <si>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</si>
  <si>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</si>
  <si>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</si>
  <si>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</si>
  <si>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</si>
  <si>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</si>
  <si>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</si>
  <si>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</si>
  <si>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</si>
  <si>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</si>
  <si>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</si>
  <si>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</si>
  <si>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</si>
  <si>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</si>
  <si>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</si>
  <si>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</si>
  <si>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</si>
  <si>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</si>
  <si>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</si>
  <si>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</si>
  <si>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</si>
  <si>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</si>
  <si>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</si>
  <si>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</si>
  <si>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</si>
  <si>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</si>
  <si>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</si>
  <si>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</si>
  <si>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</si>
  <si>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</si>
  <si>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</si>
  <si>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</si>
  <si>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</si>
  <si>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</si>
  <si>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</si>
  <si>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</si>
  <si>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</si>
  <si>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</si>
  <si>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</si>
  <si>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</si>
  <si>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</si>
  <si>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</si>
  <si>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</si>
  <si>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</si>
  <si>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</si>
  <si>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</si>
  <si>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</si>
  <si>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</si>
  <si>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</si>
  <si>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</si>
  <si>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</si>
  <si>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</si>
  <si>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</si>
  <si>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</si>
  <si>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</si>
  <si>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</si>
  <si>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</si>
  <si>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</si>
  <si>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</si>
  <si>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</si>
  <si>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</si>
  <si>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</si>
  <si>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</si>
  <si>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</si>
  <si>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</si>
  <si>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</si>
  <si>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</si>
  <si>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</si>
  <si>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</si>
  <si>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</si>
  <si>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</si>
  <si>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</si>
  <si>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</si>
  <si>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</si>
  <si>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</si>
  <si>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</si>
  <si>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</si>
  <si>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</si>
  <si>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</si>
  <si>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</si>
  <si>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</si>
  <si>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</si>
  <si>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</si>
  <si>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</si>
  <si>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</si>
  <si>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</si>
  <si>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</si>
  <si>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</si>
  <si>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</si>
  <si>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</si>
  <si>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</si>
  <si>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</si>
  <si>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</si>
  <si>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</si>
  <si>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</si>
  <si>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</si>
  <si>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</si>
  <si>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</si>
  <si>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</si>
  <si>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</si>
  <si>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</si>
  <si>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</si>
  <si>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</si>
  <si>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</si>
  <si>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</si>
  <si>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</si>
  <si>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</si>
  <si>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</si>
  <si>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</si>
  <si>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</si>
  <si>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</si>
  <si>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</si>
  <si>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</si>
  <si>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</si>
  <si>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</si>
  <si>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</si>
  <si>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</si>
  <si>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</si>
  <si>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</si>
  <si>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</si>
  <si>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</si>
  <si>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</si>
  <si>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</si>
  <si>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</si>
  <si>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</si>
  <si>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</si>
  <si>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</si>
  <si>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</si>
  <si>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</si>
  <si>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</si>
  <si>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</si>
  <si>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</si>
  <si>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</si>
  <si>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</si>
  <si>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</si>
  <si>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</si>
  <si>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</si>
  <si>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</si>
  <si>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</si>
  <si>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</si>
  <si>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</si>
  <si>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</si>
  <si>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</si>
  <si>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</si>
  <si>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</si>
  <si>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</si>
  <si>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</si>
  <si>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</si>
  <si>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</si>
  <si>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</si>
  <si>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</si>
  <si>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</si>
  <si>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</si>
  <si>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</si>
  <si>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</si>
  <si>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</si>
  <si>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</si>
  <si>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</si>
  <si>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</si>
  <si>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</si>
  <si>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</si>
  <si>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</si>
  <si>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</si>
  <si>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</si>
  <si>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</si>
  <si>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</si>
  <si>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</si>
  <si>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</si>
  <si>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</si>
  <si>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</si>
  <si>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</si>
  <si>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</si>
  <si>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</si>
  <si>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</si>
  <si>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</si>
  <si>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</si>
  <si>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</si>
  <si>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</si>
  <si>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</si>
  <si>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</si>
  <si>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</si>
  <si>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</si>
  <si>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</si>
  <si>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</si>
  <si>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</si>
  <si>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</si>
  <si>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</si>
  <si>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</si>
  <si>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</si>
  <si>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</si>
  <si>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</si>
  <si>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</si>
  <si>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</si>
  <si>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</si>
  <si>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</si>
  <si>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</si>
  <si>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</si>
  <si>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</si>
  <si>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</si>
  <si>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</si>
  <si>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</si>
  <si>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</si>
  <si>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</si>
  <si>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</si>
  <si>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</si>
  <si>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</si>
  <si>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</si>
  <si>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</si>
  <si>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</si>
  <si>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</si>
  <si>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</si>
  <si>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</si>
  <si>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</si>
  <si>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</si>
  <si>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</si>
  <si>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</si>
  <si>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</si>
  <si>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</si>
  <si>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</si>
  <si>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</si>
  <si>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</si>
  <si>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</si>
  <si>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</si>
  <si>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</si>
  <si>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</si>
  <si>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</si>
  <si>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</si>
  <si>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</si>
  <si>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</si>
  <si>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</si>
  <si>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</si>
  <si>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</si>
  <si>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</si>
  <si>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</si>
  <si>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</si>
  <si>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</si>
  <si>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</si>
  <si>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</si>
  <si>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</si>
  <si>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</si>
  <si>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</si>
  <si>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</si>
  <si>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</si>
  <si>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</si>
  <si>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</si>
  <si>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</si>
  <si>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</si>
  <si>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</si>
  <si>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</si>
  <si>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</si>
  <si>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</si>
  <si>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</si>
  <si>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</si>
  <si>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</si>
  <si>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</si>
  <si>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</si>
  <si>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</si>
  <si>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</si>
  <si>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</si>
  <si>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</si>
  <si>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</si>
  <si>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</si>
  <si>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</si>
  <si>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</si>
  <si>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</si>
  <si>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</si>
  <si>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</si>
  <si>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</si>
  <si>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</si>
  <si>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</si>
  <si>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</si>
  <si>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</si>
  <si>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</si>
  <si>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</si>
  <si>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</si>
  <si>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</si>
  <si>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</si>
  <si>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</si>
  <si>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</si>
  <si>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</si>
  <si>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</si>
  <si>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</si>
  <si>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</si>
  <si>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</si>
  <si>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</si>
  <si>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</si>
  <si>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</si>
  <si>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</si>
  <si>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</si>
  <si>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</si>
  <si>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</si>
  <si>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</si>
  <si>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</si>
  <si>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</si>
  <si>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</si>
  <si>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</si>
  <si>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</si>
  <si>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</si>
  <si>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</si>
  <si>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</si>
  <si>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</si>
  <si>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</si>
  <si>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</si>
  <si>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</si>
  <si>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</si>
  <si>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</si>
  <si>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</si>
  <si>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</si>
  <si>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</si>
  <si>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</si>
  <si>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</si>
  <si>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</si>
  <si>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</si>
  <si>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</si>
  <si>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</si>
  <si>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</si>
  <si>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</si>
  <si>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</si>
  <si>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</si>
  <si>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</si>
  <si>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</si>
  <si>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</si>
  <si>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</si>
  <si>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</si>
  <si>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</si>
  <si>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</si>
  <si>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</si>
  <si>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</si>
  <si>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</si>
  <si>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</si>
  <si>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</si>
  <si>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</si>
  <si>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</si>
  <si>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</si>
  <si>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</si>
  <si>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</si>
  <si>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</si>
  <si>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</si>
  <si>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</si>
  <si>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</si>
  <si>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</si>
  <si>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</si>
  <si>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</si>
  <si>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</si>
  <si>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</si>
  <si>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</si>
  <si>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</si>
  <si>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</si>
  <si>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</si>
  <si>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</si>
  <si>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</si>
  <si>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</si>
  <si>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</si>
  <si>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</si>
  <si>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</si>
  <si>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</si>
  <si>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</si>
  <si>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</si>
  <si>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</si>
  <si>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</si>
  <si>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</si>
  <si>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</si>
  <si>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</si>
  <si>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</si>
  <si>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</si>
  <si>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</si>
  <si>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</si>
  <si>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</si>
  <si>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</si>
  <si>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</si>
  <si>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</si>
  <si>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</si>
  <si>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</si>
  <si>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</si>
  <si>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</si>
  <si>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</si>
  <si>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</si>
  <si>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</si>
  <si>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</si>
  <si>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</si>
  <si>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</si>
  <si>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</si>
  <si>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</si>
  <si>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</si>
  <si>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</si>
  <si>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</si>
  <si>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</si>
  <si>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</si>
  <si>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</si>
  <si>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</si>
  <si>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</si>
  <si>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</si>
  <si>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</si>
  <si>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</si>
  <si>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</si>
  <si>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</si>
  <si>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</si>
  <si>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</si>
  <si>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</si>
  <si>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</si>
  <si>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</si>
  <si>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</si>
  <si>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</si>
  <si>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</si>
  <si>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</si>
  <si>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</si>
  <si>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</si>
  <si>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</si>
  <si>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</si>
  <si>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</si>
  <si>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</si>
  <si>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</si>
  <si>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</si>
  <si>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</si>
  <si>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</si>
  <si>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</si>
  <si>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</si>
  <si>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</si>
  <si>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</si>
  <si>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</si>
  <si>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</si>
  <si>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</si>
  <si>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</si>
  <si>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</si>
  <si>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</si>
  <si>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</si>
  <si>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</si>
  <si>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</si>
  <si>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</si>
  <si>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</si>
  <si>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</si>
  <si>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</si>
  <si>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</si>
  <si>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</si>
  <si>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</si>
  <si>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</si>
  <si>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</si>
  <si>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</si>
  <si>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</si>
  <si>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</si>
  <si>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</si>
  <si>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</si>
  <si>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</si>
  <si>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</si>
  <si>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</si>
  <si>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</si>
  <si>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</si>
  <si>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</si>
  <si>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</si>
  <si>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</si>
  <si>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</si>
  <si>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</si>
  <si>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</si>
  <si>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</si>
  <si>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</si>
  <si>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</si>
  <si>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</si>
  <si>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</si>
  <si>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</si>
  <si>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</si>
  <si>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</si>
  <si>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</si>
  <si>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</si>
  <si>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</si>
  <si>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</si>
  <si>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</si>
  <si>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</si>
  <si>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</si>
  <si>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</si>
  <si>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</si>
  <si>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</si>
  <si>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</si>
  <si>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</si>
  <si>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</si>
  <si>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</si>
  <si>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</si>
  <si>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</si>
  <si>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</si>
  <si>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</si>
  <si>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</si>
  <si>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</si>
  <si>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</si>
  <si>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</si>
  <si>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</si>
  <si>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</si>
  <si>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</si>
  <si>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</si>
  <si>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</si>
  <si>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</si>
  <si>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</si>
  <si>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</si>
  <si>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</si>
  <si>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</si>
  <si>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</si>
  <si>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</si>
  <si>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</si>
  <si>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</si>
  <si>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</si>
  <si>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</si>
  <si>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</si>
  <si>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</si>
  <si>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</si>
  <si>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</si>
  <si>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</si>
  <si>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</si>
  <si>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</si>
  <si>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</si>
  <si>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</si>
  <si>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</si>
  <si>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</si>
  <si>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</si>
  <si>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</si>
  <si>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</si>
  <si>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</si>
  <si>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</si>
  <si>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</si>
  <si>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</si>
  <si>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</si>
  <si>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</si>
  <si>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</si>
  <si>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</si>
  <si>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</si>
  <si>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</si>
  <si>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</si>
  <si>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</si>
  <si>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</si>
  <si>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</si>
  <si>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</si>
  <si>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</si>
  <si>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</si>
  <si>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</si>
  <si>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</si>
  <si>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</si>
  <si>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</si>
  <si>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</si>
  <si>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</si>
  <si>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</si>
  <si>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</si>
  <si>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</si>
  <si>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</si>
  <si>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</si>
  <si>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</si>
  <si>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</si>
  <si>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</si>
  <si>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</si>
  <si>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</si>
  <si>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</si>
  <si>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</si>
  <si>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</si>
  <si>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</si>
  <si>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</si>
  <si>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</si>
  <si>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</si>
  <si>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</si>
  <si>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</si>
  <si>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</si>
  <si>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</si>
  <si>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</si>
  <si>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</si>
  <si>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</si>
  <si>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</si>
  <si>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</si>
  <si>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</si>
  <si>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</si>
  <si>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</si>
  <si>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</si>
  <si>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</si>
  <si>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</si>
  <si>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</si>
  <si>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</si>
  <si>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</si>
  <si>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</si>
  <si>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</si>
  <si>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</si>
  <si>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</si>
  <si>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</si>
  <si>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</si>
  <si>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</si>
  <si>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</si>
  <si>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</si>
  <si>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</si>
  <si>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</si>
  <si>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</si>
  <si>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</si>
  <si>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</si>
  <si>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</si>
  <si>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</si>
  <si>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</si>
  <si>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</si>
  <si>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</si>
  <si>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</si>
  <si>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</si>
  <si>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</si>
  <si>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</si>
  <si>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</si>
  <si>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</si>
  <si>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</si>
  <si>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</si>
  <si>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</si>
  <si>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</si>
  <si>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</si>
  <si>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</si>
  <si>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</si>
  <si>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</si>
  <si>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</si>
  <si>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</si>
  <si>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</si>
  <si>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</si>
  <si>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</si>
  <si>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</si>
  <si>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</si>
  <si>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</si>
  <si>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</si>
  <si>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</si>
  <si>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</si>
  <si>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</si>
  <si>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</si>
  <si>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</si>
  <si>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</si>
  <si>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</si>
  <si>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</si>
  <si>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</si>
  <si>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</si>
  <si>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</si>
  <si>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</si>
  <si>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</si>
  <si>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</si>
  <si>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</si>
  <si>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</si>
  <si>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</si>
  <si>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</si>
  <si>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</si>
  <si>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</si>
  <si>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</si>
  <si>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</si>
  <si>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</si>
  <si>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</si>
  <si>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</si>
  <si>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</si>
  <si>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</si>
  <si>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</si>
  <si>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</si>
  <si>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</si>
  <si>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</si>
  <si>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</si>
  <si>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</si>
  <si>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</si>
  <si>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</si>
  <si>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</si>
  <si>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</si>
  <si>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</si>
  <si>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</si>
  <si>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</si>
  <si>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</si>
  <si>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</si>
  <si>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</si>
  <si>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</si>
  <si>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</si>
  <si>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</si>
  <si>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</si>
  <si>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</si>
  <si>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</si>
  <si>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</si>
  <si>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</si>
  <si>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</si>
  <si>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</si>
  <si>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</si>
  <si>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</si>
  <si>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</si>
  <si>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</si>
  <si>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</si>
  <si>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</si>
  <si>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</si>
  <si>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</si>
  <si>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</si>
  <si>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</si>
  <si>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</si>
  <si>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</si>
  <si>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</si>
  <si>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</si>
  <si>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</si>
  <si>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</si>
  <si>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</si>
  <si>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</si>
  <si>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</si>
  <si>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</si>
  <si>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</si>
  <si>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</si>
  <si>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</si>
  <si>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</si>
  <si>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</si>
  <si>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</si>
  <si>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</si>
  <si>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</si>
  <si>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</si>
  <si>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</si>
  <si>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</si>
  <si>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</si>
  <si>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</si>
  <si>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</si>
  <si>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</si>
  <si>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</si>
  <si>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</si>
  <si>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</si>
  <si>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</si>
  <si>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</si>
  <si>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</si>
  <si>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</si>
  <si>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</si>
  <si>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</si>
  <si>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</si>
  <si>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</si>
  <si>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</si>
  <si>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</si>
  <si>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</si>
  <si>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</si>
  <si>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</si>
  <si>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</si>
  <si>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</si>
  <si>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</si>
  <si>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</si>
  <si>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</si>
  <si>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</si>
  <si>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</si>
  <si>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</si>
  <si>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</si>
  <si>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</si>
  <si>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</si>
  <si>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</si>
  <si>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</si>
  <si>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</si>
  <si>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</si>
  <si>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</si>
  <si>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</si>
  <si>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</si>
  <si>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</si>
  <si>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</si>
  <si>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</si>
  <si>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</si>
  <si>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</si>
  <si>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</si>
  <si>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</si>
  <si>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</si>
  <si>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</si>
  <si>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</si>
  <si>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</si>
  <si>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</si>
  <si>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</si>
  <si>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</si>
  <si>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</si>
  <si>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</si>
  <si>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</si>
  <si>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</si>
  <si>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</si>
  <si>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</si>
  <si>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</si>
  <si>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</si>
  <si>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</si>
  <si>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</si>
  <si>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</si>
  <si>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</si>
  <si>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</si>
  <si>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</si>
  <si>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</si>
  <si>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</si>
  <si>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</si>
  <si>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</si>
  <si>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</si>
  <si>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</si>
  <si>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</si>
  <si>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</si>
  <si>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</si>
  <si>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</si>
  <si>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</si>
  <si>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</si>
  <si>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</si>
  <si>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</si>
  <si>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</si>
  <si>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</si>
  <si>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</si>
  <si>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</si>
  <si>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</si>
  <si>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</si>
  <si>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</si>
  <si>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</si>
  <si>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</si>
  <si>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</si>
  <si>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</si>
  <si>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</si>
  <si>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</si>
  <si>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</si>
  <si>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</si>
  <si>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</si>
  <si>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</si>
  <si>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</si>
  <si>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</si>
  <si>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</si>
  <si>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</si>
  <si>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</si>
  <si>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</si>
  <si>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</si>
  <si>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</si>
  <si>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</si>
  <si>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</si>
  <si>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</si>
  <si>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</si>
  <si>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</si>
  <si>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</si>
  <si>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</si>
  <si>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</si>
  <si>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</si>
  <si>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</si>
  <si>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</si>
  <si>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</si>
  <si>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</si>
  <si>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</si>
  <si>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</si>
  <si>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</si>
  <si>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</si>
  <si>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</si>
  <si>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</si>
  <si>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</si>
  <si>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</si>
  <si>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</si>
  <si>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</si>
  <si>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</si>
  <si>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</si>
  <si>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</si>
  <si>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</si>
  <si>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</si>
  <si>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</si>
  <si>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</si>
  <si>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</si>
  <si>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</si>
  <si>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</si>
  <si>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</si>
  <si>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</si>
  <si>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</si>
  <si>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</si>
  <si>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</si>
  <si>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</si>
  <si>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</si>
  <si>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</si>
  <si>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</si>
  <si>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</si>
  <si>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</si>
  <si>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</si>
  <si>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</si>
  <si>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</si>
  <si>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</si>
  <si>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</si>
  <si>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</si>
  <si>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</si>
  <si>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</si>
  <si>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</si>
  <si>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</si>
  <si>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</si>
  <si>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</si>
  <si>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</si>
  <si>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</si>
  <si>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</si>
  <si>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</si>
  <si>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</si>
  <si>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</si>
  <si>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</si>
  <si>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</si>
  <si>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</si>
  <si>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</si>
  <si>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</si>
  <si>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</si>
  <si>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</si>
  <si>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</si>
  <si>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</si>
  <si>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</si>
  <si>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</si>
  <si>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</si>
  <si>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</si>
  <si>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</si>
  <si>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</si>
  <si>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</si>
  <si>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</si>
  <si>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</si>
  <si>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</si>
  <si>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</si>
  <si>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</si>
  <si>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</si>
  <si>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</si>
  <si>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</si>
  <si>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</si>
  <si>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</si>
  <si>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</si>
  <si>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</si>
  <si>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</si>
  <si>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</si>
  <si>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</si>
  <si>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</si>
  <si>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</si>
  <si>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</si>
  <si>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</si>
  <si>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</si>
  <si>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</si>
  <si>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</si>
  <si>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</si>
  <si>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</si>
  <si>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</si>
  <si>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</si>
  <si>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</si>
  <si>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</si>
  <si>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</si>
  <si>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</si>
  <si>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</si>
  <si>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</si>
  <si>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</si>
  <si>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</si>
  <si>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</si>
  <si>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</si>
  <si>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</si>
  <si>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</si>
  <si>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</si>
  <si>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</si>
  <si>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</si>
  <si>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</si>
  <si>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</si>
  <si>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</si>
  <si>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</si>
  <si>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</si>
  <si>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</si>
  <si>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</si>
  <si>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</si>
  <si>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</si>
  <si>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</si>
  <si>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</si>
  <si>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</si>
  <si>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</si>
  <si>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</si>
  <si>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</si>
  <si>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</si>
  <si>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</si>
  <si>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</si>
  <si>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</si>
  <si>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</si>
  <si>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</si>
  <si>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</si>
  <si>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</si>
  <si>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</si>
  <si>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</si>
  <si>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</si>
  <si>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</si>
  <si>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</si>
  <si>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</si>
  <si>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</si>
  <si>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</si>
  <si>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</si>
  <si>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</si>
  <si>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</si>
  <si>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</si>
  <si>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</si>
  <si>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</si>
  <si>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</si>
  <si>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</si>
  <si>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</si>
  <si>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</si>
  <si>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</si>
  <si>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</si>
  <si>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</si>
  <si>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</si>
  <si>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</si>
  <si>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</si>
  <si>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</si>
  <si>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</si>
  <si>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</si>
  <si>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</si>
  <si>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</si>
  <si>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</si>
  <si>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</si>
  <si>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</si>
  <si>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</si>
  <si>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</si>
  <si>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</si>
  <si>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</si>
  <si>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</si>
  <si>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</si>
  <si>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</si>
  <si>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</si>
  <si>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</si>
  <si>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</si>
  <si>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</si>
  <si>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</si>
  <si>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</si>
  <si>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</si>
  <si>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</si>
  <si>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</si>
  <si>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</si>
  <si>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</si>
  <si>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</si>
  <si>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</si>
  <si>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</si>
  <si>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</si>
  <si>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</si>
  <si>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</si>
  <si>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</si>
  <si>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</si>
  <si>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</si>
  <si>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</si>
  <si>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</si>
  <si>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</si>
  <si>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</si>
  <si>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</si>
  <si>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</si>
  <si>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</si>
  <si>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</si>
  <si>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</si>
  <si>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</si>
  <si>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</si>
  <si>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</si>
  <si>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</si>
  <si>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</si>
  <si>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</si>
  <si>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</si>
  <si>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</si>
  <si>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</si>
  <si>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</si>
  <si>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</si>
  <si>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</si>
  <si>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</si>
  <si>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</si>
  <si>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</si>
  <si>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</si>
  <si>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</si>
  <si>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</si>
  <si>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</si>
  <si>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</si>
  <si>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</si>
  <si>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</si>
  <si>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</si>
  <si>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</si>
  <si>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</si>
  <si>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</si>
  <si>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</si>
  <si>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</si>
  <si>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</si>
  <si>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</si>
  <si>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</si>
  <si>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</si>
  <si>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</si>
  <si>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</si>
  <si>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</si>
  <si>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</si>
  <si>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</si>
  <si>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</si>
  <si>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</si>
  <si>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</si>
  <si>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</si>
  <si>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</si>
  <si>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</si>
  <si>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</si>
  <si>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</si>
  <si>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</si>
  <si>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</si>
  <si>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</si>
  <si>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</si>
  <si>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</si>
  <si>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</si>
  <si>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</si>
  <si>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</si>
  <si>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</si>
  <si>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</si>
  <si>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</si>
  <si>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</si>
  <si>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</si>
  <si>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</si>
  <si>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</si>
  <si>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</si>
  <si>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</si>
  <si>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</si>
  <si>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</si>
  <si>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</si>
  <si>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</si>
  <si>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</si>
  <si>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</si>
  <si>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</si>
  <si>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</si>
  <si>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</si>
  <si>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</si>
  <si>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</si>
  <si>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</si>
  <si>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</si>
  <si>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</si>
  <si>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</si>
  <si>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</si>
  <si>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</si>
  <si>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</si>
  <si>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</si>
  <si>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</si>
  <si>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</si>
  <si>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</si>
  <si>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</si>
  <si>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</si>
  <si>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</si>
  <si>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</si>
  <si>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</si>
  <si>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</si>
  <si>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</si>
  <si>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</si>
  <si>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</si>
  <si>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</si>
  <si>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</si>
  <si>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</si>
  <si>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</si>
  <si>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</si>
  <si>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</si>
  <si>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</si>
  <si>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</si>
  <si>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</si>
  <si>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</si>
  <si>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</si>
  <si>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</si>
  <si>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</si>
  <si>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</si>
  <si>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</si>
  <si>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</si>
  <si>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</si>
  <si>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</si>
  <si>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</si>
  <si>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</si>
  <si>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</si>
  <si>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</si>
  <si>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</si>
  <si>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</si>
  <si>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</si>
  <si>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</si>
  <si>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</si>
  <si>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</si>
  <si>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</si>
  <si>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</si>
  <si>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</si>
  <si>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</si>
  <si>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</si>
  <si>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</si>
  <si>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</si>
  <si>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</si>
  <si>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</si>
  <si>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</si>
  <si>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</si>
  <si>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</si>
  <si>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</si>
  <si>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</si>
  <si>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</si>
  <si>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</si>
  <si>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</si>
  <si>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</si>
  <si>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</si>
  <si>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</si>
  <si>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</si>
  <si>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</si>
  <si>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</si>
  <si>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</si>
  <si>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</si>
  <si>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</si>
  <si>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</si>
  <si>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</si>
  <si>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</si>
  <si>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</si>
  <si>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</si>
  <si>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</si>
  <si>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</si>
  <si>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</si>
  <si>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</si>
  <si>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</si>
  <si>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</si>
  <si>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</si>
  <si>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</si>
  <si>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</si>
  <si>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</si>
  <si>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</si>
  <si>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</si>
  <si>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</si>
  <si>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</si>
  <si>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</si>
  <si>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</si>
  <si>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</si>
  <si>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</si>
  <si>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</si>
  <si>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</si>
  <si>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</si>
  <si>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</si>
  <si>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</si>
  <si>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</si>
  <si>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</si>
  <si>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</si>
  <si>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</si>
  <si>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</si>
  <si>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</si>
  <si>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</si>
  <si>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</si>
  <si>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</si>
  <si>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</si>
  <si>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</si>
  <si>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</si>
  <si>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</si>
  <si>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</si>
  <si>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</si>
  <si>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</si>
  <si>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</si>
  <si>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</si>
  <si>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</si>
  <si>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</si>
  <si>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</si>
  <si>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</si>
  <si>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</si>
  <si>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</si>
  <si>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</si>
  <si>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</si>
  <si>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</si>
  <si>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</si>
  <si>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</si>
  <si>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</si>
  <si>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</si>
  <si>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</si>
  <si>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</si>
  <si>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</si>
  <si>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</si>
  <si>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</si>
  <si>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</si>
  <si>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</si>
  <si>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</si>
  <si>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</si>
  <si>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</si>
  <si>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</si>
  <si>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</si>
  <si>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</si>
  <si>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</si>
  <si>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</si>
  <si>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</si>
  <si>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</si>
  <si>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</si>
  <si>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</si>
  <si>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</si>
  <si>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</si>
  <si>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</si>
  <si>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</si>
  <si>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</si>
  <si>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</si>
  <si>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</si>
  <si>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</si>
  <si>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</si>
  <si>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</si>
  <si>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</si>
  <si>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</si>
  <si>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</si>
  <si>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</si>
  <si>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</si>
  <si>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</si>
  <si>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</si>
  <si>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</si>
  <si>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</si>
  <si>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</si>
  <si>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</si>
  <si>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</si>
  <si>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</si>
  <si>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</si>
  <si>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</si>
  <si>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</si>
  <si>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</si>
  <si>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</si>
  <si>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</si>
  <si>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</si>
  <si>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</si>
  <si>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</si>
  <si>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</si>
  <si>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</si>
  <si>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</si>
  <si>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</si>
  <si>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</si>
  <si>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</si>
  <si>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</si>
  <si>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</si>
  <si>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</si>
  <si>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</si>
  <si>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</si>
  <si>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</si>
  <si>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</si>
  <si>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</si>
  <si>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</si>
  <si>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</si>
  <si>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</si>
  <si>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</si>
  <si>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</si>
  <si>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</si>
  <si>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</si>
  <si>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</si>
  <si>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</si>
  <si>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</si>
  <si>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</si>
  <si>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</si>
  <si>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</si>
  <si>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</si>
  <si>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</si>
  <si>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</si>
  <si>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</si>
  <si>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</si>
  <si>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</si>
  <si>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</si>
  <si>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</si>
  <si>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</si>
  <si>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</si>
  <si>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</si>
  <si>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</si>
  <si>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</si>
  <si>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</si>
  <si>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</si>
  <si>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</si>
  <si>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</si>
  <si>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</si>
  <si>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</si>
  <si>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</si>
  <si>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</si>
  <si>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</si>
  <si>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</si>
  <si>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</si>
  <si>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</si>
  <si>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</si>
  <si>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</si>
  <si>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</si>
  <si>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</si>
  <si>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</si>
  <si>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</si>
  <si>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</si>
  <si>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</si>
  <si>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</si>
  <si>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</si>
  <si>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</si>
  <si>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</si>
  <si>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</si>
  <si>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</si>
  <si>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</si>
  <si>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</si>
  <si>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</si>
  <si>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</si>
  <si>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</si>
  <si>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</si>
  <si>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</si>
  <si>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</si>
  <si>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</si>
  <si>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</si>
  <si>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</si>
  <si>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</si>
  <si>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</si>
  <si>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</si>
  <si>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</si>
  <si>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</si>
  <si>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</si>
  <si>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</si>
  <si>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</si>
  <si>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</si>
  <si>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</si>
  <si>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</si>
  <si>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</si>
  <si>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</si>
  <si>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</si>
  <si>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</si>
  <si>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</si>
  <si>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</si>
  <si>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</si>
  <si>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</si>
  <si>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</si>
  <si>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</si>
  <si>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</si>
  <si>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</si>
  <si>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</si>
  <si>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</si>
  <si>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</si>
  <si>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</si>
  <si>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</si>
  <si>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</si>
  <si>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</si>
  <si>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</si>
  <si>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</si>
  <si>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</si>
  <si>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</si>
  <si>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</si>
  <si>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</si>
  <si>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</si>
  <si>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</si>
  <si>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</si>
  <si>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</si>
  <si>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</si>
  <si>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</si>
  <si>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</si>
  <si>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</si>
  <si>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</si>
  <si>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</si>
  <si>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</si>
  <si>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</si>
  <si>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</si>
  <si>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</si>
  <si>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</si>
  <si>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</si>
  <si>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</si>
  <si>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</si>
  <si>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</si>
  <si>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</si>
  <si>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</si>
  <si>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</si>
  <si>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</si>
  <si>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</si>
  <si>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</si>
  <si>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</si>
  <si>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</si>
  <si>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</si>
  <si>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</si>
  <si>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</si>
  <si>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</si>
  <si>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</si>
  <si>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</si>
  <si>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</si>
  <si>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</si>
  <si>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</si>
  <si>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</si>
  <si>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</si>
  <si>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</si>
  <si>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</si>
  <si>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</si>
  <si>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</si>
  <si>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</si>
  <si>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</si>
  <si>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</si>
  <si>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</si>
  <si>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</si>
  <si>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</si>
  <si>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</si>
  <si>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</si>
  <si>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</si>
  <si>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</si>
  <si>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</si>
  <si>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</si>
  <si>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</si>
  <si>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</si>
  <si>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</si>
  <si>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</si>
  <si>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</si>
  <si>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</si>
  <si>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</si>
  <si>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</si>
  <si>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</si>
  <si>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</si>
  <si>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</si>
  <si>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</si>
  <si>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</si>
  <si>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</si>
  <si>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</si>
  <si>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</si>
  <si>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</si>
  <si>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</si>
  <si>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</si>
  <si>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</si>
  <si>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</si>
  <si>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</si>
  <si>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</si>
  <si>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</si>
  <si>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</si>
  <si>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</si>
  <si>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</si>
  <si>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</si>
  <si>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</si>
  <si>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</si>
  <si>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</si>
  <si>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</si>
  <si>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</si>
  <si>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</si>
  <si>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</si>
  <si>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</si>
  <si>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</si>
  <si>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</si>
  <si>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</si>
  <si>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</si>
  <si>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</si>
  <si>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</si>
  <si>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</si>
  <si>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</si>
  <si>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</si>
  <si>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</si>
  <si>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</si>
  <si>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</si>
  <si>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</si>
  <si>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</si>
  <si>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</si>
  <si>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</si>
  <si>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</si>
  <si>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</si>
  <si>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</si>
  <si>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</si>
  <si>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</si>
  <si>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</si>
  <si>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</si>
  <si>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</si>
  <si>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</si>
  <si>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</si>
  <si>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</si>
  <si>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</si>
  <si>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</si>
  <si>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</si>
  <si>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</si>
  <si>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</si>
  <si>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</si>
  <si>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</si>
  <si>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</si>
  <si>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</si>
  <si>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</si>
  <si>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</si>
  <si>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</si>
  <si>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</si>
  <si>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</si>
  <si>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</si>
  <si>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</si>
  <si>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</si>
  <si>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</si>
  <si>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</si>
  <si>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</si>
  <si>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</si>
  <si>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</si>
  <si>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</si>
  <si>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</si>
  <si>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</si>
  <si>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</si>
  <si>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</si>
  <si>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</si>
  <si>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</si>
  <si>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</si>
  <si>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</si>
  <si>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</si>
  <si>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</si>
  <si>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</si>
  <si>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</si>
  <si>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</si>
  <si>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</si>
  <si>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</si>
  <si>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</si>
  <si>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</si>
  <si>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</si>
  <si>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</si>
  <si>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</si>
  <si>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</si>
  <si>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</si>
  <si>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</si>
  <si>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</si>
  <si>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</si>
  <si>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</si>
  <si>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</si>
  <si>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</si>
  <si>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</si>
  <si>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</si>
  <si>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</si>
  <si>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</si>
  <si>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</si>
  <si>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</si>
  <si>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</si>
  <si>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</si>
  <si>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</si>
  <si>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</si>
  <si>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</si>
  <si>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</si>
  <si>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</si>
  <si>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</si>
  <si>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</si>
  <si>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</si>
  <si>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</si>
  <si>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</si>
  <si>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</si>
  <si>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</si>
  <si>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</si>
  <si>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</si>
  <si>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</si>
  <si>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</si>
  <si>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</si>
  <si>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</si>
  <si>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</si>
  <si>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</si>
  <si>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</si>
  <si>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</si>
  <si>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</si>
  <si>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</si>
  <si>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</si>
  <si>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</si>
  <si>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</si>
  <si>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</si>
  <si>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</si>
  <si>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</si>
  <si>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</si>
  <si>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</si>
  <si>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</si>
  <si>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</si>
  <si>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</si>
  <si>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</si>
  <si>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</si>
  <si>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</si>
  <si>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</si>
  <si>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</si>
  <si>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</si>
  <si>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</si>
  <si>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</si>
  <si>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</si>
  <si>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</si>
  <si>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</si>
  <si>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</si>
  <si>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</si>
  <si>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</si>
  <si>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</si>
  <si>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</si>
  <si>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</si>
  <si>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</si>
  <si>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</si>
  <si>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</si>
  <si>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</si>
  <si>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</si>
  <si>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</si>
  <si>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</si>
  <si>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</si>
  <si>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</si>
  <si>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</si>
  <si>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</si>
  <si>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</si>
  <si>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</si>
  <si>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</si>
  <si>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</si>
  <si>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</si>
  <si>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</si>
  <si>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</si>
  <si>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</si>
  <si>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</si>
  <si>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</si>
  <si>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</si>
  <si>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</si>
  <si>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</si>
  <si>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</si>
  <si>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</si>
  <si>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</si>
  <si>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</si>
  <si>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</si>
  <si>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</si>
  <si>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</si>
  <si>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</si>
  <si>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</si>
  <si>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</si>
  <si>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</si>
  <si>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</si>
  <si>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</si>
  <si>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</si>
  <si>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</si>
  <si>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</si>
  <si>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</si>
  <si>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</si>
  <si>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</si>
  <si>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</si>
  <si>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</si>
  <si>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</si>
  <si>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</si>
  <si>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</si>
  <si>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</si>
  <si>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</si>
  <si>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</si>
  <si>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</si>
  <si>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</si>
  <si>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</si>
  <si>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</si>
  <si>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</si>
  <si>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</si>
  <si>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</si>
  <si>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</si>
  <si>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</si>
  <si>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</si>
  <si>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</si>
  <si>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</si>
  <si>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</si>
  <si>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</si>
  <si>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</si>
  <si>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</si>
  <si>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</si>
  <si>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</si>
  <si>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</si>
  <si>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</si>
  <si>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</si>
  <si>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</si>
  <si>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</si>
  <si>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</si>
  <si>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</si>
  <si>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</si>
  <si>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</si>
  <si>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</si>
  <si>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</si>
  <si>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</si>
  <si>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</si>
  <si>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</si>
  <si>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</si>
  <si>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</si>
  <si>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</si>
  <si>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</si>
  <si>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</si>
  <si>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</si>
  <si>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</si>
  <si>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</si>
  <si>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</si>
  <si>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</si>
  <si>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</si>
  <si>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</si>
  <si>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</si>
  <si>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</si>
  <si>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</si>
  <si>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</si>
  <si>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</si>
  <si>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</si>
  <si>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</si>
  <si>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</si>
  <si>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</si>
  <si>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</si>
  <si>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</si>
  <si>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</si>
  <si>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</si>
  <si>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</si>
  <si>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</si>
  <si>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</si>
  <si>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</si>
  <si>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</si>
  <si>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</si>
  <si>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</si>
  <si>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</si>
  <si>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</si>
  <si>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</si>
  <si>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</si>
  <si>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</si>
  <si>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</si>
  <si>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</si>
  <si>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</si>
  <si>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</si>
  <si>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</si>
  <si>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</si>
  <si>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</si>
  <si>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</si>
  <si>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</si>
  <si>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</si>
  <si>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</si>
  <si>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</si>
  <si>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</si>
  <si>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</si>
  <si>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</si>
  <si>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</si>
  <si>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</si>
  <si>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</si>
  <si>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</si>
  <si>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</si>
  <si>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</si>
  <si>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</si>
  <si>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</si>
  <si>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</si>
  <si>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</si>
  <si>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</si>
  <si>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</si>
  <si>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</si>
  <si>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</si>
  <si>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</si>
  <si>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</si>
  <si>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</si>
  <si>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</si>
  <si>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</si>
  <si>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</si>
  <si>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</si>
  <si>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</si>
  <si>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</si>
  <si>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</si>
  <si>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</si>
  <si>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</si>
  <si>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</si>
  <si>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</si>
  <si>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</si>
  <si>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</si>
  <si>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</si>
  <si>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</si>
  <si>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</si>
  <si>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</si>
  <si>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</si>
  <si>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</si>
  <si>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</si>
  <si>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</si>
  <si>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</si>
  <si>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</si>
  <si>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</si>
  <si>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</si>
  <si>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</si>
  <si>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</si>
  <si>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</si>
  <si>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</si>
  <si>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</si>
  <si>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</si>
  <si>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</si>
  <si>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</si>
  <si>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</si>
  <si>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</si>
  <si>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</si>
  <si>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</si>
  <si>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</si>
  <si>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</si>
  <si>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</si>
  <si>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</si>
  <si>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</si>
  <si>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</si>
  <si>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</si>
  <si>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</si>
  <si>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</si>
  <si>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</si>
  <si>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</si>
  <si>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</si>
  <si>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</si>
  <si>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</si>
  <si>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</si>
  <si>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</si>
  <si>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</si>
  <si>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</si>
  <si>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</si>
  <si>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</si>
  <si>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</si>
  <si>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</si>
  <si>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</si>
  <si>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</si>
  <si>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</si>
  <si>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</si>
  <si>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</si>
  <si>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</si>
  <si>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</si>
  <si>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</si>
  <si>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</si>
  <si>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</si>
  <si>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</si>
  <si>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</si>
  <si>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</si>
  <si>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</si>
  <si>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</si>
  <si>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</si>
  <si>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</si>
  <si>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</si>
  <si>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</si>
  <si>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</si>
  <si>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</si>
  <si>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</si>
  <si>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</si>
  <si>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</si>
  <si>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</si>
  <si>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</si>
  <si>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</si>
  <si>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</si>
  <si>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</si>
  <si>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</si>
  <si>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</si>
  <si>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</si>
  <si>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</si>
  <si>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</si>
  <si>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</si>
  <si>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</si>
  <si>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</si>
  <si>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</si>
  <si>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</si>
  <si>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</si>
  <si>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</si>
  <si>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</si>
  <si>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</si>
  <si>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</si>
  <si>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</si>
  <si>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</si>
  <si>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</si>
  <si>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</si>
  <si>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</si>
  <si>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</si>
  <si>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</si>
  <si>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</si>
  <si>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</si>
  <si>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</si>
  <si>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</si>
  <si>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</si>
  <si>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</si>
  <si>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</si>
  <si>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</si>
  <si>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</si>
  <si>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</si>
  <si>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</si>
  <si>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</si>
  <si>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</si>
  <si>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</si>
  <si>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</si>
  <si>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</si>
  <si>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</si>
  <si>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</si>
  <si>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</si>
  <si>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</si>
  <si>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</si>
  <si>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</si>
  <si>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</si>
  <si>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</si>
  <si>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</si>
  <si>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</si>
  <si>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</si>
  <si>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</si>
  <si>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</si>
  <si>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</si>
  <si>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</si>
  <si>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</si>
  <si>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</si>
  <si>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</si>
  <si>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</si>
  <si>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</si>
  <si>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</si>
  <si>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</si>
  <si>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</si>
  <si>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</si>
  <si>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</si>
  <si>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</si>
  <si>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</si>
  <si>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</si>
  <si>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</si>
  <si>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</si>
  <si>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</si>
  <si>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</si>
  <si>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</si>
  <si>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</si>
  <si>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</si>
  <si>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</si>
  <si>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</si>
  <si>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</si>
  <si>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</si>
  <si>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</si>
  <si>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</si>
  <si>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</si>
  <si>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</si>
  <si>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</si>
  <si>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</si>
  <si>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</si>
  <si>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</si>
  <si>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</si>
  <si>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</si>
  <si>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</si>
  <si>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</si>
  <si>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</si>
  <si>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</si>
  <si>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</si>
  <si>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</si>
  <si>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</si>
  <si>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</si>
  <si>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</si>
  <si>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</si>
  <si>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</si>
  <si>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</si>
  <si>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</si>
  <si>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</si>
  <si>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</si>
  <si>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</si>
  <si>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</si>
  <si>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</si>
  <si>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</si>
  <si>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</si>
  <si>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</si>
  <si>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</si>
  <si>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</si>
  <si>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</si>
  <si>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</si>
  <si>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</si>
  <si>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</si>
  <si>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</si>
  <si>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</si>
  <si>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</si>
  <si>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</si>
  <si>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</si>
  <si>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</si>
  <si>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</si>
  <si>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</si>
  <si>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</si>
  <si>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</si>
  <si>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</si>
  <si>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</si>
  <si>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</si>
  <si>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</si>
  <si>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</si>
  <si>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</si>
  <si>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</si>
  <si>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</si>
  <si>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</si>
  <si>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</si>
  <si>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</si>
  <si>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</si>
  <si>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</si>
  <si>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</si>
  <si>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</si>
  <si>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</si>
  <si>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</si>
  <si>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</si>
  <si>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</si>
  <si>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</si>
  <si>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</si>
  <si>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</si>
  <si>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</si>
  <si>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</si>
  <si>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</si>
  <si>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</si>
  <si>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</si>
  <si>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</si>
  <si>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</si>
  <si>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</si>
  <si>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</si>
  <si>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</si>
  <si>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</si>
  <si>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</si>
  <si>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</si>
  <si>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</si>
  <si>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</si>
  <si>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</si>
  <si>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</si>
  <si>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</si>
  <si>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</si>
  <si>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</si>
  <si>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</si>
  <si>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</si>
  <si>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</si>
  <si>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</si>
  <si>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</si>
  <si>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</si>
  <si>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</si>
  <si>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</si>
  <si>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</si>
  <si>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</si>
  <si>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</si>
  <si>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</si>
  <si>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</si>
  <si>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</si>
  <si>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</si>
  <si>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</si>
  <si>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</si>
  <si>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</si>
  <si>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</si>
  <si>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</si>
  <si>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</si>
  <si>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</si>
  <si>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</si>
  <si>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</si>
  <si>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</si>
  <si>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</si>
  <si>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</si>
  <si>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</si>
  <si>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</si>
  <si>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</si>
  <si>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</si>
  <si>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</si>
  <si>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</si>
  <si>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</si>
  <si>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</si>
  <si>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</si>
  <si>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</si>
  <si>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</si>
  <si>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</si>
  <si>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</si>
  <si>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</si>
  <si>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</si>
  <si>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</si>
  <si>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</si>
  <si>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</si>
  <si>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</si>
  <si>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</si>
  <si>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</si>
  <si>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</si>
  <si>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</si>
  <si>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</si>
  <si>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</si>
  <si>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</si>
  <si>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</si>
  <si>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</si>
  <si>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</si>
  <si>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</si>
  <si>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</si>
  <si>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</si>
  <si>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</si>
  <si>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</si>
  <si>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</si>
  <si>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</si>
  <si>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</si>
  <si>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</si>
  <si>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</si>
  <si>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</si>
  <si>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</si>
  <si>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</si>
  <si>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</si>
  <si>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</si>
  <si>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</si>
  <si>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</si>
  <si>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</si>
  <si>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</si>
  <si>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</si>
  <si>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</si>
  <si>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</si>
  <si>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</si>
  <si>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</si>
  <si>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</si>
  <si>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</si>
  <si>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</si>
  <si>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</si>
  <si>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</si>
  <si>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</si>
  <si>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</si>
  <si>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</si>
  <si>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</si>
  <si>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</si>
  <si>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</si>
  <si>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</si>
  <si>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</si>
  <si>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</si>
  <si>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</si>
  <si>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</si>
  <si>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</si>
  <si>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</si>
  <si>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</si>
  <si>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</si>
  <si>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</si>
  <si>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</si>
  <si>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</si>
  <si>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</si>
  <si>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</si>
  <si>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</si>
  <si>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</si>
  <si>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</si>
  <si>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</si>
  <si>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</si>
  <si>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</si>
  <si>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</si>
  <si>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</si>
  <si>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</si>
  <si>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</si>
  <si>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</si>
  <si>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</si>
  <si>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</si>
  <si>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</si>
  <si>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</si>
  <si>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</si>
  <si>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</si>
  <si>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</si>
  <si>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</si>
  <si>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</si>
  <si>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</si>
  <si>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</si>
  <si>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</si>
  <si>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</si>
  <si>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</si>
  <si>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</si>
  <si>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</si>
  <si>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</si>
  <si>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</si>
  <si>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</si>
  <si>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</si>
  <si>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</si>
  <si>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</si>
  <si>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</si>
  <si>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</si>
  <si>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</si>
  <si>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</si>
  <si>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</si>
  <si>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</si>
  <si>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</si>
  <si>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</si>
  <si>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</si>
  <si>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</si>
  <si>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</si>
  <si>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</si>
  <si>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</si>
  <si>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</si>
  <si>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</si>
  <si>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</si>
  <si>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</si>
  <si>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</si>
  <si>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</si>
  <si>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</si>
  <si>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</si>
  <si>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</si>
  <si>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</si>
  <si>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</si>
  <si>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</si>
  <si>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</si>
  <si>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</si>
  <si>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</si>
  <si>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</si>
  <si>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</si>
  <si>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</si>
  <si>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</si>
  <si>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</si>
  <si>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</si>
  <si>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</si>
  <si>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</si>
  <si>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</si>
  <si>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</si>
  <si>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</si>
  <si>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</si>
  <si>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</si>
  <si>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</si>
  <si>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</si>
  <si>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</si>
  <si>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</si>
  <si>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</si>
  <si>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</si>
  <si>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</si>
  <si>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</si>
  <si>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</si>
  <si>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</si>
  <si>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</si>
  <si>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</si>
  <si>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</si>
  <si>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</si>
  <si>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</si>
  <si>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</si>
  <si>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</si>
  <si>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</si>
  <si>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</si>
  <si>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</si>
  <si>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</si>
  <si>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</si>
  <si>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</si>
  <si>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</si>
  <si>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</si>
  <si>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</si>
  <si>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</si>
  <si>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</si>
  <si>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</si>
  <si>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</si>
  <si>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</si>
  <si>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</si>
  <si>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</si>
  <si>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</si>
  <si>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</si>
  <si>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</si>
  <si>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</si>
  <si>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</si>
  <si>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</si>
  <si>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</si>
  <si>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</si>
  <si>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</si>
  <si>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</si>
  <si>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</si>
  <si>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</si>
  <si>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</si>
  <si>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</si>
  <si>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</si>
  <si>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</si>
  <si>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</si>
  <si>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</si>
  <si>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</si>
  <si>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</si>
  <si>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</si>
  <si>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</si>
  <si>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</si>
  <si>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</si>
  <si>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</si>
  <si>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</si>
  <si>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</si>
  <si>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</si>
  <si>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</si>
  <si>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</si>
  <si>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</si>
  <si>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</si>
  <si>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</si>
  <si>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</si>
  <si>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</si>
  <si>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</si>
  <si>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</si>
  <si>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</si>
  <si>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</si>
  <si>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</si>
  <si>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</si>
  <si>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</si>
  <si>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</si>
  <si>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</si>
  <si>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</si>
  <si>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</si>
  <si>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</si>
  <si>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</si>
  <si>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</si>
  <si>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</si>
  <si>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</si>
  <si>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</si>
  <si>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</si>
  <si>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</si>
  <si>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</si>
  <si>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</si>
  <si>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</si>
  <si>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</si>
  <si>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</si>
  <si>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</si>
  <si>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</si>
  <si>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</si>
  <si>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</si>
  <si>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</si>
  <si>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</si>
  <si>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</si>
  <si>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</si>
  <si>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</si>
  <si>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</si>
  <si>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</si>
  <si>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</si>
  <si>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</si>
  <si>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</si>
  <si>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</si>
  <si>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</si>
  <si>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</si>
  <si>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</si>
  <si>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</si>
  <si>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</si>
  <si>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</si>
  <si>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</si>
  <si>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</si>
  <si>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</si>
  <si>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</si>
  <si>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</si>
  <si>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</si>
  <si>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</si>
  <si>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</si>
  <si>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</si>
  <si>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</si>
  <si>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</si>
  <si>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</si>
  <si>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</si>
  <si>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</si>
  <si>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</si>
  <si>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</si>
  <si>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</si>
  <si>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</si>
  <si>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</si>
  <si>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</si>
  <si>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</si>
  <si>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</si>
  <si>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</si>
  <si>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</si>
  <si>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</si>
  <si>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</si>
  <si>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</si>
  <si>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</si>
  <si>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</si>
  <si>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</si>
  <si>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</si>
  <si>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</si>
  <si>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</si>
  <si>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</si>
  <si>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</si>
  <si>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</si>
  <si>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</si>
  <si>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</si>
  <si>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</si>
  <si>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</si>
  <si>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</si>
  <si>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</si>
  <si>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</si>
  <si>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</si>
  <si>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</si>
  <si>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</si>
  <si>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</si>
  <si>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</si>
  <si>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</si>
  <si>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</si>
  <si>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</si>
  <si>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</si>
  <si>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</si>
  <si>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</si>
  <si>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</si>
  <si>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</si>
  <si>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</si>
  <si>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</si>
  <si>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</si>
  <si>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</si>
  <si>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</si>
  <si>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</si>
  <si>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</si>
  <si>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</si>
  <si>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</si>
  <si>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</si>
  <si>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</si>
  <si>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</si>
  <si>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</si>
  <si>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</si>
  <si>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</si>
  <si>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</si>
  <si>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</si>
  <si>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</si>
  <si>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</si>
  <si>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</si>
  <si>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</si>
  <si>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</si>
  <si>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</si>
  <si>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</si>
  <si>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</si>
  <si>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</si>
  <si>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</si>
  <si>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</si>
  <si>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</si>
  <si>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</si>
  <si>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</si>
  <si>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</si>
  <si>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</si>
  <si>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</si>
  <si>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</si>
  <si>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</si>
  <si>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</si>
  <si>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</si>
  <si>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</si>
  <si>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</si>
  <si>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</si>
  <si>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</si>
  <si>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</si>
  <si>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</si>
  <si>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</si>
  <si>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</si>
  <si>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</si>
  <si>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</si>
  <si>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</si>
  <si>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</si>
  <si>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</si>
  <si>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</si>
  <si>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</si>
  <si>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</si>
  <si>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</si>
  <si>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</si>
  <si>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</si>
  <si>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</si>
  <si>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</si>
  <si>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</si>
  <si>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</si>
  <si>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</si>
  <si>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</si>
  <si>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</si>
  <si>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</si>
  <si>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</si>
  <si>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</si>
  <si>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</si>
  <si>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</si>
  <si>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</si>
  <si>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</si>
  <si>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</si>
  <si>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</si>
  <si>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</si>
  <si>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</si>
  <si>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</si>
  <si>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</si>
  <si>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</si>
  <si>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</si>
  <si>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</si>
  <si>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</si>
  <si>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</si>
  <si>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</si>
  <si>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</si>
  <si>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</si>
  <si>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</si>
  <si>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</si>
  <si>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</si>
  <si>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</si>
  <si>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</si>
  <si>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</si>
  <si>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</si>
  <si>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</si>
  <si>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</si>
  <si>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</si>
  <si>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</si>
  <si>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</si>
  <si>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</si>
  <si>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</si>
  <si>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</si>
  <si>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</si>
  <si>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</si>
  <si>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</si>
  <si>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</si>
  <si>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</si>
  <si>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</si>
  <si>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</si>
  <si>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</si>
  <si>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</si>
  <si>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</si>
  <si>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</si>
  <si>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</si>
  <si>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</si>
  <si>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</si>
  <si>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</si>
  <si>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</si>
  <si>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</si>
  <si>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</si>
  <si>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</si>
  <si>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</si>
  <si>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</si>
  <si>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</si>
  <si>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</si>
  <si>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</si>
  <si>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</si>
  <si>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</si>
  <si>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</si>
  <si>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</si>
  <si>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</si>
  <si>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</si>
  <si>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</si>
  <si>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</si>
  <si>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</si>
  <si>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</si>
  <si>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</si>
  <si>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</si>
  <si>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</si>
  <si>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</si>
  <si>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</si>
  <si>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</si>
  <si>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</si>
  <si>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</si>
  <si>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</si>
  <si>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</si>
  <si>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</si>
  <si>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</si>
  <si>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</si>
  <si>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</si>
  <si>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</si>
  <si>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</si>
  <si>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</si>
  <si>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</si>
  <si>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</si>
  <si>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</si>
  <si>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</si>
  <si>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</si>
  <si>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</si>
  <si>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</si>
  <si>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</si>
  <si>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</si>
  <si>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</si>
  <si>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</si>
  <si>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</si>
  <si>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</si>
  <si>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</si>
  <si>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</si>
  <si>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</si>
  <si>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</si>
  <si>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</si>
  <si>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</si>
  <si>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</si>
  <si>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</si>
  <si>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</si>
  <si>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</si>
  <si>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</si>
  <si>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</si>
  <si>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</si>
  <si>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</si>
  <si>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</si>
  <si>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</si>
  <si>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</si>
  <si>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</si>
  <si>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</si>
  <si>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</si>
  <si>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</si>
  <si>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</si>
  <si>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</si>
  <si>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</si>
  <si>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</si>
  <si>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</si>
  <si>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</si>
  <si>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</si>
  <si>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</si>
  <si>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</si>
  <si>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</si>
  <si>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</si>
  <si>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</si>
  <si>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</si>
  <si>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</si>
  <si>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</si>
  <si>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</si>
  <si>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</si>
  <si>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</si>
  <si>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</si>
  <si>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</si>
  <si>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</si>
  <si>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</si>
  <si>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</si>
  <si>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</si>
  <si>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</si>
  <si>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</si>
  <si>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</si>
  <si>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</si>
  <si>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</si>
  <si>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</si>
  <si>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</si>
  <si>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</si>
  <si>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</si>
  <si>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</si>
  <si>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</si>
  <si>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</si>
  <si>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</si>
  <si>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</si>
  <si>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</si>
  <si>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</si>
  <si>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</si>
  <si>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</si>
  <si>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</si>
  <si>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</si>
  <si>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</si>
  <si>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</si>
  <si>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</si>
  <si>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</si>
  <si>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</si>
  <si>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</si>
  <si>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</si>
  <si>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</si>
  <si>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</si>
  <si>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</si>
  <si>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</si>
  <si>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</si>
  <si>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</si>
  <si>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</si>
  <si>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</si>
  <si>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</si>
  <si>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</si>
  <si>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</si>
  <si>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</si>
  <si>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</si>
  <si>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</si>
  <si>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</si>
  <si>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</si>
  <si>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</si>
  <si>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</si>
  <si>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</si>
  <si>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</si>
  <si>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</si>
  <si>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</si>
  <si>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</si>
  <si>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</si>
  <si>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</si>
  <si>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</si>
  <si>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</si>
  <si>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</si>
  <si>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</si>
  <si>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</si>
  <si>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</si>
  <si>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</si>
  <si>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</si>
  <si>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</si>
  <si>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</si>
  <si>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</si>
  <si>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</si>
  <si>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</si>
  <si>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</si>
  <si>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</si>
  <si>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</si>
  <si>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</si>
  <si>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</si>
  <si>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</si>
  <si>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</si>
  <si>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</si>
  <si>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</si>
  <si>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</si>
  <si>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</si>
  <si>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</si>
  <si>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</si>
  <si>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</si>
  <si>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</si>
  <si>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</si>
  <si>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</si>
  <si>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</si>
  <si>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</si>
  <si>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</si>
  <si>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</si>
  <si>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</si>
  <si>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</si>
  <si>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</si>
  <si>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</si>
  <si>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</si>
  <si>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</si>
  <si>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</si>
  <si>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</si>
  <si>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</si>
  <si>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</si>
  <si>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</si>
  <si>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</si>
  <si>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</si>
  <si>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</si>
  <si>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</si>
  <si>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</si>
  <si>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</si>
  <si>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</si>
  <si>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</si>
  <si>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</si>
  <si>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</si>
  <si>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</si>
  <si>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</si>
  <si>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</si>
  <si>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</si>
  <si>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</si>
  <si>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</si>
  <si>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</si>
  <si>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</si>
  <si>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</si>
  <si>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</si>
  <si>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</si>
  <si>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</si>
  <si>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</si>
  <si>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</si>
  <si>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</si>
  <si>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</si>
  <si>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</si>
  <si>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</si>
  <si>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</si>
  <si>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</si>
  <si>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</si>
  <si>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</si>
  <si>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</si>
  <si>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</si>
  <si>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</si>
  <si>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</si>
  <si>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</si>
  <si>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</si>
  <si>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</si>
  <si>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</si>
  <si>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</si>
  <si>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</si>
  <si>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</si>
  <si>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</si>
  <si>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</si>
  <si>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</si>
  <si>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</si>
  <si>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</si>
  <si>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</si>
  <si>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</si>
  <si>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</si>
  <si>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</si>
  <si>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</si>
  <si>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</si>
  <si>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</si>
  <si>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</si>
  <si>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</si>
  <si>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</si>
  <si>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</si>
  <si>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</si>
  <si>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</si>
  <si>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</si>
  <si>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</si>
  <si>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</si>
  <si>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</si>
  <si>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</si>
  <si>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</si>
  <si>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</si>
  <si>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</si>
  <si>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</si>
  <si>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</si>
  <si>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</si>
  <si>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</si>
  <si>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</si>
  <si>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</si>
  <si>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</si>
  <si>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</si>
  <si>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</si>
  <si>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</si>
  <si>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</si>
  <si>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</si>
  <si>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</si>
  <si>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</si>
  <si>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</si>
  <si>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</si>
  <si>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</si>
  <si>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</si>
  <si>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</si>
  <si>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</si>
  <si>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</si>
  <si>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</si>
  <si>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</si>
  <si>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</si>
  <si>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</si>
  <si>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</si>
  <si>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</si>
  <si>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</si>
  <si>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</si>
  <si>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</si>
  <si>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</si>
  <si>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</si>
  <si>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</si>
  <si>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</si>
  <si>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</si>
  <si>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</si>
  <si>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</si>
  <si>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</si>
  <si>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</si>
  <si>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</si>
  <si>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</si>
  <si>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</si>
  <si>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</si>
  <si>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</si>
  <si>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</si>
  <si>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</si>
  <si>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</si>
  <si>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</si>
  <si>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</si>
  <si>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</si>
  <si>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</si>
  <si>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</si>
  <si>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</si>
  <si>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</si>
  <si>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</si>
  <si>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</si>
  <si>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</si>
  <si>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</si>
  <si>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</si>
  <si>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</si>
  <si>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</si>
  <si>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</si>
  <si>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</si>
  <si>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</si>
  <si>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</si>
  <si>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</si>
  <si>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</si>
  <si>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</si>
  <si>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</si>
  <si>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</si>
  <si>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</si>
  <si>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</si>
  <si>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</si>
  <si>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</si>
  <si>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</si>
  <si>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</si>
  <si>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</si>
  <si>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</si>
  <si>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</si>
  <si>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</si>
  <si>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</si>
  <si>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</si>
  <si>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</si>
  <si>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</si>
  <si>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</si>
  <si>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</si>
  <si>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</si>
  <si>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</si>
  <si>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</si>
  <si>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</si>
  <si>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</si>
  <si>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</si>
  <si>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</si>
  <si>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</si>
  <si>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</si>
  <si>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</si>
  <si>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</si>
  <si>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</si>
  <si>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</si>
  <si>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</si>
  <si>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</si>
  <si>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</si>
  <si>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</si>
  <si>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</si>
  <si>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</si>
  <si>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</si>
  <si>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</si>
  <si>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</si>
  <si>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</si>
  <si>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</si>
  <si>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</si>
  <si>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</si>
  <si>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</si>
  <si>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</si>
  <si>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</si>
  <si>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</si>
  <si>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</si>
  <si>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</si>
  <si>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</si>
  <si>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</si>
  <si>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</si>
  <si>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</si>
  <si>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</si>
  <si>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</si>
  <si>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</si>
  <si>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</si>
  <si>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</si>
  <si>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</si>
  <si>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</si>
  <si>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</si>
  <si>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</si>
  <si>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</si>
  <si>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</si>
  <si>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</si>
  <si>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</si>
  <si>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</si>
  <si>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</si>
  <si>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</si>
  <si>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</si>
  <si>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</si>
  <si>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</si>
  <si>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</si>
  <si>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</si>
  <si>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</si>
  <si>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</si>
  <si>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</si>
  <si>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</si>
  <si>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</si>
  <si>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</si>
  <si>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</si>
  <si>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</si>
  <si>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</si>
  <si>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</si>
  <si>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</si>
  <si>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</si>
  <si>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</si>
  <si>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</si>
  <si>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</si>
  <si>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</si>
  <si>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</si>
  <si>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</si>
  <si>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</si>
  <si>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</si>
  <si>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</si>
  <si>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</si>
  <si>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</si>
  <si>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</si>
  <si>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</si>
  <si>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</si>
  <si>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</si>
  <si>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</si>
  <si>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</si>
  <si>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</si>
  <si>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</si>
  <si>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</si>
  <si>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</si>
  <si>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</si>
  <si>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</si>
  <si>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</si>
  <si>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</si>
  <si>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</si>
  <si>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</si>
  <si>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</si>
  <si>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</si>
  <si>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</si>
  <si>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</si>
  <si>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</si>
  <si>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</si>
  <si>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</si>
  <si>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</si>
  <si>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</si>
  <si>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</si>
  <si>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</si>
  <si>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</si>
  <si>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</si>
  <si>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</si>
  <si>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</si>
  <si>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</si>
  <si>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</si>
  <si>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</si>
  <si>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</si>
  <si>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</si>
  <si>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</si>
  <si>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</si>
  <si>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</si>
  <si>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</si>
  <si>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</si>
  <si>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</si>
  <si>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</si>
  <si>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</si>
  <si>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</si>
  <si>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</si>
  <si>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</si>
  <si>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</si>
  <si>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</si>
  <si>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</si>
  <si>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</si>
  <si>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</si>
  <si>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</si>
  <si>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</si>
  <si>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</si>
  <si>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</si>
  <si>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</si>
  <si>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</si>
  <si>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</si>
  <si>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</si>
  <si>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</si>
  <si>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</si>
  <si>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</si>
  <si>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</si>
  <si>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</si>
  <si>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</si>
  <si>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</si>
  <si>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</si>
  <si>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</si>
  <si>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</si>
  <si>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</si>
  <si>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</si>
  <si>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</si>
  <si>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</si>
  <si>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</si>
  <si>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</si>
  <si>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</si>
  <si>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</si>
  <si>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</si>
  <si>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</si>
  <si>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</si>
  <si>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</si>
  <si>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</si>
  <si>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</si>
  <si>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</si>
  <si>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</si>
  <si>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</si>
  <si>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</si>
  <si>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</si>
  <si>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</si>
  <si>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</si>
  <si>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</si>
  <si>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</si>
  <si>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</si>
  <si>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</si>
  <si>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</si>
  <si>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</si>
  <si>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</si>
  <si>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</si>
  <si>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</si>
  <si>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</si>
  <si>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</si>
  <si>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</si>
  <si>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</si>
  <si>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</si>
  <si>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</si>
  <si>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</si>
  <si>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</si>
  <si>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</si>
  <si>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</si>
  <si>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</si>
  <si>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</si>
  <si>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</si>
  <si>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</si>
  <si>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</si>
  <si>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</si>
  <si>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</si>
  <si>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</si>
  <si>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</si>
  <si>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</si>
  <si>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</si>
  <si>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</si>
  <si>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</si>
  <si>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</si>
  <si>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</si>
  <si>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</si>
  <si>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</si>
  <si>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</si>
  <si>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</si>
  <si>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</si>
  <si>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</si>
  <si>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</si>
  <si>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</si>
  <si>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</si>
  <si>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</si>
  <si>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</si>
  <si>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</si>
  <si>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</si>
  <si>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</si>
  <si>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</si>
  <si>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</si>
  <si>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</si>
  <si>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</si>
  <si>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</si>
  <si>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</si>
  <si>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</si>
  <si>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</si>
  <si>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</si>
  <si>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</si>
  <si>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</si>
  <si>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</si>
  <si>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</si>
  <si>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</si>
  <si>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</si>
  <si>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</si>
  <si>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</si>
  <si>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</si>
  <si>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</si>
  <si>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</si>
  <si>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</si>
  <si>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</si>
  <si>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</si>
  <si>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</si>
  <si>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</si>
  <si>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</si>
  <si>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</si>
  <si>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</si>
  <si>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</si>
  <si>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</si>
  <si>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</si>
  <si>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</si>
  <si>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</si>
  <si>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</si>
  <si>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</si>
  <si>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</si>
  <si>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</si>
  <si>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</si>
  <si>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</si>
  <si>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</si>
  <si>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</si>
  <si>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</si>
  <si>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</si>
  <si>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</si>
  <si>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</si>
  <si>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</si>
  <si>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</si>
  <si>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</si>
  <si>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</si>
  <si>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</si>
  <si>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</si>
  <si>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</si>
  <si>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</si>
  <si>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</si>
  <si>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</si>
  <si>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</si>
  <si>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</si>
  <si>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</si>
  <si>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</si>
  <si>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</si>
  <si>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</si>
  <si>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</si>
  <si>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</si>
  <si>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</si>
  <si>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</si>
  <si>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</si>
  <si>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</si>
  <si>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</si>
  <si>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</si>
  <si>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</si>
  <si>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</si>
  <si>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</si>
  <si>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</si>
  <si>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</si>
  <si>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</si>
  <si>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</si>
  <si>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</si>
  <si>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</si>
  <si>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</si>
  <si>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</si>
  <si>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</si>
  <si>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</si>
  <si>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</si>
  <si>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</si>
  <si>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</si>
  <si>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</si>
  <si>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</si>
  <si>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</si>
  <si>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</si>
  <si>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</si>
  <si>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</si>
  <si>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</si>
  <si>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</si>
  <si>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</si>
  <si>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</si>
  <si>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</si>
  <si>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</si>
  <si>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</si>
  <si>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</si>
  <si>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</si>
  <si>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</si>
  <si>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</si>
  <si>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</si>
  <si>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</si>
  <si>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</si>
  <si>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</si>
  <si>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</si>
  <si>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</si>
  <si>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</si>
  <si>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</si>
  <si>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</si>
  <si>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</si>
  <si>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</si>
  <si>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</si>
  <si>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</si>
  <si>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</si>
  <si>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</si>
  <si>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</si>
  <si>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</si>
  <si>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</si>
  <si>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</si>
  <si>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</si>
  <si>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</si>
  <si>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</si>
  <si>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</si>
  <si>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</si>
  <si>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</si>
  <si>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</si>
  <si>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</si>
  <si>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</si>
  <si>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</si>
  <si>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</si>
  <si>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</si>
  <si>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</si>
  <si>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</si>
  <si>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</si>
  <si>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</si>
  <si>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</si>
  <si>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</si>
  <si>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</si>
  <si>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</si>
  <si>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</si>
  <si>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</si>
  <si>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</si>
  <si>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</si>
  <si>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</si>
  <si>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</si>
  <si>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</si>
  <si>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</si>
  <si>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</si>
  <si>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</si>
  <si>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</si>
  <si>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</si>
  <si>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</si>
  <si>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</si>
  <si>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</si>
  <si>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</si>
  <si>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</si>
  <si>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</si>
  <si>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</si>
  <si>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</si>
  <si>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</si>
  <si>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</si>
  <si>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</si>
  <si>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</si>
  <si>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</si>
  <si>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</si>
  <si>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</si>
  <si>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</si>
  <si>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</si>
  <si>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</si>
  <si>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</si>
  <si>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</si>
  <si>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</si>
  <si>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</si>
  <si>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</si>
  <si>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</si>
  <si>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</si>
  <si>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</si>
  <si>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</si>
  <si>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</si>
  <si>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</si>
  <si>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</si>
  <si>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</si>
  <si>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</si>
  <si>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</si>
  <si>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</si>
  <si>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</si>
  <si>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</si>
  <si>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</si>
  <si>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</si>
  <si>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</si>
  <si>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</si>
  <si>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</si>
  <si>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</si>
  <si>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</si>
  <si>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</si>
  <si>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</si>
  <si>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</si>
  <si>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</si>
  <si>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</si>
  <si>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</si>
  <si>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</si>
  <si>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</si>
  <si>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</si>
  <si>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</si>
  <si>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</si>
  <si>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</si>
  <si>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</si>
  <si>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</si>
  <si>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</si>
  <si>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</si>
  <si>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</si>
  <si>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</si>
  <si>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</si>
  <si>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</si>
  <si>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</si>
  <si>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</si>
  <si>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</si>
  <si>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</si>
  <si>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</si>
  <si>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</si>
  <si>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</si>
  <si>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</si>
  <si>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</si>
  <si>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</si>
  <si>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</si>
  <si>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</si>
  <si>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</si>
  <si>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</si>
  <si>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</si>
  <si>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</si>
  <si>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</si>
  <si>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</si>
  <si>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</si>
  <si>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</si>
  <si>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</si>
  <si>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</si>
  <si>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</si>
  <si>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</si>
  <si>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</si>
  <si>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</si>
  <si>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</si>
  <si>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</si>
  <si>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</si>
  <si>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</si>
  <si>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</si>
  <si>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</si>
  <si>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</si>
  <si>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</si>
  <si>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</si>
  <si>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</si>
  <si>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</si>
  <si>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</si>
  <si>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</si>
  <si>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</si>
  <si>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</si>
  <si>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</si>
  <si>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</si>
  <si>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</si>
  <si>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</si>
  <si>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</si>
  <si>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</si>
  <si>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</si>
  <si>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</si>
  <si>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</si>
  <si>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</si>
  <si>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</si>
  <si>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</si>
  <si>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</si>
  <si>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</si>
  <si>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</si>
  <si>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</si>
  <si>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</si>
  <si>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</si>
  <si>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</si>
  <si>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</si>
  <si>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</si>
  <si>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</si>
  <si>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</si>
  <si>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</si>
  <si>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</si>
  <si>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</si>
  <si>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</si>
  <si>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</si>
  <si>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</si>
  <si>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</si>
  <si>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</si>
  <si>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</si>
  <si>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</si>
  <si>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</si>
  <si>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</si>
  <si>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</si>
  <si>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</si>
  <si>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</si>
  <si>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</si>
  <si>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</si>
  <si>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</si>
  <si>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</si>
  <si>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</si>
  <si>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</si>
  <si>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</si>
  <si>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</si>
  <si>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</si>
  <si>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</si>
  <si>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</si>
  <si>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</si>
  <si>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</si>
  <si>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</si>
  <si>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</si>
  <si>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</si>
  <si>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</si>
  <si>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</si>
  <si>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</si>
  <si>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</si>
  <si>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</si>
  <si>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</si>
  <si>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</si>
  <si>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</si>
  <si>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</si>
  <si>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</si>
  <si>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</si>
  <si>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</si>
  <si>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</si>
  <si>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</si>
  <si>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</si>
  <si>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</si>
  <si>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</si>
  <si>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</si>
  <si>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</si>
  <si>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</si>
  <si>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</si>
  <si>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</si>
  <si>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</si>
  <si>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</si>
  <si>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</si>
  <si>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</si>
  <si>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</si>
  <si>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</si>
  <si>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</si>
  <si>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</si>
  <si>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</si>
  <si>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</si>
  <si>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</si>
  <si>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</si>
  <si>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</si>
  <si>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</si>
  <si>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</si>
  <si>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</si>
  <si>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</si>
  <si>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</si>
  <si>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</si>
  <si>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</si>
  <si>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</si>
  <si>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</si>
  <si>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</si>
  <si>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</si>
  <si>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</si>
  <si>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</si>
  <si>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</si>
  <si>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</si>
  <si>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</si>
  <si>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</si>
  <si>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</si>
  <si>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</si>
  <si>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</si>
  <si>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</si>
  <si>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</si>
  <si>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</si>
  <si>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</si>
  <si>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</si>
  <si>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</si>
  <si>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</si>
  <si>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</si>
  <si>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</si>
  <si>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</si>
  <si>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</si>
  <si>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</si>
  <si>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</si>
  <si>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</si>
  <si>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</si>
  <si>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</si>
  <si>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</si>
  <si>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</si>
  <si>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</si>
  <si>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</si>
  <si>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</si>
  <si>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</si>
  <si>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</si>
  <si>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</si>
  <si>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</si>
  <si>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</si>
  <si>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</si>
  <si>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</si>
  <si>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</si>
  <si>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</si>
  <si>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</si>
  <si>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</si>
  <si>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</si>
  <si>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</si>
  <si>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</si>
  <si>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</si>
  <si>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</si>
  <si>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</si>
  <si>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</si>
  <si>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</si>
  <si>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</si>
  <si>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</si>
  <si>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</si>
  <si>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</si>
  <si>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</si>
  <si>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</si>
  <si>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</si>
  <si>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</si>
  <si>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</si>
  <si>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</si>
  <si>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</si>
  <si>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</si>
  <si>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</si>
  <si>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</si>
  <si>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</si>
  <si>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</si>
  <si>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</si>
  <si>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</si>
  <si>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</si>
  <si>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</si>
  <si>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</si>
  <si>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</si>
  <si>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</si>
  <si>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</si>
  <si>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</si>
  <si>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</si>
  <si>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</si>
  <si>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</si>
  <si>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</si>
  <si>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</si>
  <si>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</si>
  <si>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</si>
  <si>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</si>
  <si>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</si>
  <si>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</si>
  <si>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</si>
  <si>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</si>
  <si>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</si>
  <si>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</si>
  <si>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</si>
  <si>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</si>
  <si>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</si>
  <si>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</si>
  <si>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</si>
  <si>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</si>
  <si>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</si>
  <si>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</si>
  <si>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</si>
  <si>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</si>
  <si>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</si>
  <si>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</si>
  <si>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</si>
  <si>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</si>
  <si>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</si>
  <si>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</si>
  <si>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</si>
  <si>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</si>
  <si>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</si>
  <si>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</si>
  <si>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</si>
  <si>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</si>
  <si>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</si>
  <si>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</si>
  <si>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</si>
  <si>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</si>
  <si>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</si>
  <si>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</si>
  <si>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</si>
  <si>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</si>
  <si>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</si>
  <si>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</si>
  <si>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</si>
  <si>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</si>
  <si>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</si>
  <si>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</si>
  <si>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</si>
  <si>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</si>
  <si>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</si>
  <si>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</si>
  <si>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</si>
  <si>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</si>
  <si>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</si>
  <si>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</si>
  <si>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</si>
  <si>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</si>
  <si>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</si>
  <si>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</si>
  <si>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</si>
  <si>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</si>
  <si>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</si>
  <si>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</si>
  <si>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</si>
  <si>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</si>
  <si>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</si>
  <si>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</si>
  <si>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</si>
  <si>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</si>
  <si>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</si>
  <si>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</si>
  <si>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</si>
  <si>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</si>
  <si>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</si>
  <si>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</si>
  <si>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</si>
  <si>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</si>
  <si>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</si>
  <si>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</si>
  <si>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</si>
  <si>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</si>
  <si>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</si>
  <si>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</si>
  <si>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</si>
  <si>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</si>
  <si>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</si>
  <si>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</si>
  <si>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</si>
  <si>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</si>
  <si>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</si>
  <si>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</si>
  <si>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</si>
  <si>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</si>
  <si>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</si>
  <si>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</si>
  <si>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</si>
  <si>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</si>
  <si>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</si>
  <si>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</si>
  <si>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</si>
  <si>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</si>
  <si>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</si>
  <si>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</si>
  <si>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</si>
  <si>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</si>
  <si>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</si>
  <si>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</si>
  <si>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</si>
  <si>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</si>
  <si>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</si>
  <si>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</si>
  <si>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</si>
  <si>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</si>
  <si>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</si>
  <si>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</si>
  <si>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</si>
  <si>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</si>
  <si>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</si>
  <si>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</si>
  <si>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</si>
  <si>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</si>
  <si>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</si>
  <si>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</si>
  <si>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</si>
  <si>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</si>
  <si>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</si>
  <si>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</si>
  <si>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</si>
  <si>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</si>
  <si>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</si>
  <si>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</si>
  <si>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</si>
  <si>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</si>
  <si>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</si>
  <si>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</si>
  <si>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</si>
  <si>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</si>
  <si>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</si>
  <si>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</si>
  <si>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</si>
  <si>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</si>
  <si>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</si>
  <si>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</si>
  <si>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</si>
  <si>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</si>
  <si>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</si>
  <si>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</si>
  <si>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</si>
  <si>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</si>
  <si>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</si>
  <si>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</si>
  <si>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</si>
  <si>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</si>
  <si>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</si>
  <si>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</si>
  <si>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</si>
  <si>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</si>
  <si>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</si>
  <si>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</si>
  <si>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</si>
  <si>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</si>
  <si>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</si>
  <si>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</si>
  <si>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</si>
  <si>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</si>
  <si>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</si>
  <si>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</si>
  <si>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</si>
  <si>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</si>
  <si>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</si>
  <si>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</si>
  <si>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</si>
  <si>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</si>
  <si>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</si>
  <si>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</si>
  <si>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</si>
  <si>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</si>
  <si>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</si>
  <si>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</si>
  <si>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</si>
  <si>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</si>
  <si>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</si>
  <si>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</si>
  <si>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</si>
  <si>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</si>
  <si>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</si>
  <si>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</si>
  <si>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</si>
  <si>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</si>
  <si>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</si>
  <si>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</si>
  <si>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</si>
  <si>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</si>
  <si>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</si>
  <si>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</si>
  <si>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</si>
  <si>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</si>
  <si>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</si>
  <si>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</si>
  <si>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</si>
  <si>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</si>
  <si>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</si>
  <si>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</si>
  <si>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</si>
  <si>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</si>
  <si>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</si>
  <si>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</si>
  <si>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</si>
  <si>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</si>
  <si>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</si>
  <si>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</si>
  <si>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</si>
  <si>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</si>
  <si>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</si>
  <si>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</si>
  <si>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</si>
  <si>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</si>
  <si>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</si>
  <si>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</si>
  <si>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</si>
  <si>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</si>
  <si>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</si>
  <si>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</si>
  <si>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</si>
  <si>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</si>
  <si>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</si>
  <si>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</si>
  <si>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</si>
  <si>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</si>
  <si>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</si>
  <si>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</si>
  <si>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</si>
  <si>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</si>
  <si>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</si>
  <si>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</si>
  <si>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</si>
  <si>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</si>
  <si>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</si>
  <si>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</si>
  <si>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</si>
  <si>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</si>
  <si>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</si>
  <si>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</si>
  <si>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</si>
  <si>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</si>
  <si>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</si>
  <si>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</si>
  <si>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</si>
  <si>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</si>
  <si>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</si>
  <si>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</si>
  <si>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</si>
  <si>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</si>
  <si>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</si>
  <si>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</si>
  <si>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</si>
  <si>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</si>
  <si>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</si>
  <si>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</si>
  <si>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</si>
  <si>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</si>
  <si>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</si>
  <si>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</si>
  <si>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</si>
  <si>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</si>
  <si>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</si>
  <si>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</si>
  <si>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</si>
  <si>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</si>
  <si>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</si>
  <si>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</si>
  <si>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</si>
  <si>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</si>
  <si>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</si>
  <si>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</si>
  <si>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</si>
  <si>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</si>
  <si>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</si>
  <si>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</si>
  <si>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</si>
  <si>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</si>
  <si>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</si>
  <si>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</si>
  <si>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</si>
  <si>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</si>
  <si>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</si>
  <si>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</si>
  <si>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</si>
  <si>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</si>
  <si>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</si>
  <si>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</si>
  <si>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</si>
  <si>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</si>
  <si>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</si>
  <si>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</si>
  <si>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</si>
  <si>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</si>
  <si>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</si>
  <si>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</si>
  <si>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</si>
  <si>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</si>
  <si>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</si>
  <si>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</si>
  <si>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</si>
  <si>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</si>
  <si>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</si>
  <si>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</si>
  <si>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</si>
  <si>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</si>
  <si>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</si>
  <si>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</si>
  <si>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</si>
  <si>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</si>
  <si>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</si>
  <si>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</si>
  <si>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</si>
  <si>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</si>
  <si>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</si>
  <si>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</si>
  <si>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</si>
  <si>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</si>
  <si>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</si>
  <si>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</si>
  <si>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</si>
  <si>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</si>
  <si>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</si>
  <si>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</si>
  <si>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</si>
  <si>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</si>
  <si>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</si>
  <si>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</si>
  <si>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</si>
  <si>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</si>
  <si>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</si>
  <si>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</si>
  <si>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</si>
  <si>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</si>
  <si>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</si>
  <si>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</si>
  <si>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</si>
  <si>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</si>
  <si>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</si>
  <si>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</si>
  <si>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</si>
  <si>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</si>
  <si>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</si>
  <si>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</si>
  <si>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</si>
  <si>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</si>
  <si>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</si>
  <si>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</si>
  <si>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</si>
  <si>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</si>
  <si>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</si>
  <si>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</si>
  <si>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</si>
  <si>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</si>
  <si>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</si>
  <si>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</si>
  <si>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</si>
  <si>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</si>
  <si>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</si>
  <si>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</si>
  <si>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</si>
  <si>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</si>
  <si>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</si>
  <si>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</si>
  <si>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</si>
  <si>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</si>
  <si>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</si>
  <si>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</si>
  <si>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</si>
  <si>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</si>
  <si>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</si>
  <si>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</si>
  <si>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</si>
  <si>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</si>
  <si>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</si>
  <si>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</si>
  <si>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</si>
  <si>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</si>
  <si>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</si>
  <si>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</si>
  <si>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</si>
  <si>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</si>
  <si>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</si>
  <si>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</si>
  <si>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</si>
  <si>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</si>
  <si>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</si>
  <si>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</si>
  <si>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</si>
  <si>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</si>
  <si>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</si>
  <si>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</si>
  <si>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</si>
  <si>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</si>
  <si>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</si>
  <si>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</si>
  <si>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</si>
  <si>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</si>
  <si>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</si>
  <si>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</si>
  <si>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</si>
  <si>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</si>
  <si>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</si>
  <si>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</si>
  <si>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</si>
  <si>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</si>
  <si>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</si>
  <si>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</si>
  <si>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</si>
  <si>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</si>
  <si>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</si>
  <si>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</si>
  <si>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</si>
  <si>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</si>
  <si>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</si>
  <si>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</si>
  <si>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</si>
  <si>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</si>
  <si>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</si>
  <si>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</si>
  <si>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</si>
  <si>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</si>
  <si>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</si>
  <si>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</si>
  <si>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</si>
  <si>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</si>
  <si>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</si>
  <si>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</si>
  <si>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</si>
  <si>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</si>
  <si>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</si>
  <si>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</si>
  <si>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</si>
  <si>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</si>
  <si>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</si>
  <si>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</si>
  <si>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</si>
  <si>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</si>
  <si>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</si>
  <si>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</si>
  <si>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</si>
  <si>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</si>
  <si>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</si>
  <si>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</si>
  <si>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</si>
  <si>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</si>
  <si>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</si>
  <si>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</si>
  <si>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</si>
  <si>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</si>
  <si>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</si>
  <si>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</si>
  <si>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</si>
  <si>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</si>
  <si>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</si>
  <si>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</si>
  <si>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</si>
  <si>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</si>
  <si>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</si>
  <si>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</si>
  <si>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</si>
  <si>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</si>
  <si>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</si>
  <si>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</si>
  <si>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</si>
  <si>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</si>
  <si>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</si>
  <si>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</si>
  <si>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</si>
  <si>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</si>
  <si>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</si>
  <si>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</si>
  <si>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</si>
  <si>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</si>
  <si>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</si>
  <si>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</si>
  <si>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</si>
  <si>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</si>
  <si>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</si>
  <si>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</si>
  <si>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</si>
  <si>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</si>
  <si>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</si>
  <si>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</si>
  <si>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</si>
  <si>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</si>
  <si>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</si>
  <si>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</si>
  <si>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</si>
  <si>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</si>
  <si>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</si>
  <si>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</si>
  <si>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</si>
  <si>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</si>
  <si>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</si>
  <si>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</si>
  <si>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</si>
  <si>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</si>
  <si>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</si>
  <si>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</si>
  <si>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</si>
  <si>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</si>
  <si>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</si>
  <si>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</si>
  <si>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</si>
  <si>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</si>
  <si>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</si>
  <si>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</si>
  <si>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</si>
  <si>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</si>
  <si>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</si>
  <si>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</si>
  <si>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</si>
  <si>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</si>
  <si>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</si>
  <si>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</si>
  <si>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</si>
  <si>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</si>
  <si>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</si>
  <si>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</si>
  <si>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</si>
  <si>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</si>
  <si>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</si>
  <si>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</si>
  <si>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</si>
  <si>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</si>
  <si>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</si>
  <si>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</si>
  <si>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</si>
  <si>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</si>
  <si>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</si>
  <si>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</si>
  <si>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</si>
  <si>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</si>
  <si>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</si>
  <si>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</si>
  <si>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</si>
  <si>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</si>
  <si>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</si>
  <si>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</si>
  <si>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</si>
  <si>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</si>
  <si>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</si>
  <si>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</si>
  <si>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</si>
  <si>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</si>
  <si>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</si>
  <si>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</si>
  <si>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</si>
  <si>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</si>
  <si>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</si>
  <si>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</si>
  <si>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</si>
  <si>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</si>
  <si>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</si>
  <si>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</si>
  <si>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</si>
  <si>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</si>
  <si>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</si>
  <si>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</si>
  <si>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</si>
  <si>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</si>
  <si>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</si>
  <si>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</si>
  <si>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</si>
  <si>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</si>
  <si>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</si>
  <si>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</si>
  <si>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</si>
  <si>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</si>
  <si>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</si>
  <si>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</si>
  <si>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</si>
  <si>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</si>
  <si>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</si>
  <si>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</si>
  <si>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</si>
  <si>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</si>
  <si>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</si>
  <si>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</si>
  <si>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</si>
  <si>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</si>
  <si>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</si>
  <si>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</si>
  <si>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</si>
  <si>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</si>
  <si>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</si>
  <si>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</si>
  <si>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</si>
  <si>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</si>
  <si>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</si>
  <si>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</si>
  <si>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</si>
  <si>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</si>
  <si>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</si>
  <si>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</si>
  <si>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</si>
  <si>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</si>
  <si>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</si>
  <si>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</si>
  <si>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</si>
  <si>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</si>
  <si>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</si>
  <si>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</si>
  <si>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</si>
  <si>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</si>
  <si>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</si>
  <si>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</si>
  <si>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</si>
  <si>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</si>
  <si>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</si>
  <si>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</si>
  <si>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</si>
  <si>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</si>
  <si>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</si>
  <si>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</si>
  <si>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</si>
  <si>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</si>
  <si>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</si>
  <si>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</si>
  <si>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</si>
  <si>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</si>
  <si>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</si>
  <si>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</si>
  <si>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</si>
  <si>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</si>
  <si>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</si>
  <si>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</si>
  <si>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</si>
  <si>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</si>
  <si>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</si>
  <si>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</si>
  <si>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</si>
  <si>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</si>
  <si>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</si>
  <si>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</si>
  <si>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</si>
  <si>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</si>
  <si>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</si>
  <si>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国語</t>
    <rPh sb="0" eb="2">
      <t>コクゴ</t>
    </rPh>
    <phoneticPr fontId="15"/>
  </si>
  <si>
    <t>C～G</t>
    <phoneticPr fontId="15"/>
  </si>
  <si>
    <t>１～２～３</t>
    <phoneticPr fontId="15"/>
  </si>
  <si>
    <t>B</t>
    <phoneticPr fontId="15"/>
  </si>
  <si>
    <t>ア</t>
  </si>
  <si>
    <t>R05a149</t>
    <phoneticPr fontId="15"/>
  </si>
  <si>
    <t>社会</t>
    <rPh sb="0" eb="2">
      <t>シャカイ</t>
    </rPh>
    <phoneticPr fontId="15"/>
  </si>
  <si>
    <t>理科</t>
    <rPh sb="0" eb="2">
      <t>リカ</t>
    </rPh>
    <phoneticPr fontId="15"/>
  </si>
  <si>
    <t>c477</t>
    <phoneticPr fontId="15"/>
  </si>
  <si>
    <t>音楽</t>
    <rPh sb="0" eb="2">
      <t>オンガク</t>
    </rPh>
    <phoneticPr fontId="15"/>
  </si>
  <si>
    <t>美術</t>
    <rPh sb="0" eb="2">
      <t>ビジュツ</t>
    </rPh>
    <phoneticPr fontId="15"/>
  </si>
  <si>
    <t>全</t>
    <rPh sb="0" eb="1">
      <t>ゼン</t>
    </rPh>
    <phoneticPr fontId="15"/>
  </si>
  <si>
    <t>1</t>
    <phoneticPr fontId="15"/>
  </si>
  <si>
    <t>卒業後の自立した社会生活を送るために必要な知識が学べるような構成であり、また生徒の興味や関心を引き出しやすい内容になっており、生徒の実態に合っていると考えられるため。</t>
    <phoneticPr fontId="6"/>
  </si>
  <si>
    <t>生徒の興味関心を引き出しやすい構成がなされており、ことばの学習の導入として使用しやすい。また、イラストやカラーページも多く、生徒が理解しやすいように配慮がされており、生徒の実態に合っていると考えられるため。</t>
    <phoneticPr fontId="6"/>
  </si>
  <si>
    <t>家庭</t>
    <rPh sb="0" eb="2">
      <t>カテイ</t>
    </rPh>
    <phoneticPr fontId="15"/>
  </si>
  <si>
    <t>c481</t>
    <phoneticPr fontId="15"/>
  </si>
  <si>
    <t>全</t>
    <phoneticPr fontId="15"/>
  </si>
  <si>
    <t>２～３</t>
    <phoneticPr fontId="15"/>
  </si>
  <si>
    <t>〇</t>
  </si>
  <si>
    <t>カラーイラストがたくさん掲載されていて、内容も生徒の日常生活に即した構成となっており、習熟度に差がある生徒全員が興味を持って読むことができる。また高等部卒業後の社会生活に必要となる基礎的な分野あら応用的な分野まで多岐にわたる点が、本校高等部２年生の実態に合っていると考えられるため。</t>
    <phoneticPr fontId="6"/>
  </si>
  <si>
    <t>職業</t>
    <rPh sb="0" eb="2">
      <t>ショクギョウ</t>
    </rPh>
    <phoneticPr fontId="15"/>
  </si>
  <si>
    <t>カラー写真がたくさん掲載されるなど、生徒が興味を持って見やすく、またミュージカルや映画音楽、諸外国の音楽など、多くのジャンルの曲が取り扱われており、さまざまな音楽や文化に触れることができる内容であるため。</t>
    <phoneticPr fontId="6"/>
  </si>
  <si>
    <t>3</t>
    <phoneticPr fontId="15"/>
  </si>
  <si>
    <t>カラーイラストがたくさんあり、興味をひきつけることができる。あいさつ・身だしなみといった基本的な項目から勤労観や職業観を養える内容になっており、卒業後に生活していく上で必要なビジネスマナーやコミュニケーションを学ぶことができる点が、本校の生徒の実態に合っていると考えられるため。</t>
    <phoneticPr fontId="6"/>
  </si>
  <si>
    <t>C～G</t>
  </si>
  <si>
    <t>１～２～３</t>
  </si>
  <si>
    <t>A4判のワイドは紙面で、とても見やすく読み取りやすい。また、地図、領域、特産物のほか、自然災害や伝統文化に関する内容も写真や図解、カラーイラストを用いて解説されており、とてもわかりやすく、興味深く学ぶことができるため。</t>
    <phoneticPr fontId="6"/>
  </si>
  <si>
    <t>全分野が網羅されており、各分野の単元ごとに独立してカラー写真を中心にまとめられているので、視覚的にもわかりやすくなっているため。</t>
    <phoneticPr fontId="6"/>
  </si>
  <si>
    <t>カラー写真が多く記載されるなど、生徒が興味を持って見やすく、また、ミュージカルや映画音楽、諸外国の音楽など、多くのジャンルの曲が取り扱われており、様々な音楽や文化に触れることができる内容であるため。</t>
    <phoneticPr fontId="6"/>
  </si>
  <si>
    <t>名画から漫画、イラストレーションにいたるまで、幅広いジャンルの作品が数多く掲載されており、生徒にとって親しみやすい。また、技法や作業工程の写真も多く、生徒の興味・関心を引き出しやすく、授業で活用しやすい。卒業まで3年間を通して使用できる教科書である。</t>
    <phoneticPr fontId="6"/>
  </si>
  <si>
    <t>衣食住についての知識が各単元ごとに詳しく書かれている。また、イラストを多く取り入れられており、生徒の興味関心が引き出しやすい構成がなされているので、生徒の実態に合っていると考えられるため。3年間を通して使用できる教科書である。</t>
    <phoneticPr fontId="6"/>
  </si>
  <si>
    <t>生野支援学校</t>
    <rPh sb="0" eb="6">
      <t>イクノシエンガッコウ</t>
    </rPh>
    <phoneticPr fontId="15"/>
  </si>
  <si>
    <t>生活課程</t>
    <rPh sb="0" eb="4">
      <t>セイカツカテイ</t>
    </rPh>
    <phoneticPr fontId="15"/>
  </si>
  <si>
    <t>2</t>
    <phoneticPr fontId="15"/>
  </si>
  <si>
    <t>職業</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</si>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</sst>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88" zoomScale="51" zoomScaleNormal="80" zoomScaleSheetLayoutView="51" workbookViewId="0">
      <selection activeCell="V93" sqref="V93:V9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6" t="s">
        <v>5527</v>
      </c>
      <c r="B1" s="316"/>
      <c r="C1" s="316"/>
      <c r="D1" s="316"/>
      <c r="E1" s="220"/>
      <c r="F1" s="317" t="s">
        <v>7692</v>
      </c>
      <c r="G1" s="317"/>
      <c r="H1" s="317"/>
      <c r="I1" s="317"/>
      <c r="J1" s="317"/>
      <c r="K1" s="317"/>
      <c r="L1" s="317"/>
      <c r="M1" s="318" t="s">
        <v>7931</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7"/>
      <c r="G2" s="317"/>
      <c r="H2" s="317"/>
      <c r="I2" s="317"/>
      <c r="J2" s="317"/>
      <c r="K2" s="317"/>
      <c r="L2" s="317"/>
      <c r="M2" s="318"/>
      <c r="N2" s="281" t="s">
        <v>7711</v>
      </c>
      <c r="O2" s="281"/>
      <c r="P2" s="281"/>
      <c r="Q2" s="281"/>
      <c r="R2" s="281"/>
      <c r="S2" s="281"/>
      <c r="T2" s="281"/>
      <c r="U2" s="281"/>
      <c r="V2" s="267" t="s">
        <v>5528</v>
      </c>
      <c r="W2" s="313" t="s">
        <v>7774</v>
      </c>
      <c r="X2" s="313"/>
      <c r="Y2" s="313"/>
      <c r="Z2" s="313"/>
    </row>
    <row r="3" spans="1:26" ht="13.95" customHeight="1" x14ac:dyDescent="0.45">
      <c r="A3" s="219"/>
      <c r="B3" s="260" t="s">
        <v>7702</v>
      </c>
      <c r="C3" s="220" t="s">
        <v>7701</v>
      </c>
      <c r="D3" s="220"/>
      <c r="E3" s="220"/>
      <c r="F3" s="221"/>
      <c r="G3" s="221"/>
      <c r="H3" s="221"/>
      <c r="I3" s="219"/>
      <c r="J3" s="220"/>
      <c r="K3" s="220"/>
      <c r="L3" s="220"/>
      <c r="M3" s="220"/>
      <c r="N3" s="327" t="s">
        <v>7710</v>
      </c>
      <c r="O3" s="327"/>
      <c r="P3" s="282" t="s">
        <v>7927</v>
      </c>
      <c r="Q3" s="282"/>
      <c r="R3" s="282"/>
      <c r="S3" s="282"/>
      <c r="T3" s="282"/>
      <c r="U3" s="282"/>
      <c r="V3" s="319" t="s">
        <v>531</v>
      </c>
      <c r="W3" s="314" t="s">
        <v>7928</v>
      </c>
      <c r="X3" s="314"/>
      <c r="Y3" s="314"/>
      <c r="Z3" s="314"/>
    </row>
    <row r="4" spans="1:26" ht="13.95" customHeight="1" thickBot="1" x14ac:dyDescent="0.5">
      <c r="A4" s="219"/>
      <c r="B4" s="261" t="s">
        <v>7702</v>
      </c>
      <c r="C4" s="220" t="s">
        <v>7703</v>
      </c>
      <c r="D4" s="220"/>
      <c r="E4" s="220"/>
      <c r="F4" s="222"/>
      <c r="G4" s="222"/>
      <c r="H4" s="222"/>
      <c r="I4" s="219"/>
      <c r="J4" s="223"/>
      <c r="K4" s="223"/>
      <c r="L4" s="223"/>
      <c r="M4" s="220"/>
      <c r="N4" s="328"/>
      <c r="O4" s="328"/>
      <c r="P4" s="283"/>
      <c r="Q4" s="283"/>
      <c r="R4" s="283"/>
      <c r="S4" s="283"/>
      <c r="T4" s="283"/>
      <c r="U4" s="283"/>
      <c r="V4" s="320"/>
      <c r="W4" s="315"/>
      <c r="X4" s="315"/>
      <c r="Y4" s="315"/>
      <c r="Z4" s="315"/>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10" t="s">
        <v>7677</v>
      </c>
      <c r="P7" s="311"/>
      <c r="Q7" s="311"/>
      <c r="R7" s="311"/>
      <c r="S7" s="312"/>
      <c r="T7" s="224"/>
      <c r="U7" s="233" t="s">
        <v>2143</v>
      </c>
      <c r="V7" s="234" t="s">
        <v>1950</v>
      </c>
      <c r="W7" s="235">
        <v>3</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7</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21" t="s">
        <v>537</v>
      </c>
      <c r="F15" s="308" t="s">
        <v>7677</v>
      </c>
      <c r="G15" s="308" t="s">
        <v>7687</v>
      </c>
      <c r="H15" s="308" t="s">
        <v>7688</v>
      </c>
      <c r="I15" s="213" t="s">
        <v>1947</v>
      </c>
      <c r="J15" s="331" t="s">
        <v>535</v>
      </c>
      <c r="K15" s="214" t="s">
        <v>536</v>
      </c>
      <c r="L15" s="302" t="s">
        <v>7780</v>
      </c>
      <c r="M15" s="321" t="s">
        <v>538</v>
      </c>
      <c r="N15" s="308" t="s">
        <v>7677</v>
      </c>
      <c r="O15" s="308" t="s">
        <v>7687</v>
      </c>
      <c r="P15" s="308" t="s">
        <v>7688</v>
      </c>
      <c r="Q15" s="329" t="s">
        <v>7690</v>
      </c>
      <c r="R15" s="213" t="s">
        <v>1947</v>
      </c>
      <c r="S15" s="300" t="s">
        <v>535</v>
      </c>
      <c r="T15" s="214" t="s">
        <v>536</v>
      </c>
      <c r="U15" s="302" t="s">
        <v>7780</v>
      </c>
      <c r="V15" s="323" t="s">
        <v>538</v>
      </c>
      <c r="W15" s="308" t="s">
        <v>7677</v>
      </c>
      <c r="X15" s="308" t="s">
        <v>7687</v>
      </c>
      <c r="Y15" s="308" t="s">
        <v>7688</v>
      </c>
      <c r="Z15" s="325" t="s">
        <v>7690</v>
      </c>
    </row>
    <row r="16" spans="1:26" s="215" customFormat="1" ht="18" customHeight="1" x14ac:dyDescent="0.45">
      <c r="A16" s="216" t="s">
        <v>7781</v>
      </c>
      <c r="B16" s="303"/>
      <c r="C16" s="271" t="s">
        <v>539</v>
      </c>
      <c r="D16" s="303"/>
      <c r="E16" s="322"/>
      <c r="F16" s="309"/>
      <c r="G16" s="309"/>
      <c r="H16" s="309"/>
      <c r="I16" s="217" t="s">
        <v>7781</v>
      </c>
      <c r="J16" s="332"/>
      <c r="K16" s="218" t="s">
        <v>539</v>
      </c>
      <c r="L16" s="303"/>
      <c r="M16" s="322"/>
      <c r="N16" s="309"/>
      <c r="O16" s="309"/>
      <c r="P16" s="309"/>
      <c r="Q16" s="330"/>
      <c r="R16" s="217" t="s">
        <v>7781</v>
      </c>
      <c r="S16" s="301"/>
      <c r="T16" s="218" t="s">
        <v>539</v>
      </c>
      <c r="U16" s="303"/>
      <c r="V16" s="324"/>
      <c r="W16" s="309"/>
      <c r="X16" s="309"/>
      <c r="Y16" s="309"/>
      <c r="Z16" s="326"/>
    </row>
    <row r="17" spans="1:26" s="170" customFormat="1" ht="22.2" customHeight="1" x14ac:dyDescent="0.45">
      <c r="A17" s="272" t="s">
        <v>2020</v>
      </c>
      <c r="B17" s="284" t="s">
        <v>7895</v>
      </c>
      <c r="C17" s="273" t="s">
        <v>7895</v>
      </c>
      <c r="D17" s="290" t="str">
        <f xml:space="preserve">
IF(C18="ア",VLOOKUP(A18,ア!$A:$C,2,FALSE),
IF(C18="イ",VLOOKUP(A18,イ!$A:$C,2,FALSE),
IF(C18="ウ",HLOOKUP(A18,ウ!$1:$6,4,FALSE),
IF(C18="エ",VLOOKUP(A18,エ!$A:$E,4,FALSE),""))))</f>
        <v>日本教育研</v>
      </c>
      <c r="E17" s="292" t="str">
        <f xml:space="preserve">
IF(C18="ア",VLOOKUP(A18,ア!$A:$C,3,FALSE),
IF(C18="イ",VLOOKUP(A18,イ!$A:$C,3,FALSE),
IF(C18="ウ",HLOOKUP(A18,ウ!$1:$6,5,FALSE)&amp;HLOOKUP(A18,ウ!$1:$6,6,FALSE),
IF(C18="エ",VLOOKUP(A18,エ!$A:$E,5,FALSE),""))))</f>
        <v>ひとりだちするための国語</v>
      </c>
      <c r="F17" s="294" t="s">
        <v>7680</v>
      </c>
      <c r="G17" s="296" t="s">
        <v>7896</v>
      </c>
      <c r="H17" s="286" t="s">
        <v>7897</v>
      </c>
      <c r="I17" s="274" t="s">
        <v>2021</v>
      </c>
      <c r="J17" s="284" t="s">
        <v>7895</v>
      </c>
      <c r="K17" s="273" t="s">
        <v>7895</v>
      </c>
      <c r="L17" s="290" t="str">
        <f xml:space="preserve">
IF(K18="ア",VLOOKUP(I18,ア!$A:$C,2,FALSE),
IF(K18="イ",VLOOKUP(I18,イ!$A:$C,2,FALSE),
IF(K18="ウ",HLOOKUP(I18,ウ!$1:$6,4,FALSE),
IF(K18="エ",VLOOKUP(I18,エ!$A:$E,4,FALSE),""))))</f>
        <v>日本教育研</v>
      </c>
      <c r="M17" s="292" t="str">
        <f xml:space="preserve">
IF(K18="ア",VLOOKUP(I18,ア!$A:$C,3,FALSE),
IF(K18="イ",VLOOKUP(I18,イ!$A:$C,3,FALSE),
IF(K18="ウ",HLOOKUP(I18,ウ!$1:$6,5,FALSE)&amp;HLOOKUP(I18,ウ!$1:$6,6,FALSE),
IF(K18="エ",VLOOKUP(I18,エ!$A:$E,5,FALSE),""))))</f>
        <v>ひとりだちするための国語</v>
      </c>
      <c r="N17" s="294" t="s">
        <v>7680</v>
      </c>
      <c r="O17" s="296" t="s">
        <v>7896</v>
      </c>
      <c r="P17" s="298" t="s">
        <v>7897</v>
      </c>
      <c r="Q17" s="288" t="s">
        <v>7914</v>
      </c>
      <c r="R17" s="274" t="s">
        <v>2022</v>
      </c>
      <c r="S17" s="284" t="s">
        <v>7895</v>
      </c>
      <c r="T17" s="273" t="s">
        <v>7895</v>
      </c>
      <c r="U17" s="290" t="str">
        <f xml:space="preserve">
IF(T18="ア",VLOOKUP(R18,ア!$A:$C,2,FALSE),
IF(T18="イ",VLOOKUP(R18,イ!$A:$C,2,FALSE),
IF(T18="ウ",HLOOKUP(R18,ウ!$1:$6,4,FALSE),
IF(T18="エ",VLOOKUP(R18,エ!$A:$E,4,FALSE),""))))</f>
        <v>日本教育研</v>
      </c>
      <c r="V17" s="292" t="str">
        <f xml:space="preserve">
IF(T18="ア",VLOOKUP(R18,ア!$A:$C,3,FALSE),
IF(T18="イ",VLOOKUP(R18,イ!$A:$C,3,FALSE),
IF(T18="ウ",HLOOKUP(R18,ウ!$1:$6,5,FALSE)&amp;HLOOKUP(R18,ウ!$1:$6,6,FALSE),
IF(T18="エ",VLOOKUP(R18,エ!$A:$E,5,FALSE),""))))</f>
        <v>ひとりだちするための国語</v>
      </c>
      <c r="W17" s="294" t="s">
        <v>7680</v>
      </c>
      <c r="X17" s="304" t="s">
        <v>7896</v>
      </c>
      <c r="Y17" s="306" t="s">
        <v>7897</v>
      </c>
      <c r="Z17" s="333" t="s">
        <v>7914</v>
      </c>
    </row>
    <row r="18" spans="1:26" s="170" customFormat="1" ht="22.2" customHeight="1" x14ac:dyDescent="0.45">
      <c r="A18" s="205">
        <v>410</v>
      </c>
      <c r="B18" s="285"/>
      <c r="C18" s="275" t="s">
        <v>7717</v>
      </c>
      <c r="D18" s="291"/>
      <c r="E18" s="293"/>
      <c r="F18" s="295"/>
      <c r="G18" s="297"/>
      <c r="H18" s="287"/>
      <c r="I18" s="207">
        <v>410</v>
      </c>
      <c r="J18" s="285"/>
      <c r="K18" s="275" t="s">
        <v>7717</v>
      </c>
      <c r="L18" s="291"/>
      <c r="M18" s="293"/>
      <c r="N18" s="295"/>
      <c r="O18" s="297"/>
      <c r="P18" s="299"/>
      <c r="Q18" s="289"/>
      <c r="R18" s="205">
        <v>410</v>
      </c>
      <c r="S18" s="285"/>
      <c r="T18" s="275" t="s">
        <v>7717</v>
      </c>
      <c r="U18" s="291"/>
      <c r="V18" s="293"/>
      <c r="W18" s="295"/>
      <c r="X18" s="305"/>
      <c r="Y18" s="307"/>
      <c r="Z18" s="334"/>
    </row>
    <row r="19" spans="1:26" s="170" customFormat="1" ht="22.2" customHeight="1" x14ac:dyDescent="0.45">
      <c r="A19" s="272" t="s">
        <v>7782</v>
      </c>
      <c r="B19" s="284" t="s">
        <v>7895</v>
      </c>
      <c r="C19" s="273" t="s">
        <v>7895</v>
      </c>
      <c r="D19" s="290" t="str">
        <f xml:space="preserve">
IF(C20="ア",VLOOKUP(A20,ア!$A:$C,2,FALSE),
IF(C20="イ",VLOOKUP(A20,イ!$A:$C,2,FALSE),
IF(C20="ウ",HLOOKUP(A20,ウ!$1:$6,4,FALSE),
IF(C20="エ",VLOOKUP(A20,エ!$A:$E,4,FALSE),""))))</f>
        <v>同成社</v>
      </c>
      <c r="E19" s="292" t="str">
        <f xml:space="preserve">
IF(C20="ア",VLOOKUP(A20,ア!$A:$C,3,FALSE),
IF(C20="イ",VLOOKUP(A20,イ!$A:$C,3,FALSE),
IF(C20="ウ",HLOOKUP(A20,ウ!$1:$6,5,FALSE)&amp;HLOOKUP(A20,ウ!$1:$6,6,FALSE),
IF(C20="エ",VLOOKUP(A20,エ!$A:$E,5,FALSE),""))))</f>
        <v>ゆっくり学ぶ子のためのこくご１　改訂版</v>
      </c>
      <c r="F19" s="294" t="s">
        <v>7680</v>
      </c>
      <c r="G19" s="296" t="s">
        <v>7898</v>
      </c>
      <c r="H19" s="286" t="s">
        <v>7897</v>
      </c>
      <c r="I19" s="276" t="s">
        <v>7783</v>
      </c>
      <c r="J19" s="284" t="s">
        <v>7895</v>
      </c>
      <c r="K19" s="273" t="s">
        <v>7895</v>
      </c>
      <c r="L19" s="290" t="str">
        <f xml:space="preserve">
IF(K20="ア",VLOOKUP(I20,ア!$A:$C,2,FALSE),
IF(K20="イ",VLOOKUP(I20,イ!$A:$C,2,FALSE),
IF(K20="ウ",HLOOKUP(I20,ウ!$1:$6,4,FALSE),
IF(K20="エ",VLOOKUP(I20,エ!$A:$E,4,FALSE),""))))</f>
        <v>同成社</v>
      </c>
      <c r="M19" s="292" t="str">
        <f xml:space="preserve">
IF(K20="ア",VLOOKUP(I20,ア!$A:$C,3,FALSE),
IF(K20="イ",VLOOKUP(I20,イ!$A:$C,3,FALSE),
IF(K20="ウ",HLOOKUP(I20,ウ!$1:$6,5,FALSE)&amp;HLOOKUP(I20,ウ!$1:$6,6,FALSE),
IF(K20="エ",VLOOKUP(I20,エ!$A:$E,5,FALSE),""))))</f>
        <v>ゆっくり学ぶ子のためのこくご１　改訂版</v>
      </c>
      <c r="N19" s="294" t="s">
        <v>7680</v>
      </c>
      <c r="O19" s="296" t="s">
        <v>7898</v>
      </c>
      <c r="P19" s="286" t="s">
        <v>7897</v>
      </c>
      <c r="Q19" s="288" t="s">
        <v>7914</v>
      </c>
      <c r="R19" s="272" t="s">
        <v>7784</v>
      </c>
      <c r="S19" s="284" t="s">
        <v>7895</v>
      </c>
      <c r="T19" s="273" t="s">
        <v>7895</v>
      </c>
      <c r="U19" s="290" t="str">
        <f xml:space="preserve">
IF(T20="ア",VLOOKUP(R20,ア!$A:$C,2,FALSE),
IF(T20="イ",VLOOKUP(R20,イ!$A:$C,2,FALSE),
IF(T20="ウ",HLOOKUP(R20,ウ!$1:$6,4,FALSE),
IF(T20="エ",VLOOKUP(R20,エ!$A:$E,4,FALSE),""))))</f>
        <v>同成社</v>
      </c>
      <c r="V19" s="292" t="str">
        <f xml:space="preserve">
IF(T20="ア",VLOOKUP(R20,ア!$A:$C,3,FALSE),
IF(T20="イ",VLOOKUP(R20,イ!$A:$C,3,FALSE),
IF(T20="ウ",HLOOKUP(R20,ウ!$1:$6,5,FALSE)&amp;HLOOKUP(R20,ウ!$1:$6,6,FALSE),
IF(T20="エ",VLOOKUP(R20,エ!$A:$E,5,FALSE),""))))</f>
        <v>ゆっくり学ぶ子のためのこくご１　改訂版</v>
      </c>
      <c r="W19" s="294" t="s">
        <v>7680</v>
      </c>
      <c r="X19" s="304" t="s">
        <v>7898</v>
      </c>
      <c r="Y19" s="335" t="s">
        <v>7897</v>
      </c>
      <c r="Z19" s="333" t="s">
        <v>7914</v>
      </c>
    </row>
    <row r="20" spans="1:26" s="170" customFormat="1" ht="22.2" customHeight="1" x14ac:dyDescent="0.45">
      <c r="A20" s="205">
        <v>334</v>
      </c>
      <c r="B20" s="285"/>
      <c r="C20" s="275" t="s">
        <v>7717</v>
      </c>
      <c r="D20" s="291"/>
      <c r="E20" s="293"/>
      <c r="F20" s="295"/>
      <c r="G20" s="297"/>
      <c r="H20" s="287"/>
      <c r="I20" s="207">
        <v>334</v>
      </c>
      <c r="J20" s="285"/>
      <c r="K20" s="275" t="s">
        <v>7717</v>
      </c>
      <c r="L20" s="291"/>
      <c r="M20" s="293"/>
      <c r="N20" s="295"/>
      <c r="O20" s="297"/>
      <c r="P20" s="287"/>
      <c r="Q20" s="289"/>
      <c r="R20" s="205">
        <v>334</v>
      </c>
      <c r="S20" s="285"/>
      <c r="T20" s="275" t="s">
        <v>7717</v>
      </c>
      <c r="U20" s="291"/>
      <c r="V20" s="293"/>
      <c r="W20" s="295"/>
      <c r="X20" s="305"/>
      <c r="Y20" s="336"/>
      <c r="Z20" s="334"/>
    </row>
    <row r="21" spans="1:26" s="170" customFormat="1" ht="22.2" customHeight="1" x14ac:dyDescent="0.45">
      <c r="A21" s="272" t="s">
        <v>7785</v>
      </c>
      <c r="B21" s="284" t="s">
        <v>7901</v>
      </c>
      <c r="C21" s="273" t="s">
        <v>7901</v>
      </c>
      <c r="D21" s="290" t="str">
        <f xml:space="preserve">
IF(C22="ア",VLOOKUP(A22,ア!$A:$C,2,FALSE),
IF(C22="イ",VLOOKUP(A22,イ!$A:$C,2,FALSE),
IF(C22="ウ",HLOOKUP(A22,ウ!$1:$6,4,FALSE),
IF(C22="エ",VLOOKUP(A22,エ!$A:$E,4,FALSE),""))))</f>
        <v>東書</v>
      </c>
      <c r="E21" s="292" t="str">
        <f xml:space="preserve">
IF(C22="ア",VLOOKUP(A22,ア!$A:$C,3,FALSE),
IF(C22="イ",VLOOKUP(A22,イ!$A:$C,3,FALSE),
IF(C22="ウ",HLOOKUP(A22,ウ!$1:$6,5,FALSE)&amp;HLOOKUP(A22,ウ!$1:$6,6,FALSE),
IF(C22="エ",VLOOKUP(A22,エ!$A:$E,5,FALSE),""))))</f>
        <v>新編　新しい地図帳</v>
      </c>
      <c r="F21" s="294" t="s">
        <v>7680</v>
      </c>
      <c r="G21" s="296" t="s">
        <v>7896</v>
      </c>
      <c r="H21" s="286" t="s">
        <v>7897</v>
      </c>
      <c r="I21" s="276" t="s">
        <v>7786</v>
      </c>
      <c r="J21" s="284" t="s">
        <v>7901</v>
      </c>
      <c r="K21" s="273" t="s">
        <v>7901</v>
      </c>
      <c r="L21" s="290" t="str">
        <f xml:space="preserve">
IF(K22="ア",VLOOKUP(I22,ア!$A:$C,2,FALSE),
IF(K22="イ",VLOOKUP(I22,イ!$A:$C,2,FALSE),
IF(K22="ウ",HLOOKUP(I22,ウ!$1:$6,4,FALSE),
IF(K22="エ",VLOOKUP(I22,エ!$A:$E,4,FALSE),""))))</f>
        <v>東書</v>
      </c>
      <c r="M21" s="292" t="str">
        <f xml:space="preserve">
IF(K22="ア",VLOOKUP(I22,ア!$A:$C,3,FALSE),
IF(K22="イ",VLOOKUP(I22,イ!$A:$C,3,FALSE),
IF(K22="ウ",HLOOKUP(I22,ウ!$1:$6,5,FALSE)&amp;HLOOKUP(I22,ウ!$1:$6,6,FALSE),
IF(K22="エ",VLOOKUP(I22,エ!$A:$E,5,FALSE),""))))</f>
        <v>新編　新しい地図帳</v>
      </c>
      <c r="N21" s="294" t="s">
        <v>7680</v>
      </c>
      <c r="O21" s="296" t="s">
        <v>7896</v>
      </c>
      <c r="P21" s="286" t="s">
        <v>7897</v>
      </c>
      <c r="Q21" s="288" t="s">
        <v>7914</v>
      </c>
      <c r="R21" s="272" t="s">
        <v>7787</v>
      </c>
      <c r="S21" s="284" t="s">
        <v>7901</v>
      </c>
      <c r="T21" s="273" t="s">
        <v>7901</v>
      </c>
      <c r="U21" s="290" t="str">
        <f xml:space="preserve">
IF(T22="ア",VLOOKUP(R22,ア!$A:$C,2,FALSE),
IF(T22="イ",VLOOKUP(R22,イ!$A:$C,2,FALSE),
IF(T22="ウ",HLOOKUP(R22,ウ!$1:$6,4,FALSE),
IF(T22="エ",VLOOKUP(R22,エ!$A:$E,4,FALSE),""))))</f>
        <v>東書</v>
      </c>
      <c r="V21" s="292" t="str">
        <f xml:space="preserve">
IF(T22="ア",VLOOKUP(R22,ア!$A:$C,3,FALSE),
IF(T22="イ",VLOOKUP(R22,イ!$A:$C,3,FALSE),
IF(T22="ウ",HLOOKUP(R22,ウ!$1:$6,5,FALSE)&amp;HLOOKUP(R22,ウ!$1:$6,6,FALSE),
IF(T22="エ",VLOOKUP(R22,エ!$A:$E,5,FALSE),""))))</f>
        <v>新編　新しい地図帳</v>
      </c>
      <c r="W21" s="294" t="s">
        <v>7680</v>
      </c>
      <c r="X21" s="304" t="s">
        <v>7896</v>
      </c>
      <c r="Y21" s="335" t="s">
        <v>7897</v>
      </c>
      <c r="Z21" s="333" t="s">
        <v>7914</v>
      </c>
    </row>
    <row r="22" spans="1:26" s="170" customFormat="1" ht="22.2" customHeight="1" x14ac:dyDescent="0.45">
      <c r="A22" s="205" t="s">
        <v>7900</v>
      </c>
      <c r="B22" s="285"/>
      <c r="C22" s="275" t="s">
        <v>7899</v>
      </c>
      <c r="D22" s="291"/>
      <c r="E22" s="293"/>
      <c r="F22" s="295"/>
      <c r="G22" s="297"/>
      <c r="H22" s="287"/>
      <c r="I22" s="207" t="s">
        <v>7900</v>
      </c>
      <c r="J22" s="285"/>
      <c r="K22" s="275" t="s">
        <v>7899</v>
      </c>
      <c r="L22" s="291"/>
      <c r="M22" s="293"/>
      <c r="N22" s="295"/>
      <c r="O22" s="297"/>
      <c r="P22" s="287"/>
      <c r="Q22" s="289"/>
      <c r="R22" s="205" t="s">
        <v>7900</v>
      </c>
      <c r="S22" s="285"/>
      <c r="T22" s="275" t="s">
        <v>7899</v>
      </c>
      <c r="U22" s="291"/>
      <c r="V22" s="293"/>
      <c r="W22" s="295"/>
      <c r="X22" s="305"/>
      <c r="Y22" s="336"/>
      <c r="Z22" s="334"/>
    </row>
    <row r="23" spans="1:26" s="170" customFormat="1" ht="22.2" customHeight="1" x14ac:dyDescent="0.45">
      <c r="A23" s="272" t="s">
        <v>1943</v>
      </c>
      <c r="B23" s="284" t="s">
        <v>7902</v>
      </c>
      <c r="C23" s="273" t="s">
        <v>7902</v>
      </c>
      <c r="D23" s="290" t="str">
        <f xml:space="preserve">
IF(C24="ア",VLOOKUP(A24,ア!$A:$C,2,FALSE),
IF(C24="イ",VLOOKUP(A24,イ!$A:$C,2,FALSE),
IF(C24="ウ",HLOOKUP(A24,ウ!$1:$6,4,FALSE),
IF(C24="エ",VLOOKUP(A24,エ!$A:$E,4,FALSE),""))))</f>
        <v>浜島書店</v>
      </c>
      <c r="E23" s="292" t="str">
        <f xml:space="preserve">
IF(C24="ア",VLOOKUP(A24,ア!$A:$C,3,FALSE),
IF(C24="イ",VLOOKUP(A24,イ!$A:$C,3,FALSE),
IF(C24="ウ",HLOOKUP(A24,ウ!$1:$6,5,FALSE)&amp;HLOOKUP(A24,ウ!$1:$6,6,FALSE),
IF(C24="エ",VLOOKUP(A24,エ!$A:$E,5,FALSE),""))))</f>
        <v>最新　理科便覧　大阪府版</v>
      </c>
      <c r="F23" s="294" t="s">
        <v>7680</v>
      </c>
      <c r="G23" s="296" t="s">
        <v>7896</v>
      </c>
      <c r="H23" s="286" t="s">
        <v>7897</v>
      </c>
      <c r="I23" s="276" t="s">
        <v>1945</v>
      </c>
      <c r="J23" s="284" t="s">
        <v>7902</v>
      </c>
      <c r="K23" s="273" t="s">
        <v>7902</v>
      </c>
      <c r="L23" s="290" t="str">
        <f xml:space="preserve">
IF(K24="ア",VLOOKUP(I24,ア!$A:$C,2,FALSE),
IF(K24="イ",VLOOKUP(I24,イ!$A:$C,2,FALSE),
IF(K24="ウ",HLOOKUP(I24,ウ!$1:$6,4,FALSE),
IF(K24="エ",VLOOKUP(I24,エ!$A:$E,4,FALSE),""))))</f>
        <v>浜島書店</v>
      </c>
      <c r="M23" s="292" t="str">
        <f xml:space="preserve">
IF(K24="ア",VLOOKUP(I24,ア!$A:$C,3,FALSE),
IF(K24="イ",VLOOKUP(I24,イ!$A:$C,3,FALSE),
IF(K24="ウ",HLOOKUP(I24,ウ!$1:$6,5,FALSE)&amp;HLOOKUP(I24,ウ!$1:$6,6,FALSE),
IF(K24="エ",VLOOKUP(I24,エ!$A:$E,5,FALSE),""))))</f>
        <v>最新　理科便覧　大阪府版</v>
      </c>
      <c r="N23" s="294" t="s">
        <v>7680</v>
      </c>
      <c r="O23" s="296" t="s">
        <v>7896</v>
      </c>
      <c r="P23" s="286" t="s">
        <v>7897</v>
      </c>
      <c r="Q23" s="288" t="s">
        <v>7914</v>
      </c>
      <c r="R23" s="272" t="s">
        <v>1948</v>
      </c>
      <c r="S23" s="284" t="s">
        <v>7902</v>
      </c>
      <c r="T23" s="273" t="s">
        <v>7902</v>
      </c>
      <c r="U23" s="290" t="str">
        <f xml:space="preserve">
IF(T24="ア",VLOOKUP(R24,ア!$A:$C,2,FALSE),
IF(T24="イ",VLOOKUP(R24,イ!$A:$C,2,FALSE),
IF(T24="ウ",HLOOKUP(R24,ウ!$1:$6,4,FALSE),
IF(T24="エ",VLOOKUP(R24,エ!$A:$E,4,FALSE),""))))</f>
        <v>浜島書店</v>
      </c>
      <c r="V23" s="292" t="str">
        <f xml:space="preserve">
IF(T24="ア",VLOOKUP(R24,ア!$A:$C,3,FALSE),
IF(T24="イ",VLOOKUP(R24,イ!$A:$C,3,FALSE),
IF(T24="ウ",HLOOKUP(R24,ウ!$1:$6,5,FALSE)&amp;HLOOKUP(R24,ウ!$1:$6,6,FALSE),
IF(T24="エ",VLOOKUP(R24,エ!$A:$E,5,FALSE),""))))</f>
        <v>最新　理科便覧　大阪府版</v>
      </c>
      <c r="W23" s="294" t="s">
        <v>7680</v>
      </c>
      <c r="X23" s="304" t="s">
        <v>7896</v>
      </c>
      <c r="Y23" s="335" t="s">
        <v>7897</v>
      </c>
      <c r="Z23" s="333" t="s">
        <v>7914</v>
      </c>
    </row>
    <row r="24" spans="1:26" s="170" customFormat="1" ht="22.2" customHeight="1" x14ac:dyDescent="0.45">
      <c r="A24" s="205">
        <v>450</v>
      </c>
      <c r="B24" s="285"/>
      <c r="C24" s="275" t="s">
        <v>7717</v>
      </c>
      <c r="D24" s="291"/>
      <c r="E24" s="293"/>
      <c r="F24" s="295"/>
      <c r="G24" s="297"/>
      <c r="H24" s="287"/>
      <c r="I24" s="207">
        <v>450</v>
      </c>
      <c r="J24" s="285"/>
      <c r="K24" s="275" t="s">
        <v>7717</v>
      </c>
      <c r="L24" s="291"/>
      <c r="M24" s="293"/>
      <c r="N24" s="295"/>
      <c r="O24" s="297"/>
      <c r="P24" s="287"/>
      <c r="Q24" s="289"/>
      <c r="R24" s="205">
        <v>450</v>
      </c>
      <c r="S24" s="285"/>
      <c r="T24" s="275" t="s">
        <v>7717</v>
      </c>
      <c r="U24" s="291"/>
      <c r="V24" s="293"/>
      <c r="W24" s="295"/>
      <c r="X24" s="305"/>
      <c r="Y24" s="336"/>
      <c r="Z24" s="334"/>
    </row>
    <row r="25" spans="1:26" s="170" customFormat="1" ht="22.2" customHeight="1" x14ac:dyDescent="0.45">
      <c r="A25" s="272" t="s">
        <v>1944</v>
      </c>
      <c r="B25" s="284" t="s">
        <v>7904</v>
      </c>
      <c r="C25" s="273" t="s">
        <v>7904</v>
      </c>
      <c r="D25" s="290" t="str">
        <f xml:space="preserve">
IF(C26="ア",VLOOKUP(A26,ア!$A:$C,2,FALSE),
IF(C26="イ",VLOOKUP(A26,イ!$A:$C,2,FALSE),
IF(C26="ウ",HLOOKUP(A26,ウ!$1:$6,4,FALSE),
IF(C26="エ",VLOOKUP(A26,エ!$A:$E,4,FALSE),""))))</f>
        <v>友社</v>
      </c>
      <c r="E25" s="292" t="str">
        <f xml:space="preserve">
IF(C26="ア",VLOOKUP(A26,ア!$A:$C,3,FALSE),
IF(C26="イ",VLOOKUP(A26,イ!$A:$C,3,FALSE),
IF(C26="ウ",HLOOKUP(A26,ウ!$1:$6,5,FALSE)&amp;HLOOKUP(A26,ウ!$1:$6,6,FALSE),
IF(C26="エ",VLOOKUP(A26,エ!$A:$E,5,FALSE),""))))</f>
        <v xml:space="preserve">改訂版　ON! 1
</v>
      </c>
      <c r="F25" s="294" t="s">
        <v>7680</v>
      </c>
      <c r="G25" s="296" t="s">
        <v>7906</v>
      </c>
      <c r="H25" s="286" t="s">
        <v>7907</v>
      </c>
      <c r="I25" s="276" t="s">
        <v>1946</v>
      </c>
      <c r="J25" s="284" t="s">
        <v>7904</v>
      </c>
      <c r="K25" s="273" t="s">
        <v>7904</v>
      </c>
      <c r="L25" s="290" t="str">
        <f xml:space="preserve">
IF(K26="ア",VLOOKUP(I26,ア!$A:$C,2,FALSE),
IF(K26="イ",VLOOKUP(I26,イ!$A:$C,2,FALSE),
IF(K26="ウ",HLOOKUP(I26,ウ!$1:$6,4,FALSE),
IF(K26="エ",VLOOKUP(I26,エ!$A:$E,4,FALSE),""))))</f>
        <v>友社</v>
      </c>
      <c r="M25" s="292" t="str">
        <f xml:space="preserve">
IF(K26="ア",VLOOKUP(I26,ア!$A:$C,3,FALSE),
IF(K26="イ",VLOOKUP(I26,イ!$A:$C,3,FALSE),
IF(K26="ウ",HLOOKUP(I26,ウ!$1:$6,5,FALSE)&amp;HLOOKUP(I26,ウ!$1:$6,6,FALSE),
IF(K26="エ",VLOOKUP(I26,エ!$A:$E,5,FALSE),""))))</f>
        <v xml:space="preserve">ON! 2
</v>
      </c>
      <c r="N25" s="294" t="s">
        <v>7680</v>
      </c>
      <c r="O25" s="296" t="s">
        <v>7912</v>
      </c>
      <c r="P25" s="286" t="s">
        <v>7913</v>
      </c>
      <c r="Q25" s="288"/>
      <c r="R25" s="272" t="s">
        <v>1949</v>
      </c>
      <c r="S25" s="284" t="s">
        <v>7904</v>
      </c>
      <c r="T25" s="273" t="s">
        <v>7904</v>
      </c>
      <c r="U25" s="290" t="str">
        <f xml:space="preserve">
IF(T26="ア",VLOOKUP(R26,ア!$A:$C,2,FALSE),
IF(T26="イ",VLOOKUP(R26,イ!$A:$C,2,FALSE),
IF(T26="ウ",HLOOKUP(R26,ウ!$1:$6,4,FALSE),
IF(T26="エ",VLOOKUP(R26,エ!$A:$E,4,FALSE),""))))</f>
        <v>友社</v>
      </c>
      <c r="V25" s="292" t="str">
        <f xml:space="preserve">
IF(T26="ア",VLOOKUP(R26,ア!$A:$C,3,FALSE),
IF(T26="イ",VLOOKUP(R26,イ!$A:$C,3,FALSE),
IF(T26="ウ",HLOOKUP(R26,ウ!$1:$6,5,FALSE)&amp;HLOOKUP(R26,ウ!$1:$6,6,FALSE),
IF(T26="エ",VLOOKUP(R26,エ!$A:$E,5,FALSE),""))))</f>
        <v xml:space="preserve">ON! 2
</v>
      </c>
      <c r="W25" s="294" t="s">
        <v>7680</v>
      </c>
      <c r="X25" s="304" t="s">
        <v>7912</v>
      </c>
      <c r="Y25" s="335" t="s">
        <v>7913</v>
      </c>
      <c r="Z25" s="333" t="s">
        <v>7914</v>
      </c>
    </row>
    <row r="26" spans="1:26" s="170" customFormat="1" ht="22.2" customHeight="1" x14ac:dyDescent="0.45">
      <c r="A26" s="205" t="s">
        <v>7903</v>
      </c>
      <c r="B26" s="285"/>
      <c r="C26" s="275" t="s">
        <v>7899</v>
      </c>
      <c r="D26" s="291"/>
      <c r="E26" s="293"/>
      <c r="F26" s="295"/>
      <c r="G26" s="297"/>
      <c r="H26" s="287"/>
      <c r="I26" s="207" t="s">
        <v>7911</v>
      </c>
      <c r="J26" s="285"/>
      <c r="K26" s="275" t="s">
        <v>7899</v>
      </c>
      <c r="L26" s="291"/>
      <c r="M26" s="293"/>
      <c r="N26" s="295"/>
      <c r="O26" s="297"/>
      <c r="P26" s="287"/>
      <c r="Q26" s="289"/>
      <c r="R26" s="205" t="s">
        <v>7911</v>
      </c>
      <c r="S26" s="285"/>
      <c r="T26" s="275" t="s">
        <v>7899</v>
      </c>
      <c r="U26" s="291"/>
      <c r="V26" s="293"/>
      <c r="W26" s="295"/>
      <c r="X26" s="305"/>
      <c r="Y26" s="336"/>
      <c r="Z26" s="334"/>
    </row>
    <row r="27" spans="1:26" s="170" customFormat="1" ht="22.2" customHeight="1" x14ac:dyDescent="0.45">
      <c r="A27" s="272" t="s">
        <v>7788</v>
      </c>
      <c r="B27" s="284" t="s">
        <v>7905</v>
      </c>
      <c r="C27" s="273" t="s">
        <v>7905</v>
      </c>
      <c r="D27" s="290" t="str">
        <f xml:space="preserve">
IF(C28="ア",VLOOKUP(A28,ア!$A:$C,2,FALSE),
IF(C28="イ",VLOOKUP(A28,イ!$A:$C,2,FALSE),
IF(C28="ウ",HLOOKUP(A28,ウ!$1:$6,4,FALSE),
IF(C28="エ",VLOOKUP(A28,エ!$A:$E,4,FALSE),""))))</f>
        <v>秀学社</v>
      </c>
      <c r="E27" s="292" t="str">
        <f xml:space="preserve">
IF(C28="ア",VLOOKUP(A28,ア!$A:$C,3,FALSE),
IF(C28="イ",VLOOKUP(A28,イ!$A:$C,3,FALSE),
IF(C28="ウ",HLOOKUP(A28,ウ!$1:$6,5,FALSE)&amp;HLOOKUP(A28,ウ!$1:$6,6,FALSE),
IF(C28="エ",VLOOKUP(A28,エ!$A:$E,5,FALSE),""))))</f>
        <v>美術資料　大阪府版</v>
      </c>
      <c r="F27" s="294" t="s">
        <v>7680</v>
      </c>
      <c r="G27" s="296" t="s">
        <v>7896</v>
      </c>
      <c r="H27" s="286" t="s">
        <v>7897</v>
      </c>
      <c r="I27" s="276" t="s">
        <v>7789</v>
      </c>
      <c r="J27" s="284" t="s">
        <v>7905</v>
      </c>
      <c r="K27" s="273" t="s">
        <v>7905</v>
      </c>
      <c r="L27" s="290" t="str">
        <f xml:space="preserve">
IF(K28="ア",VLOOKUP(I28,ア!$A:$C,2,FALSE),
IF(K28="イ",VLOOKUP(I28,イ!$A:$C,2,FALSE),
IF(K28="ウ",HLOOKUP(I28,ウ!$1:$6,4,FALSE),
IF(K28="エ",VLOOKUP(I28,エ!$A:$E,4,FALSE),""))))</f>
        <v>秀学社</v>
      </c>
      <c r="M27" s="292" t="str">
        <f xml:space="preserve">
IF(K28="ア",VLOOKUP(I28,ア!$A:$C,3,FALSE),
IF(K28="イ",VLOOKUP(I28,イ!$A:$C,3,FALSE),
IF(K28="ウ",HLOOKUP(I28,ウ!$1:$6,5,FALSE)&amp;HLOOKUP(I28,ウ!$1:$6,6,FALSE),
IF(K28="エ",VLOOKUP(I28,エ!$A:$E,5,FALSE),""))))</f>
        <v>美術資料　大阪府版</v>
      </c>
      <c r="N27" s="294" t="s">
        <v>7680</v>
      </c>
      <c r="O27" s="296" t="s">
        <v>7896</v>
      </c>
      <c r="P27" s="286" t="s">
        <v>7897</v>
      </c>
      <c r="Q27" s="288" t="s">
        <v>7914</v>
      </c>
      <c r="R27" s="272" t="s">
        <v>7790</v>
      </c>
      <c r="S27" s="284" t="s">
        <v>7905</v>
      </c>
      <c r="T27" s="273" t="s">
        <v>7905</v>
      </c>
      <c r="U27" s="290" t="str">
        <f xml:space="preserve">
IF(T28="ア",VLOOKUP(R28,ア!$A:$C,2,FALSE),
IF(T28="イ",VLOOKUP(R28,イ!$A:$C,2,FALSE),
IF(T28="ウ",HLOOKUP(R28,ウ!$1:$6,4,FALSE),
IF(T28="エ",VLOOKUP(R28,エ!$A:$E,4,FALSE),""))))</f>
        <v>秀学社</v>
      </c>
      <c r="V27" s="292" t="str">
        <f xml:space="preserve">
IF(T28="ア",VLOOKUP(R28,ア!$A:$C,3,FALSE),
IF(T28="イ",VLOOKUP(R28,イ!$A:$C,3,FALSE),
IF(T28="ウ",HLOOKUP(R28,ウ!$1:$6,5,FALSE)&amp;HLOOKUP(R28,ウ!$1:$6,6,FALSE),
IF(T28="エ",VLOOKUP(R28,エ!$A:$E,5,FALSE),""))))</f>
        <v>美術資料　大阪府版</v>
      </c>
      <c r="W27" s="294" t="s">
        <v>7680</v>
      </c>
      <c r="X27" s="304" t="s">
        <v>7896</v>
      </c>
      <c r="Y27" s="335" t="s">
        <v>7897</v>
      </c>
      <c r="Z27" s="333" t="s">
        <v>7914</v>
      </c>
    </row>
    <row r="28" spans="1:26" s="170" customFormat="1" ht="22.2" customHeight="1" x14ac:dyDescent="0.45">
      <c r="A28" s="205">
        <v>254</v>
      </c>
      <c r="B28" s="285"/>
      <c r="C28" s="275" t="s">
        <v>7717</v>
      </c>
      <c r="D28" s="291"/>
      <c r="E28" s="293"/>
      <c r="F28" s="295"/>
      <c r="G28" s="297"/>
      <c r="H28" s="287"/>
      <c r="I28" s="207">
        <v>254</v>
      </c>
      <c r="J28" s="285"/>
      <c r="K28" s="275" t="s">
        <v>7717</v>
      </c>
      <c r="L28" s="291"/>
      <c r="M28" s="293"/>
      <c r="N28" s="295"/>
      <c r="O28" s="297"/>
      <c r="P28" s="287"/>
      <c r="Q28" s="289"/>
      <c r="R28" s="205">
        <v>254</v>
      </c>
      <c r="S28" s="285"/>
      <c r="T28" s="275" t="s">
        <v>7717</v>
      </c>
      <c r="U28" s="291"/>
      <c r="V28" s="293"/>
      <c r="W28" s="295"/>
      <c r="X28" s="305"/>
      <c r="Y28" s="336"/>
      <c r="Z28" s="334"/>
    </row>
    <row r="29" spans="1:26" s="170" customFormat="1" ht="22.2" customHeight="1" x14ac:dyDescent="0.45">
      <c r="A29" s="272" t="s">
        <v>7791</v>
      </c>
      <c r="B29" s="284" t="s">
        <v>7910</v>
      </c>
      <c r="C29" s="273" t="s">
        <v>7910</v>
      </c>
      <c r="D29" s="290" t="str">
        <f xml:space="preserve">
IF(C30="ア",VLOOKUP(A30,ア!$A:$C,2,FALSE),
IF(C30="イ",VLOOKUP(A30,イ!$A:$C,2,FALSE),
IF(C30="ウ",HLOOKUP(A30,ウ!$1:$6,4,FALSE),
IF(C30="エ",VLOOKUP(A30,エ!$A:$E,4,FALSE),""))))</f>
        <v>東洋館</v>
      </c>
      <c r="E29" s="292" t="str">
        <f xml:space="preserve">
IF(C30="ア",VLOOKUP(A30,ア!$A:$C,3,FALSE),
IF(C30="イ",VLOOKUP(A30,イ!$A:$C,3,FALSE),
IF(C30="ウ",HLOOKUP(A30,ウ!$1:$6,5,FALSE)&amp;HLOOKUP(A30,ウ!$1:$6,6,FALSE),
IF(C30="エ",VLOOKUP(A30,エ!$A:$E,5,FALSE),""))))</f>
        <v>くらしに役立つ家庭</v>
      </c>
      <c r="F29" s="294" t="s">
        <v>7680</v>
      </c>
      <c r="G29" s="296" t="s">
        <v>7920</v>
      </c>
      <c r="H29" s="337" t="s">
        <v>7921</v>
      </c>
      <c r="I29" s="276" t="s">
        <v>7792</v>
      </c>
      <c r="J29" s="284" t="s">
        <v>7910</v>
      </c>
      <c r="K29" s="273" t="s">
        <v>7910</v>
      </c>
      <c r="L29" s="290" t="str">
        <f xml:space="preserve">
IF(K30="ア",VLOOKUP(I30,ア!$A:$C,2,FALSE),
IF(K30="イ",VLOOKUP(I30,イ!$A:$C,2,FALSE),
IF(K30="ウ",HLOOKUP(I30,ウ!$1:$6,4,FALSE),
IF(K30="エ",VLOOKUP(I30,エ!$A:$E,4,FALSE),""))))</f>
        <v>東洋館</v>
      </c>
      <c r="M29" s="292" t="str">
        <f xml:space="preserve">
IF(K30="ア",VLOOKUP(I30,ア!$A:$C,3,FALSE),
IF(K30="イ",VLOOKUP(I30,イ!$A:$C,3,FALSE),
IF(K30="ウ",HLOOKUP(I30,ウ!$1:$6,5,FALSE)&amp;HLOOKUP(I30,ウ!$1:$6,6,FALSE),
IF(K30="エ",VLOOKUP(I30,エ!$A:$E,5,FALSE),""))))</f>
        <v>くらしに役立つ家庭</v>
      </c>
      <c r="N29" s="294" t="s">
        <v>7680</v>
      </c>
      <c r="O29" s="296" t="s">
        <v>7896</v>
      </c>
      <c r="P29" s="286" t="s">
        <v>7897</v>
      </c>
      <c r="Q29" s="288" t="s">
        <v>7914</v>
      </c>
      <c r="R29" s="272" t="s">
        <v>7793</v>
      </c>
      <c r="S29" s="284" t="s">
        <v>7910</v>
      </c>
      <c r="T29" s="273" t="s">
        <v>7910</v>
      </c>
      <c r="U29" s="290" t="str">
        <f xml:space="preserve">
IF(T30="ア",VLOOKUP(R30,ア!$A:$C,2,FALSE),
IF(T30="イ",VLOOKUP(R30,イ!$A:$C,2,FALSE),
IF(T30="ウ",HLOOKUP(R30,ウ!$1:$6,4,FALSE),
IF(T30="エ",VLOOKUP(R30,エ!$A:$E,4,FALSE),""))))</f>
        <v>東洋館</v>
      </c>
      <c r="V29" s="292" t="str">
        <f xml:space="preserve">
IF(T30="ア",VLOOKUP(R30,ア!$A:$C,3,FALSE),
IF(T30="イ",VLOOKUP(R30,イ!$A:$C,3,FALSE),
IF(T30="ウ",HLOOKUP(R30,ウ!$1:$6,5,FALSE)&amp;HLOOKUP(R30,ウ!$1:$6,6,FALSE),
IF(T30="エ",VLOOKUP(R30,エ!$A:$E,5,FALSE),""))))</f>
        <v>くらしに役立つ家庭</v>
      </c>
      <c r="W29" s="294" t="s">
        <v>7680</v>
      </c>
      <c r="X29" s="304" t="s">
        <v>7896</v>
      </c>
      <c r="Y29" s="335" t="s">
        <v>7897</v>
      </c>
      <c r="Z29" s="333" t="s">
        <v>7702</v>
      </c>
    </row>
    <row r="30" spans="1:26" s="170" customFormat="1" ht="22.2" customHeight="1" x14ac:dyDescent="0.45">
      <c r="A30" s="205">
        <v>361</v>
      </c>
      <c r="B30" s="285"/>
      <c r="C30" s="275" t="s">
        <v>7717</v>
      </c>
      <c r="D30" s="291"/>
      <c r="E30" s="293"/>
      <c r="F30" s="295"/>
      <c r="G30" s="297"/>
      <c r="H30" s="338"/>
      <c r="I30" s="207">
        <v>361</v>
      </c>
      <c r="J30" s="285"/>
      <c r="K30" s="275" t="s">
        <v>7717</v>
      </c>
      <c r="L30" s="291"/>
      <c r="M30" s="293"/>
      <c r="N30" s="295"/>
      <c r="O30" s="297"/>
      <c r="P30" s="287"/>
      <c r="Q30" s="289"/>
      <c r="R30" s="205">
        <v>361</v>
      </c>
      <c r="S30" s="285"/>
      <c r="T30" s="275" t="s">
        <v>7717</v>
      </c>
      <c r="U30" s="291"/>
      <c r="V30" s="293"/>
      <c r="W30" s="295"/>
      <c r="X30" s="305"/>
      <c r="Y30" s="336"/>
      <c r="Z30" s="334"/>
    </row>
    <row r="31" spans="1:26" s="170" customFormat="1" ht="22.2" customHeight="1" x14ac:dyDescent="0.45">
      <c r="A31" s="272" t="s">
        <v>7794</v>
      </c>
      <c r="B31" s="284"/>
      <c r="C31" s="273"/>
      <c r="D31" s="290" t="str">
        <f xml:space="preserve">
IF(C32="ア",VLOOKUP(A32,ア!$A:$C,2,FALSE),
IF(C32="イ",VLOOKUP(A32,イ!$A:$C,2,FALSE),
IF(C32="ウ",HLOOKUP(A32,ウ!$1:$6,4,FALSE),
IF(C32="エ",VLOOKUP(A32,エ!$A:$E,4,FALSE),""))))</f>
        <v/>
      </c>
      <c r="E31" s="292" t="str">
        <f xml:space="preserve">
IF(C32="ア",VLOOKUP(A32,ア!$A:$C,3,FALSE),
IF(C32="イ",VLOOKUP(A32,イ!$A:$C,3,FALSE),
IF(C32="ウ",HLOOKUP(A32,ウ!$1:$6,5,FALSE)&amp;HLOOKUP(A32,ウ!$1:$6,6,FALSE),
IF(C32="エ",VLOOKUP(A32,エ!$A:$E,5,FALSE),""))))</f>
        <v/>
      </c>
      <c r="F31" s="294"/>
      <c r="G31" s="296"/>
      <c r="H31" s="286"/>
      <c r="I31" s="276" t="s">
        <v>7795</v>
      </c>
      <c r="J31" s="284" t="s">
        <v>7916</v>
      </c>
      <c r="K31" s="273" t="s">
        <v>7916</v>
      </c>
      <c r="L31" s="290" t="str">
        <f xml:space="preserve">
IF(K32="ア",VLOOKUP(I32,ア!$A:$C,2,FALSE),
IF(K32="イ",VLOOKUP(I32,イ!$A:$C,2,FALSE),
IF(K32="ウ",HLOOKUP(I32,ウ!$1:$6,4,FALSE),
IF(K32="エ",VLOOKUP(I32,エ!$A:$E,4,FALSE),""))))</f>
        <v>日本教育研</v>
      </c>
      <c r="M31" s="292" t="str">
        <f xml:space="preserve">
IF(K32="ア",VLOOKUP(I32,ア!$A:$C,3,FALSE),
IF(K32="イ",VLOOKUP(I32,イ!$A:$C,3,FALSE),
IF(K32="ウ",HLOOKUP(I32,ウ!$1:$6,5,FALSE)&amp;HLOOKUP(I32,ウ!$1:$6,6,FALSE),
IF(K32="エ",VLOOKUP(I32,エ!$A:$E,5,FALSE),""))))</f>
        <v>ひとりだちするための進路学習－あしたへのステップー</v>
      </c>
      <c r="N31" s="294" t="s">
        <v>7680</v>
      </c>
      <c r="O31" s="296" t="s">
        <v>7896</v>
      </c>
      <c r="P31" s="286" t="s">
        <v>7929</v>
      </c>
      <c r="Q31" s="288"/>
      <c r="R31" s="272" t="s">
        <v>7796</v>
      </c>
      <c r="S31" s="284" t="s">
        <v>7916</v>
      </c>
      <c r="T31" s="273" t="s">
        <v>7916</v>
      </c>
      <c r="U31" s="290" t="str">
        <f xml:space="preserve">
IF(T32="ア",VLOOKUP(R32,ア!$A:$C,2,FALSE),
IF(T32="イ",VLOOKUP(R32,イ!$A:$C,2,FALSE),
IF(T32="ウ",HLOOKUP(R32,ウ!$1:$6,4,FALSE),
IF(T32="エ",VLOOKUP(R32,エ!$A:$E,4,FALSE),""))))</f>
        <v>日本教育研</v>
      </c>
      <c r="V31" s="292" t="str">
        <f xml:space="preserve">
IF(T32="ア",VLOOKUP(R32,ア!$A:$C,3,FALSE),
IF(T32="イ",VLOOKUP(R32,イ!$A:$C,3,FALSE),
IF(T32="ウ",HLOOKUP(R32,ウ!$1:$6,5,FALSE)&amp;HLOOKUP(R32,ウ!$1:$6,6,FALSE),
IF(T32="エ",VLOOKUP(R32,エ!$A:$E,5,FALSE),""))))</f>
        <v>ひとり立ちするためのビジネスマナー＆コミュニケーション</v>
      </c>
      <c r="W31" s="294" t="s">
        <v>7680</v>
      </c>
      <c r="X31" s="304" t="s">
        <v>7896</v>
      </c>
      <c r="Y31" s="335" t="s">
        <v>7918</v>
      </c>
      <c r="Z31" s="333"/>
    </row>
    <row r="32" spans="1:26" s="170" customFormat="1" ht="22.2" customHeight="1" x14ac:dyDescent="0.45">
      <c r="A32" s="205"/>
      <c r="B32" s="285"/>
      <c r="C32" s="275"/>
      <c r="D32" s="291"/>
      <c r="E32" s="293"/>
      <c r="F32" s="295"/>
      <c r="G32" s="297"/>
      <c r="H32" s="287"/>
      <c r="I32" s="207">
        <v>413</v>
      </c>
      <c r="J32" s="285"/>
      <c r="K32" s="275" t="s">
        <v>7717</v>
      </c>
      <c r="L32" s="291"/>
      <c r="M32" s="293"/>
      <c r="N32" s="295"/>
      <c r="O32" s="297"/>
      <c r="P32" s="287"/>
      <c r="Q32" s="289"/>
      <c r="R32" s="205">
        <v>412</v>
      </c>
      <c r="S32" s="285"/>
      <c r="T32" s="275" t="s">
        <v>7717</v>
      </c>
      <c r="U32" s="291"/>
      <c r="V32" s="293"/>
      <c r="W32" s="295"/>
      <c r="X32" s="305"/>
      <c r="Y32" s="336"/>
      <c r="Z32" s="334"/>
    </row>
    <row r="33" spans="1:26" s="170" customFormat="1" ht="22.2" customHeight="1" x14ac:dyDescent="0.45">
      <c r="A33" s="272" t="s">
        <v>7797</v>
      </c>
      <c r="B33" s="284"/>
      <c r="C33" s="273"/>
      <c r="D33" s="290" t="str">
        <f xml:space="preserve">
IF(C34="ア",VLOOKUP(A34,ア!$A:$C,2,FALSE),
IF(C34="イ",VLOOKUP(A34,イ!$A:$C,2,FALSE),
IF(C34="ウ",HLOOKUP(A34,ウ!$1:$6,4,FALSE),
IF(C34="エ",VLOOKUP(A34,エ!$A:$E,4,FALSE),""))))</f>
        <v/>
      </c>
      <c r="E33" s="292" t="str">
        <f xml:space="preserve">
IF(C34="ア",VLOOKUP(A34,ア!$A:$C,3,FALSE),
IF(C34="イ",VLOOKUP(A34,イ!$A:$C,3,FALSE),
IF(C34="ウ",HLOOKUP(A34,ウ!$1:$6,5,FALSE)&amp;HLOOKUP(A34,ウ!$1:$6,6,FALSE),
IF(C34="エ",VLOOKUP(A34,エ!$A:$E,5,FALSE),""))))</f>
        <v/>
      </c>
      <c r="F33" s="294"/>
      <c r="G33" s="296"/>
      <c r="H33" s="286"/>
      <c r="I33" s="276" t="s">
        <v>7798</v>
      </c>
      <c r="J33" s="284"/>
      <c r="K33" s="273"/>
      <c r="L33" s="290" t="str">
        <f xml:space="preserve">
IF(K34="ア",VLOOKUP(I34,ア!$A:$C,2,FALSE),
IF(K34="イ",VLOOKUP(I34,イ!$A:$C,2,FALSE),
IF(K34="ウ",HLOOKUP(I34,ウ!$1:$6,4,FALSE),
IF(K34="エ",VLOOKUP(I34,エ!$A:$E,4,FALSE),""))))</f>
        <v/>
      </c>
      <c r="M33" s="292" t="str">
        <f xml:space="preserve">
IF(K34="ア",VLOOKUP(I34,ア!$A:$C,3,FALSE),
IF(K34="イ",VLOOKUP(I34,イ!$A:$C,3,FALSE),
IF(K34="ウ",HLOOKUP(I34,ウ!$1:$6,5,FALSE)&amp;HLOOKUP(I34,ウ!$1:$6,6,FALSE),
IF(K34="エ",VLOOKUP(I34,エ!$A:$E,5,FALSE),""))))</f>
        <v/>
      </c>
      <c r="N33" s="294"/>
      <c r="O33" s="296"/>
      <c r="P33" s="286"/>
      <c r="Q33" s="288"/>
      <c r="R33" s="272" t="s">
        <v>7799</v>
      </c>
      <c r="S33" s="284" t="s">
        <v>7930</v>
      </c>
      <c r="T33" s="273" t="s">
        <v>7930</v>
      </c>
      <c r="U33" s="290" t="str">
        <f xml:space="preserve">
IF(T34="ア",VLOOKUP(R34,ア!$A:$C,2,FALSE),
IF(T34="イ",VLOOKUP(R34,イ!$A:$C,2,FALSE),
IF(T34="ウ",HLOOKUP(R34,ウ!$1:$6,4,FALSE),
IF(T34="エ",VLOOKUP(R34,エ!$A:$E,4,FALSE),""))))</f>
        <v>日本教育研</v>
      </c>
      <c r="V33" s="292" t="str">
        <f xml:space="preserve">
IF(T34="ア",VLOOKUP(R34,ア!$A:$C,3,FALSE),
IF(T34="イ",VLOOKUP(R34,イ!$A:$C,3,FALSE),
IF(T34="ウ",HLOOKUP(R34,ウ!$1:$6,5,FALSE)&amp;HLOOKUP(R34,ウ!$1:$6,6,FALSE),
IF(T34="エ",VLOOKUP(R34,エ!$A:$E,5,FALSE),""))))</f>
        <v>ひとりだちするための進路学習－あしたへのステップー</v>
      </c>
      <c r="W33" s="294" t="s">
        <v>7680</v>
      </c>
      <c r="X33" s="304" t="s">
        <v>7896</v>
      </c>
      <c r="Y33" s="298" t="s">
        <v>7913</v>
      </c>
      <c r="Z33" s="333" t="s">
        <v>7914</v>
      </c>
    </row>
    <row r="34" spans="1:26" s="170" customFormat="1" ht="22.2" customHeight="1" x14ac:dyDescent="0.45">
      <c r="A34" s="205"/>
      <c r="B34" s="285"/>
      <c r="C34" s="275"/>
      <c r="D34" s="291"/>
      <c r="E34" s="293"/>
      <c r="F34" s="295"/>
      <c r="G34" s="297"/>
      <c r="H34" s="287"/>
      <c r="I34" s="207"/>
      <c r="J34" s="285"/>
      <c r="K34" s="275"/>
      <c r="L34" s="291"/>
      <c r="M34" s="293"/>
      <c r="N34" s="295"/>
      <c r="O34" s="297"/>
      <c r="P34" s="287"/>
      <c r="Q34" s="289"/>
      <c r="R34" s="205">
        <v>413</v>
      </c>
      <c r="S34" s="285"/>
      <c r="T34" s="275" t="s">
        <v>7717</v>
      </c>
      <c r="U34" s="291"/>
      <c r="V34" s="293"/>
      <c r="W34" s="295"/>
      <c r="X34" s="305"/>
      <c r="Y34" s="299"/>
      <c r="Z34" s="334"/>
    </row>
    <row r="35" spans="1:26" s="170" customFormat="1" ht="22.2" customHeight="1" x14ac:dyDescent="0.45">
      <c r="A35" s="272" t="s">
        <v>7800</v>
      </c>
      <c r="B35" s="284"/>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96"/>
      <c r="H35" s="286"/>
      <c r="I35" s="276" t="s">
        <v>7801</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7802</v>
      </c>
      <c r="S35" s="284"/>
      <c r="T35" s="273"/>
      <c r="U35" s="290" t="str">
        <f xml:space="preserve">
IF(T36="ア",VLOOKUP(R36,ア!$A:$C,2,FALSE),
IF(T36="イ",VLOOKUP(R36,イ!$A:$C,2,FALSE),
IF(T36="ウ",HLOOKUP(R36,ウ!$1:$6,4,FALSE),
IF(T36="エ",VLOOKUP(R36,エ!$A:$E,4,FALSE),""))))</f>
        <v/>
      </c>
      <c r="V35" s="292" t="str">
        <f xml:space="preserve">
IF(T36="ア",VLOOKUP(R36,ア!$A:$C,3,FALSE),
IF(T36="イ",VLOOKUP(R36,イ!$A:$C,3,FALSE),
IF(T36="ウ",HLOOKUP(R36,ウ!$1:$6,5,FALSE)&amp;HLOOKUP(R36,ウ!$1:$6,6,FALSE),
IF(T36="エ",VLOOKUP(R36,エ!$A:$E,5,FALSE),""))))</f>
        <v/>
      </c>
      <c r="W35" s="294"/>
      <c r="X35" s="296"/>
      <c r="Y35" s="298"/>
      <c r="Z35" s="333"/>
    </row>
    <row r="36" spans="1:26" s="170" customFormat="1" ht="22.2" customHeight="1" x14ac:dyDescent="0.45">
      <c r="A36" s="205"/>
      <c r="B36" s="285"/>
      <c r="C36" s="275"/>
      <c r="D36" s="291"/>
      <c r="E36" s="293"/>
      <c r="F36" s="295"/>
      <c r="G36" s="297"/>
      <c r="H36" s="287"/>
      <c r="I36" s="207"/>
      <c r="J36" s="285"/>
      <c r="K36" s="275"/>
      <c r="L36" s="291"/>
      <c r="M36" s="293"/>
      <c r="N36" s="295"/>
      <c r="O36" s="297"/>
      <c r="P36" s="287"/>
      <c r="Q36" s="289"/>
      <c r="R36" s="205"/>
      <c r="S36" s="285"/>
      <c r="T36" s="275"/>
      <c r="U36" s="291"/>
      <c r="V36" s="293"/>
      <c r="W36" s="295"/>
      <c r="X36" s="297"/>
      <c r="Y36" s="299"/>
      <c r="Z36" s="334"/>
    </row>
    <row r="37" spans="1:26" s="170" customFormat="1" ht="22.2"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96"/>
      <c r="Y37" s="298"/>
      <c r="Z37" s="333"/>
    </row>
    <row r="38" spans="1:26" s="170" customFormat="1" ht="22.2" customHeight="1" x14ac:dyDescent="0.45">
      <c r="A38" s="205"/>
      <c r="B38" s="285"/>
      <c r="C38" s="275"/>
      <c r="D38" s="291"/>
      <c r="E38" s="293"/>
      <c r="F38" s="295"/>
      <c r="G38" s="297"/>
      <c r="H38" s="287"/>
      <c r="I38" s="207"/>
      <c r="J38" s="285"/>
      <c r="K38" s="275"/>
      <c r="L38" s="291"/>
      <c r="M38" s="293"/>
      <c r="N38" s="295"/>
      <c r="O38" s="297"/>
      <c r="P38" s="287"/>
      <c r="Q38" s="289"/>
      <c r="R38" s="205"/>
      <c r="S38" s="285"/>
      <c r="T38" s="275"/>
      <c r="U38" s="291"/>
      <c r="V38" s="293"/>
      <c r="W38" s="295"/>
      <c r="X38" s="297"/>
      <c r="Y38" s="299"/>
      <c r="Z38" s="334"/>
    </row>
    <row r="39" spans="1:26" s="170" customFormat="1" ht="22.2"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33"/>
    </row>
    <row r="40" spans="1:26" s="170" customFormat="1" ht="22.2"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4"/>
    </row>
    <row r="41" spans="1:26" s="170" customFormat="1" ht="22.2"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33"/>
    </row>
    <row r="42" spans="1:26" s="170" customFormat="1" ht="22.2"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4"/>
    </row>
    <row r="43" spans="1:26" s="170" customFormat="1" ht="22.2"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33"/>
    </row>
    <row r="44" spans="1:26" s="170" customFormat="1" ht="22.2"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4"/>
    </row>
    <row r="45" spans="1:26" s="170" customFormat="1" ht="22.2"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33"/>
    </row>
    <row r="46" spans="1:26" s="167" customFormat="1" ht="22.2" customHeight="1" thickBot="1" x14ac:dyDescent="0.2">
      <c r="A46" s="206"/>
      <c r="B46" s="339"/>
      <c r="C46" s="277"/>
      <c r="D46" s="344"/>
      <c r="E46" s="346"/>
      <c r="F46" s="342"/>
      <c r="G46" s="343"/>
      <c r="H46" s="351"/>
      <c r="I46" s="208"/>
      <c r="J46" s="339"/>
      <c r="K46" s="277"/>
      <c r="L46" s="344"/>
      <c r="M46" s="346"/>
      <c r="N46" s="342"/>
      <c r="O46" s="343"/>
      <c r="P46" s="351"/>
      <c r="Q46" s="352"/>
      <c r="R46" s="206"/>
      <c r="S46" s="339"/>
      <c r="T46" s="277"/>
      <c r="U46" s="344"/>
      <c r="V46" s="346"/>
      <c r="W46" s="342"/>
      <c r="X46" s="343"/>
      <c r="Y46" s="350"/>
      <c r="Z46" s="347"/>
    </row>
    <row r="47" spans="1:26" s="170" customFormat="1" ht="22.2" customHeight="1" x14ac:dyDescent="0.45">
      <c r="A47" s="278" t="s">
        <v>7818</v>
      </c>
      <c r="B47" s="356"/>
      <c r="C47" s="279"/>
      <c r="D47" s="358"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IF(C48="エ",VLOOKUP(A48,エ!$A:$E,5,FALSE),""))))</f>
        <v/>
      </c>
      <c r="F47" s="345"/>
      <c r="G47" s="348"/>
      <c r="H47" s="354"/>
      <c r="I47" s="280" t="s">
        <v>1955</v>
      </c>
      <c r="J47" s="356"/>
      <c r="K47" s="279"/>
      <c r="L47" s="358" t="str">
        <f xml:space="preserve">
IF(K48="ア",VLOOKUP(I48,ア!$A:$C,2,FALSE),
IF(K48="イ",VLOOKUP(I48,イ!$A:$C,2,FALSE),
IF(K48="ウ",HLOOKUP(I48,ウ!$1:$6,4,FALSE),
IF(K48="エ",VLOOKUP(I48,エ!$A:$E,4,FALSE),""))))</f>
        <v/>
      </c>
      <c r="M47" s="341" t="str">
        <f xml:space="preserve">
IF(K48="ア",VLOOKUP(I48,ア!$A:$C,3,FALSE),
IF(K48="イ",VLOOKUP(I48,イ!$A:$C,3,FALSE),
IF(K48="ウ",HLOOKUP(I48,ウ!$1:$6,5,FALSE)&amp;HLOOKUP(I48,ウ!$1:$6,6,FALSE),
IF(K48="エ",VLOOKUP(I48,エ!$A:$E,5,FALSE),""))))</f>
        <v/>
      </c>
      <c r="N47" s="345"/>
      <c r="O47" s="348"/>
      <c r="P47" s="354"/>
      <c r="Q47" s="355"/>
      <c r="R47" s="278" t="s">
        <v>1970</v>
      </c>
      <c r="S47" s="356"/>
      <c r="T47" s="279"/>
      <c r="U47" s="357" t="str">
        <f xml:space="preserve">
IF(T48="ア",VLOOKUP(R48,ア!$A:$C,2,FALSE),
IF(T48="イ",VLOOKUP(R48,イ!$A:$C,2,FALSE),
IF(T48="ウ",HLOOKUP(R48,ウ!$1:$6,4,FALSE),
IF(T48="エ",VLOOKUP(R48,エ!$A:$E,4,FALSE),""))))</f>
        <v/>
      </c>
      <c r="V47" s="353" t="str">
        <f xml:space="preserve">
IF(T48="ア",VLOOKUP(R48,ア!$A:$C,3,FALSE),
IF(T48="イ",VLOOKUP(R48,イ!$A:$C,3,FALSE),
IF(T48="ウ",HLOOKUP(R48,ウ!$1:$6,5,FALSE)&amp;HLOOKUP(R48,ウ!$1:$6,6,FALSE),
IF(T48="エ",VLOOKUP(R48,エ!$A:$E,5,FALSE),""))))</f>
        <v/>
      </c>
      <c r="W47" s="345"/>
      <c r="X47" s="348"/>
      <c r="Y47" s="349"/>
      <c r="Z47" s="340"/>
    </row>
    <row r="48" spans="1:26" s="170" customFormat="1" ht="22.2"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4"/>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33"/>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4"/>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33"/>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4"/>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33"/>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4"/>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33"/>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4"/>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33"/>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4"/>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33"/>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4"/>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33"/>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4"/>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33"/>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4"/>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33"/>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4"/>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33"/>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4"/>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33"/>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4"/>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33"/>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4"/>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33"/>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4"/>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33"/>
    </row>
    <row r="76" spans="1:26" s="167" customFormat="1" ht="22.2" customHeight="1" thickBot="1" x14ac:dyDescent="0.2">
      <c r="A76" s="206"/>
      <c r="B76" s="339"/>
      <c r="C76" s="277"/>
      <c r="D76" s="344"/>
      <c r="E76" s="346"/>
      <c r="F76" s="342"/>
      <c r="G76" s="343"/>
      <c r="H76" s="351"/>
      <c r="I76" s="208"/>
      <c r="J76" s="339"/>
      <c r="K76" s="277"/>
      <c r="L76" s="344"/>
      <c r="M76" s="346"/>
      <c r="N76" s="342"/>
      <c r="O76" s="343"/>
      <c r="P76" s="351"/>
      <c r="Q76" s="352"/>
      <c r="R76" s="206"/>
      <c r="S76" s="339"/>
      <c r="T76" s="277"/>
      <c r="U76" s="344"/>
      <c r="V76" s="346"/>
      <c r="W76" s="342"/>
      <c r="X76" s="343"/>
      <c r="Y76" s="350"/>
      <c r="Z76" s="347"/>
    </row>
    <row r="77" spans="1:26" s="170" customFormat="1" ht="22.2" customHeight="1" x14ac:dyDescent="0.45">
      <c r="A77" s="278" t="s">
        <v>7831</v>
      </c>
      <c r="B77" s="356"/>
      <c r="C77" s="279"/>
      <c r="D77" s="358"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IF(C78="エ",VLOOKUP(A78,エ!$A:$E,5,FALSE),""))))</f>
        <v/>
      </c>
      <c r="F77" s="345"/>
      <c r="G77" s="348"/>
      <c r="H77" s="354"/>
      <c r="I77" s="280" t="s">
        <v>1987</v>
      </c>
      <c r="J77" s="356"/>
      <c r="K77" s="279"/>
      <c r="L77" s="358" t="str">
        <f xml:space="preserve">
IF(K78="ア",VLOOKUP(I78,ア!$A:$C,2,FALSE),
IF(K78="イ",VLOOKUP(I78,イ!$A:$C,2,FALSE),
IF(K78="ウ",HLOOKUP(I78,ウ!$1:$6,4,FALSE),
IF(K78="エ",VLOOKUP(I78,エ!$A:$E,4,FALSE),""))))</f>
        <v/>
      </c>
      <c r="M77" s="341" t="str">
        <f xml:space="preserve">
IF(K78="ア",VLOOKUP(I78,ア!$A:$C,3,FALSE),
IF(K78="イ",VLOOKUP(I78,イ!$A:$C,3,FALSE),
IF(K78="ウ",HLOOKUP(I78,ウ!$1:$6,5,FALSE)&amp;HLOOKUP(I78,ウ!$1:$6,6,FALSE),
IF(K78="エ",VLOOKUP(I78,エ!$A:$E,5,FALSE),""))))</f>
        <v/>
      </c>
      <c r="N77" s="345"/>
      <c r="O77" s="348"/>
      <c r="P77" s="354"/>
      <c r="Q77" s="355"/>
      <c r="R77" s="278" t="s">
        <v>2002</v>
      </c>
      <c r="S77" s="356"/>
      <c r="T77" s="279"/>
      <c r="U77" s="358" t="str">
        <f xml:space="preserve">
IF(T78="ア",VLOOKUP(R78,ア!$A:$C,2,FALSE),
IF(T78="イ",VLOOKUP(R78,イ!$A:$C,2,FALSE),
IF(T78="ウ",HLOOKUP(R78,ウ!$1:$6,4,FALSE),
IF(T78="エ",VLOOKUP(R78,エ!$A:$E,4,FALSE),""))))</f>
        <v/>
      </c>
      <c r="V77" s="341" t="str">
        <f xml:space="preserve">
IF(T78="ア",VLOOKUP(R78,ア!$A:$C,3,FALSE),
IF(T78="イ",VLOOKUP(R78,イ!$A:$C,3,FALSE),
IF(T78="ウ",HLOOKUP(R78,ウ!$1:$6,5,FALSE)&amp;HLOOKUP(R78,ウ!$1:$6,6,FALSE),
IF(T78="エ",VLOOKUP(R78,エ!$A:$E,5,FALSE),""))))</f>
        <v/>
      </c>
      <c r="W77" s="345"/>
      <c r="X77" s="348"/>
      <c r="Y77" s="349"/>
      <c r="Z77" s="340"/>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4"/>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33"/>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4"/>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33"/>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4"/>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33"/>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4"/>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33"/>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4"/>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33"/>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4"/>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33"/>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4"/>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33"/>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4"/>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33"/>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4"/>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33"/>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4"/>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33"/>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4"/>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33"/>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4"/>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33"/>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4"/>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33"/>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4"/>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33"/>
    </row>
    <row r="106" spans="1:26" s="167" customFormat="1" ht="22.2" customHeight="1" thickBot="1" x14ac:dyDescent="0.2">
      <c r="A106" s="206"/>
      <c r="B106" s="339"/>
      <c r="C106" s="277"/>
      <c r="D106" s="344"/>
      <c r="E106" s="346"/>
      <c r="F106" s="342"/>
      <c r="G106" s="343"/>
      <c r="H106" s="351"/>
      <c r="I106" s="208"/>
      <c r="J106" s="339"/>
      <c r="K106" s="277"/>
      <c r="L106" s="344"/>
      <c r="M106" s="346"/>
      <c r="N106" s="342"/>
      <c r="O106" s="343"/>
      <c r="P106" s="351"/>
      <c r="Q106" s="352"/>
      <c r="R106" s="206"/>
      <c r="S106" s="339"/>
      <c r="T106" s="277"/>
      <c r="U106" s="344"/>
      <c r="V106" s="346"/>
      <c r="W106" s="342"/>
      <c r="X106" s="343"/>
      <c r="Y106" s="350"/>
      <c r="Z106" s="347"/>
    </row>
    <row r="107" spans="1:26" s="170" customFormat="1" ht="22.2" customHeight="1" x14ac:dyDescent="0.45">
      <c r="A107" s="278" t="s">
        <v>7844</v>
      </c>
      <c r="B107" s="356"/>
      <c r="C107" s="279"/>
      <c r="D107" s="358"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IF(C108="エ",VLOOKUP(A108,エ!$A:$E,5,FALSE),""))))</f>
        <v/>
      </c>
      <c r="F107" s="345"/>
      <c r="G107" s="348"/>
      <c r="H107" s="354"/>
      <c r="I107" s="280" t="s">
        <v>2112</v>
      </c>
      <c r="J107" s="356"/>
      <c r="K107" s="279"/>
      <c r="L107" s="358" t="str">
        <f xml:space="preserve">
IF(K108="ア",VLOOKUP(I108,ア!$A:$C,2,FALSE),
IF(K108="イ",VLOOKUP(I108,イ!$A:$C,2,FALSE),
IF(K108="ウ",HLOOKUP(I108,ウ!$1:$6,4,FALSE),
IF(K108="エ",VLOOKUP(I108,エ!$A:$E,4,FALSE),""))))</f>
        <v/>
      </c>
      <c r="M107" s="341" t="str">
        <f xml:space="preserve">
IF(K108="ア",VLOOKUP(I108,ア!$A:$C,3,FALSE),
IF(K108="イ",VLOOKUP(I108,イ!$A:$C,3,FALSE),
IF(K108="ウ",HLOOKUP(I108,ウ!$1:$6,5,FALSE)&amp;HLOOKUP(I108,ウ!$1:$6,6,FALSE),
IF(K108="エ",VLOOKUP(I108,エ!$A:$E,5,FALSE),""))))</f>
        <v/>
      </c>
      <c r="N107" s="345"/>
      <c r="O107" s="348"/>
      <c r="P107" s="354"/>
      <c r="Q107" s="355"/>
      <c r="R107" s="278" t="s">
        <v>2127</v>
      </c>
      <c r="S107" s="356"/>
      <c r="T107" s="279"/>
      <c r="U107" s="357" t="str">
        <f xml:space="preserve">
IF(T108="ア",VLOOKUP(R108,ア!$A:$C,2,FALSE),
IF(T108="イ",VLOOKUP(R108,イ!$A:$C,2,FALSE),
IF(T108="ウ",HLOOKUP(R108,ウ!$1:$6,4,FALSE),
IF(T108="エ",VLOOKUP(R108,エ!$A:$E,4,FALSE),""))))</f>
        <v/>
      </c>
      <c r="V107" s="353" t="str">
        <f xml:space="preserve">
IF(T108="ア",VLOOKUP(R108,ア!$A:$C,3,FALSE),
IF(T108="イ",VLOOKUP(R108,イ!$A:$C,3,FALSE),
IF(T108="ウ",HLOOKUP(R108,ウ!$1:$6,5,FALSE)&amp;HLOOKUP(R108,ウ!$1:$6,6,FALSE),
IF(T108="エ",VLOOKUP(R108,エ!$A:$E,5,FALSE),""))))</f>
        <v/>
      </c>
      <c r="W107" s="345"/>
      <c r="X107" s="348"/>
      <c r="Y107" s="349"/>
      <c r="Z107" s="340"/>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4"/>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33"/>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4"/>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33"/>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4"/>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33"/>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4"/>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33"/>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4"/>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33"/>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4"/>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33"/>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4"/>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33"/>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4"/>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33"/>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4"/>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33"/>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4"/>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33"/>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4"/>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33"/>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4"/>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33"/>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4"/>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33"/>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4"/>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33"/>
    </row>
    <row r="136" spans="1:26" s="167" customFormat="1" ht="22.2" customHeight="1" thickBot="1" x14ac:dyDescent="0.2">
      <c r="A136" s="206"/>
      <c r="B136" s="339"/>
      <c r="C136" s="277"/>
      <c r="D136" s="344"/>
      <c r="E136" s="346"/>
      <c r="F136" s="342"/>
      <c r="G136" s="343"/>
      <c r="H136" s="351"/>
      <c r="I136" s="208"/>
      <c r="J136" s="339"/>
      <c r="K136" s="277"/>
      <c r="L136" s="344"/>
      <c r="M136" s="346"/>
      <c r="N136" s="342"/>
      <c r="O136" s="343"/>
      <c r="P136" s="351"/>
      <c r="Q136" s="352"/>
      <c r="R136" s="206"/>
      <c r="S136" s="339"/>
      <c r="T136" s="277"/>
      <c r="U136" s="344"/>
      <c r="V136" s="346"/>
      <c r="W136" s="342"/>
      <c r="X136" s="343"/>
      <c r="Y136" s="350"/>
      <c r="Z136" s="347"/>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Y33" sqref="Y33:Y34"/>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3</v>
      </c>
      <c r="G2" s="264">
        <f>IF(COUNTIF($B:$B,G1)=0,0,COUNTA(_xlfn.UNIQUE(G3:G182))-1)</f>
        <v>0</v>
      </c>
      <c r="H2" s="264">
        <f>IF(COUNTIF($B:$B,H1)=0,0,COUNTA(_xlfn.UNIQUE(H3:H182))-1)</f>
        <v>0</v>
      </c>
      <c r="I2" s="264">
        <f>IF(COUNTIF($B:$B,I1)=0,0,COUNTA(_xlfn.UNIQUE(I3:I182))-1)</f>
        <v>7</v>
      </c>
      <c r="J2" s="264">
        <f>IF(COUNTIF($B:$B,J1)=0,0,COUNTA(_xlfn.UNIQUE(J3:J182))-1)</f>
        <v>0</v>
      </c>
    </row>
    <row r="3" spans="1:10" x14ac:dyDescent="0.45">
      <c r="A3" s="264" t="s">
        <v>7722</v>
      </c>
      <c r="B3" s="264" t="str">
        <f>様式4・高等部!C18</f>
        <v>エ</v>
      </c>
      <c r="C3" s="264" t="str">
        <f>様式4・高等部!E17</f>
        <v>ひとりだちするための国語</v>
      </c>
      <c r="E3" s="264" t="s">
        <v>7645</v>
      </c>
      <c r="F3" s="264" t="str" cm="1">
        <f t="array" ref="F3:F5">IFERROR(_xlfn._xlws.FILTER($C$3:$C$182,($B$3:$B$182=F1)*($D$3:$D$182&lt;&gt;"〇")),"")</f>
        <v>新編　新しい地図帳</v>
      </c>
      <c r="G3" s="264" t="str" cm="1">
        <f t="array" ref="G3">IFERROR(_xlfn._xlws.FILTER($C$3:$C$182,($B$3:$B$182=G1)*($D$3:$D$182&lt;&gt;"〇")),"")</f>
        <v/>
      </c>
      <c r="H3" s="264" t="str" cm="1">
        <f t="array" ref="H3">IFERROR(_xlfn._xlws.FILTER($C$3:$C$182,($B$3:$B$182=H1)*($D$3:$D$182&lt;&gt;"〇")),"")</f>
        <v/>
      </c>
      <c r="I3" s="264" t="str" cm="1">
        <f t="array" ref="I3:I9">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ゆっくり学ぶ子のためのこくご１　改訂版</v>
      </c>
      <c r="E4" s="264" t="s">
        <v>7645</v>
      </c>
      <c r="F4" s="264" t="str">
        <v xml:space="preserve">改訂版　ON! 1
</v>
      </c>
      <c r="I4" s="264" t="str">
        <v>ゆっくり学ぶ子のためのこくご１　改訂版</v>
      </c>
    </row>
    <row r="5" spans="1:10" x14ac:dyDescent="0.45">
      <c r="A5" s="264" t="s">
        <v>2026</v>
      </c>
      <c r="B5" s="264" t="str">
        <f>様式4・高等部!C22</f>
        <v>ア</v>
      </c>
      <c r="C5" s="264" t="str">
        <f>様式4・高等部!E21</f>
        <v>新編　新しい地図帳</v>
      </c>
      <c r="E5" s="264" t="s">
        <v>7645</v>
      </c>
      <c r="F5" s="264" t="str">
        <v xml:space="preserve">ON! 2
</v>
      </c>
      <c r="I5" s="264" t="str">
        <v>最新　理科便覧　大阪府版</v>
      </c>
    </row>
    <row r="6" spans="1:10" x14ac:dyDescent="0.45">
      <c r="A6" s="264" t="s">
        <v>2029</v>
      </c>
      <c r="B6" s="264" t="str">
        <f>様式4・高等部!C24</f>
        <v>エ</v>
      </c>
      <c r="C6" s="264" t="str">
        <f>様式4・高等部!E23</f>
        <v>最新　理科便覧　大阪府版</v>
      </c>
      <c r="E6" s="264" t="s">
        <v>7645</v>
      </c>
      <c r="I6" s="264" t="str">
        <v>美術資料　大阪府版</v>
      </c>
    </row>
    <row r="7" spans="1:10" x14ac:dyDescent="0.45">
      <c r="A7" s="264" t="s">
        <v>2032</v>
      </c>
      <c r="B7" s="264" t="str">
        <f>様式4・高等部!C26</f>
        <v>ア</v>
      </c>
      <c r="C7" s="264" t="str">
        <f>様式4・高等部!E25</f>
        <v xml:space="preserve">改訂版　ON! 1
</v>
      </c>
      <c r="E7" s="264" t="s">
        <v>7645</v>
      </c>
      <c r="I7" s="264" t="str">
        <v>くらしに役立つ家庭</v>
      </c>
    </row>
    <row r="8" spans="1:10" x14ac:dyDescent="0.45">
      <c r="A8" s="264" t="s">
        <v>2035</v>
      </c>
      <c r="B8" s="264" t="str">
        <f>様式4・高等部!C28</f>
        <v>エ</v>
      </c>
      <c r="C8" s="264" t="str">
        <f>様式4・高等部!E27</f>
        <v>美術資料　大阪府版</v>
      </c>
      <c r="E8" s="264" t="s">
        <v>7645</v>
      </c>
      <c r="I8" s="264" t="str">
        <v>ひとりだちするための進路学習－あしたへのステップー</v>
      </c>
    </row>
    <row r="9" spans="1:10" x14ac:dyDescent="0.45">
      <c r="A9" s="264" t="s">
        <v>2038</v>
      </c>
      <c r="B9" s="264" t="str">
        <f>様式4・高等部!C30</f>
        <v>エ</v>
      </c>
      <c r="C9" s="264" t="str">
        <f>様式4・高等部!E29</f>
        <v>くらしに役立つ家庭</v>
      </c>
      <c r="E9" s="264" t="s">
        <v>7645</v>
      </c>
      <c r="I9" s="264" t="str">
        <v>ひとり立ちするためのビジネスマナー＆コミュニケーション</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ひとりだちするための国語</v>
      </c>
      <c r="D63" s="264" t="str">
        <f>様式4・高等部!Q17</f>
        <v>〇</v>
      </c>
      <c r="E63" s="264" t="s">
        <v>7645</v>
      </c>
    </row>
    <row r="64" spans="1:5" x14ac:dyDescent="0.45">
      <c r="A64" s="264" t="s">
        <v>2024</v>
      </c>
      <c r="B64" s="264" t="str">
        <f>様式4・高等部!K20</f>
        <v>エ</v>
      </c>
      <c r="C64" s="264" t="str">
        <f>様式4・高等部!M19</f>
        <v>ゆっくり学ぶ子のためのこくご１　改訂版</v>
      </c>
      <c r="D64" s="264" t="str">
        <f>様式4・高等部!Q19</f>
        <v>〇</v>
      </c>
      <c r="E64" s="264" t="s">
        <v>7645</v>
      </c>
    </row>
    <row r="65" spans="1:5" x14ac:dyDescent="0.45">
      <c r="A65" s="264" t="s">
        <v>2027</v>
      </c>
      <c r="B65" s="264" t="str">
        <f>様式4・高等部!K22</f>
        <v>ア</v>
      </c>
      <c r="C65" s="264" t="str">
        <f>様式4・高等部!M21</f>
        <v>新編　新しい地図帳</v>
      </c>
      <c r="D65" s="264" t="str">
        <f>様式4・高等部!Q21</f>
        <v>〇</v>
      </c>
      <c r="E65" s="264" t="s">
        <v>7645</v>
      </c>
    </row>
    <row r="66" spans="1:5" x14ac:dyDescent="0.45">
      <c r="A66" s="264" t="s">
        <v>2030</v>
      </c>
      <c r="B66" s="264" t="str">
        <f>様式4・高等部!K24</f>
        <v>エ</v>
      </c>
      <c r="C66" s="264" t="str">
        <f>様式4・高等部!M23</f>
        <v>最新　理科便覧　大阪府版</v>
      </c>
      <c r="D66" s="264" t="str">
        <f>様式4・高等部!Q23</f>
        <v>〇</v>
      </c>
      <c r="E66" s="264" t="s">
        <v>7645</v>
      </c>
    </row>
    <row r="67" spans="1:5" x14ac:dyDescent="0.45">
      <c r="A67" s="264" t="s">
        <v>2033</v>
      </c>
      <c r="B67" s="264" t="str">
        <f>様式4・高等部!K26</f>
        <v>ア</v>
      </c>
      <c r="C67" s="264" t="str">
        <f>様式4・高等部!M25</f>
        <v xml:space="preserve">ON! 2
</v>
      </c>
      <c r="D67" s="264">
        <f>様式4・高等部!Q25</f>
        <v>0</v>
      </c>
      <c r="E67" s="264" t="s">
        <v>7645</v>
      </c>
    </row>
    <row r="68" spans="1:5" x14ac:dyDescent="0.45">
      <c r="A68" s="264" t="s">
        <v>2036</v>
      </c>
      <c r="B68" s="264" t="str">
        <f>様式4・高等部!K28</f>
        <v>エ</v>
      </c>
      <c r="C68" s="264" t="str">
        <f>様式4・高等部!M27</f>
        <v>美術資料　大阪府版</v>
      </c>
      <c r="D68" s="264" t="str">
        <f>様式4・高等部!Q27</f>
        <v>〇</v>
      </c>
      <c r="E68" s="264" t="s">
        <v>7645</v>
      </c>
    </row>
    <row r="69" spans="1:5" x14ac:dyDescent="0.45">
      <c r="A69" s="264" t="s">
        <v>2039</v>
      </c>
      <c r="B69" s="264" t="str">
        <f>様式4・高等部!K30</f>
        <v>エ</v>
      </c>
      <c r="C69" s="264" t="str">
        <f>様式4・高等部!M29</f>
        <v>くらしに役立つ家庭</v>
      </c>
      <c r="D69" s="264" t="str">
        <f>様式4・高等部!Q29</f>
        <v>〇</v>
      </c>
      <c r="E69" s="264" t="s">
        <v>7645</v>
      </c>
    </row>
    <row r="70" spans="1:5" x14ac:dyDescent="0.45">
      <c r="A70" s="264" t="s">
        <v>2042</v>
      </c>
      <c r="B70" s="264" t="str">
        <f>様式4・高等部!K32</f>
        <v>エ</v>
      </c>
      <c r="C70" s="264" t="str">
        <f>様式4・高等部!M31</f>
        <v>ひとりだちするための進路学習－あしたへのステップー</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ひとりだちするための国語</v>
      </c>
      <c r="D123" s="264" t="str">
        <f>様式4・高等部!Z17</f>
        <v>〇</v>
      </c>
    </row>
    <row r="124" spans="1:5" x14ac:dyDescent="0.45">
      <c r="A124" s="264" t="s">
        <v>2025</v>
      </c>
      <c r="B124" s="264" t="str">
        <f>様式4・高等部!T20</f>
        <v>エ</v>
      </c>
      <c r="C124" s="264" t="str">
        <f>様式4・高等部!V19</f>
        <v>ゆっくり学ぶ子のためのこくご１　改訂版</v>
      </c>
      <c r="D124" s="264" t="str">
        <f>様式4・高等部!Z19</f>
        <v>〇</v>
      </c>
    </row>
    <row r="125" spans="1:5" x14ac:dyDescent="0.45">
      <c r="A125" s="264" t="s">
        <v>2028</v>
      </c>
      <c r="B125" s="264" t="str">
        <f>様式4・高等部!T22</f>
        <v>ア</v>
      </c>
      <c r="C125" s="264" t="str">
        <f>様式4・高等部!V21</f>
        <v>新編　新しい地図帳</v>
      </c>
      <c r="D125" s="264" t="str">
        <f>様式4・高等部!Z21</f>
        <v>〇</v>
      </c>
    </row>
    <row r="126" spans="1:5" x14ac:dyDescent="0.45">
      <c r="A126" s="264" t="s">
        <v>2031</v>
      </c>
      <c r="B126" s="264" t="str">
        <f>様式4・高等部!T24</f>
        <v>エ</v>
      </c>
      <c r="C126" s="264" t="str">
        <f>様式4・高等部!V23</f>
        <v>最新　理科便覧　大阪府版</v>
      </c>
      <c r="D126" s="264" t="str">
        <f>様式4・高等部!Z23</f>
        <v>〇</v>
      </c>
    </row>
    <row r="127" spans="1:5" x14ac:dyDescent="0.45">
      <c r="A127" s="264" t="s">
        <v>2034</v>
      </c>
      <c r="B127" s="264" t="str">
        <f>様式4・高等部!T26</f>
        <v>ア</v>
      </c>
      <c r="C127" s="264" t="str">
        <f>様式4・高等部!V25</f>
        <v xml:space="preserve">ON! 2
</v>
      </c>
      <c r="D127" s="264" t="str">
        <f>様式4・高等部!Z25</f>
        <v>〇</v>
      </c>
    </row>
    <row r="128" spans="1:5" x14ac:dyDescent="0.45">
      <c r="A128" s="264" t="s">
        <v>2037</v>
      </c>
      <c r="B128" s="264" t="str">
        <f>様式4・高等部!T28</f>
        <v>エ</v>
      </c>
      <c r="C128" s="264" t="str">
        <f>様式4・高等部!V27</f>
        <v>美術資料　大阪府版</v>
      </c>
      <c r="D128" s="264" t="str">
        <f>様式4・高等部!Z27</f>
        <v>〇</v>
      </c>
    </row>
    <row r="129" spans="1:4" x14ac:dyDescent="0.45">
      <c r="A129" s="264" t="s">
        <v>2040</v>
      </c>
      <c r="B129" s="264" t="str">
        <f>様式4・高等部!T30</f>
        <v>エ</v>
      </c>
      <c r="C129" s="264" t="str">
        <f>様式4・高等部!V29</f>
        <v>くらしに役立つ家庭</v>
      </c>
      <c r="D129" s="264" t="str">
        <f>様式4・高等部!Z29</f>
        <v>〇</v>
      </c>
    </row>
    <row r="130" spans="1:4" x14ac:dyDescent="0.45">
      <c r="A130" s="264" t="s">
        <v>2043</v>
      </c>
      <c r="B130" s="264" t="str">
        <f>様式4・高等部!T32</f>
        <v>エ</v>
      </c>
      <c r="C130" s="264" t="str">
        <f>様式4・高等部!V31</f>
        <v>ひとり立ちするためのビジネスマナー＆コミュニケーション</v>
      </c>
      <c r="D130" s="264">
        <f>様式4・高等部!Z31</f>
        <v>0</v>
      </c>
    </row>
    <row r="131" spans="1:4" x14ac:dyDescent="0.45">
      <c r="A131" s="264" t="s">
        <v>2046</v>
      </c>
      <c r="B131" s="264" t="str">
        <f>様式4・高等部!T34</f>
        <v>エ</v>
      </c>
      <c r="C131" s="264" t="str">
        <f>様式4・高等部!V33</f>
        <v>ひとりだちするための進路学習－あしたへのステップー</v>
      </c>
      <c r="D131" s="264" t="str">
        <f>様式4・高等部!Z33</f>
        <v>〇</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Y33" sqref="Y33:Y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5" t="str">
        <f>様式4・高等部!V3</f>
        <v>高等部</v>
      </c>
      <c r="B1" s="366"/>
      <c r="C1" s="367" t="s">
        <v>5526</v>
      </c>
      <c r="D1" s="368"/>
      <c r="E1" s="153"/>
      <c r="F1" s="369" t="s">
        <v>7775</v>
      </c>
      <c r="G1" s="369"/>
      <c r="H1" s="369"/>
      <c r="I1" s="369"/>
    </row>
    <row r="2" spans="1:9" ht="29.25" customHeight="1" x14ac:dyDescent="0.45">
      <c r="A2" s="370" t="str">
        <f>様式4・高等部!F1&amp;"図書選定理由一覧表（支援学校用）"</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"学校名　　　大阪府立"&amp;様式4・高等部!P3&amp;"　　　"&amp;様式4・高等部!V3&amp;"　"&amp;様式4・高等部!W3</f>
        <v>学校名　　　大阪府立生野支援学校　　　高等部　生活課程</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9" t="s">
        <v>2017</v>
      </c>
      <c r="B5" s="360"/>
      <c r="C5" s="361"/>
      <c r="D5" s="154"/>
      <c r="E5" s="154"/>
    </row>
    <row r="6" spans="1:9" ht="20.399999999999999" customHeight="1" x14ac:dyDescent="0.45">
      <c r="A6" s="362"/>
      <c r="B6" s="363"/>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日本教育研</v>
      </c>
      <c r="F8" s="162" t="str">
        <f>IF(B8="","",VLOOKUP(B8,様式4・高等部!$A$17:$H$136,5,FALSE))</f>
        <v>ひとりだちするための国語</v>
      </c>
      <c r="G8" s="162" t="str">
        <f>IF(B8="","",VLOOKUP(B8,様式4・高等部!$A$17:$H$136,6,FALSE))</f>
        <v>知</v>
      </c>
      <c r="H8" s="162" t="str">
        <f>IF(B8="","",VLOOKUP(B8,様式4・高等部!$A$17:$H$136,7,FALSE))</f>
        <v>C～G</v>
      </c>
      <c r="I8" s="180" t="s">
        <v>7908</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同成社</v>
      </c>
      <c r="F9" s="162" t="str">
        <f>IF(B9="","",VLOOKUP(B9,様式4・高等部!$A$17:$H$136,5,FALSE))</f>
        <v>ゆっくり学ぶ子のためのこくご１　改訂版</v>
      </c>
      <c r="G9" s="162" t="str">
        <f>IF(B9="","",VLOOKUP(B9,様式4・高等部!$A$17:$H$136,6,FALSE))</f>
        <v>知</v>
      </c>
      <c r="H9" s="162" t="str">
        <f>IF(B9="","",VLOOKUP(B9,様式4・高等部!$A$17:$H$136,7,FALSE))</f>
        <v>B</v>
      </c>
      <c r="I9" s="180" t="s">
        <v>7909</v>
      </c>
    </row>
    <row r="10" spans="1:9" ht="80.099999999999994" customHeight="1" x14ac:dyDescent="0.45">
      <c r="A10" s="159">
        <v>3</v>
      </c>
      <c r="B10" s="160" t="s">
        <v>2026</v>
      </c>
      <c r="C10" s="161" t="str">
        <f>IF(B10="","",VLOOKUP(B10,様式4・高等部!$A$17:$H$136,2,FALSE))</f>
        <v>社会</v>
      </c>
      <c r="D10" s="161" t="str">
        <f>IF(B10="","",VLOOKUP(B10,様式4・高等部!$A$17:$H$136,3,FALSE))</f>
        <v>社会</v>
      </c>
      <c r="E10" s="161" t="str">
        <f>IF(B10="","",VLOOKUP(B10,様式4・高等部!$A$17:$H$136,4,FALSE))</f>
        <v>東書</v>
      </c>
      <c r="F10" s="162" t="str">
        <f>IF(B10="","",VLOOKUP(B10,様式4・高等部!$A$17:$H$136,5,FALSE))</f>
        <v>新編　新しい地図帳</v>
      </c>
      <c r="G10" s="162" t="str">
        <f>IF(B10="","",VLOOKUP(B10,様式4・高等部!$A$17:$H$136,6,FALSE))</f>
        <v>知</v>
      </c>
      <c r="H10" s="162" t="str">
        <f>IF(B10="","",VLOOKUP(B10,様式4・高等部!$A$17:$H$136,7,FALSE))</f>
        <v>C～G</v>
      </c>
      <c r="I10" s="180" t="s">
        <v>7922</v>
      </c>
    </row>
    <row r="11" spans="1:9" ht="80.099999999999994" customHeight="1" x14ac:dyDescent="0.45">
      <c r="A11" s="159">
        <v>4</v>
      </c>
      <c r="B11" s="160" t="s">
        <v>2029</v>
      </c>
      <c r="C11" s="161" t="str">
        <f>IF(B11="","",VLOOKUP(B11,様式4・高等部!$A$17:$H$136,2,FALSE))</f>
        <v>理科</v>
      </c>
      <c r="D11" s="161" t="str">
        <f>IF(B11="","",VLOOKUP(B11,様式4・高等部!$A$17:$H$136,3,FALSE))</f>
        <v>理科</v>
      </c>
      <c r="E11" s="161" t="str">
        <f>IF(B11="","",VLOOKUP(B11,様式4・高等部!$A$17:$H$136,4,FALSE))</f>
        <v>浜島書店</v>
      </c>
      <c r="F11" s="162" t="str">
        <f>IF(B11="","",VLOOKUP(B11,様式4・高等部!$A$17:$H$136,5,FALSE))</f>
        <v>最新　理科便覧　大阪府版</v>
      </c>
      <c r="G11" s="162" t="str">
        <f>IF(B11="","",VLOOKUP(B11,様式4・高等部!$A$17:$H$136,6,FALSE))</f>
        <v>知</v>
      </c>
      <c r="H11" s="162" t="str">
        <f>IF(B11="","",VLOOKUP(B11,様式4・高等部!$A$17:$H$136,7,FALSE))</f>
        <v>C～G</v>
      </c>
      <c r="I11" s="180" t="s">
        <v>7923</v>
      </c>
    </row>
    <row r="12" spans="1:9" ht="80.099999999999994" customHeight="1" x14ac:dyDescent="0.45">
      <c r="A12" s="159">
        <v>5</v>
      </c>
      <c r="B12" s="160" t="s">
        <v>2032</v>
      </c>
      <c r="C12" s="161" t="str">
        <f>IF(B12="","",VLOOKUP(B12,様式4・高等部!$A$17:$H$136,2,FALSE))</f>
        <v>音楽</v>
      </c>
      <c r="D12" s="161" t="str">
        <f>IF(B12="","",VLOOKUP(B12,様式4・高等部!$A$17:$H$136,3,FALSE))</f>
        <v>音楽</v>
      </c>
      <c r="E12" s="161" t="str">
        <f>IF(B12="","",VLOOKUP(B12,様式4・高等部!$A$17:$H$136,4,FALSE))</f>
        <v>友社</v>
      </c>
      <c r="F12" s="162" t="str">
        <f>IF(B12="","",VLOOKUP(B12,様式4・高等部!$A$17:$H$136,5,FALSE))</f>
        <v xml:space="preserve">改訂版　ON! 1
</v>
      </c>
      <c r="G12" s="162" t="str">
        <f>IF(B12="","",VLOOKUP(B12,様式4・高等部!$A$17:$H$136,6,FALSE))</f>
        <v>知</v>
      </c>
      <c r="H12" s="162" t="str">
        <f>IF(B12="","",VLOOKUP(B12,様式4・高等部!$A$17:$H$136,7,FALSE))</f>
        <v>全</v>
      </c>
      <c r="I12" s="180" t="s">
        <v>7924</v>
      </c>
    </row>
    <row r="13" spans="1:9" ht="80.099999999999994" customHeight="1" x14ac:dyDescent="0.45">
      <c r="A13" s="159">
        <v>6</v>
      </c>
      <c r="B13" s="160" t="s">
        <v>2035</v>
      </c>
      <c r="C13" s="161" t="str">
        <f>IF(B13="","",VLOOKUP(B13,様式4・高等部!$A$17:$H$136,2,FALSE))</f>
        <v>美術</v>
      </c>
      <c r="D13" s="161" t="str">
        <f>IF(B13="","",VLOOKUP(B13,様式4・高等部!$A$17:$H$136,3,FALSE))</f>
        <v>美術</v>
      </c>
      <c r="E13" s="161" t="str">
        <f>IF(B13="","",VLOOKUP(B13,様式4・高等部!$A$17:$H$136,4,FALSE))</f>
        <v>秀学社</v>
      </c>
      <c r="F13" s="162" t="str">
        <f>IF(B13="","",VLOOKUP(B13,様式4・高等部!$A$17:$H$136,5,FALSE))</f>
        <v>美術資料　大阪府版</v>
      </c>
      <c r="G13" s="162" t="str">
        <f>IF(B13="","",VLOOKUP(B13,様式4・高等部!$A$17:$H$136,6,FALSE))</f>
        <v>知</v>
      </c>
      <c r="H13" s="162" t="str">
        <f>IF(B13="","",VLOOKUP(B13,様式4・高等部!$A$17:$H$136,7,FALSE))</f>
        <v>C～G</v>
      </c>
      <c r="I13" s="180" t="s">
        <v>7925</v>
      </c>
    </row>
    <row r="14" spans="1:9" ht="80.099999999999994" customHeight="1" x14ac:dyDescent="0.45">
      <c r="A14" s="159">
        <v>7</v>
      </c>
      <c r="B14" s="160" t="s">
        <v>2038</v>
      </c>
      <c r="C14" s="161" t="str">
        <f>IF(B14="","",VLOOKUP(B14,様式4・高等部!$A$17:$H$136,2,FALSE))</f>
        <v>家庭</v>
      </c>
      <c r="D14" s="161" t="str">
        <f>IF(B14="","",VLOOKUP(B14,様式4・高等部!$A$17:$H$136,3,FALSE))</f>
        <v>家庭</v>
      </c>
      <c r="E14" s="161" t="str">
        <f>IF(B14="","",VLOOKUP(B14,様式4・高等部!$A$17:$H$136,4,FALSE))</f>
        <v>東洋館</v>
      </c>
      <c r="F14" s="162" t="str">
        <f>IF(B14="","",VLOOKUP(B14,様式4・高等部!$A$17:$H$136,5,FALSE))</f>
        <v>くらしに役立つ家庭</v>
      </c>
      <c r="G14" s="162" t="str">
        <f>IF(B14="","",VLOOKUP(B14,様式4・高等部!$A$17:$H$136,6,FALSE))</f>
        <v>知</v>
      </c>
      <c r="H14" s="162" t="str">
        <f>IF(B14="","",VLOOKUP(B14,様式4・高等部!$A$17:$H$136,7,FALSE))</f>
        <v>C～G</v>
      </c>
      <c r="I14" s="180" t="s">
        <v>7926</v>
      </c>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Y33" sqref="Y33:Y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様式３・高1!D3</f>
        <v>学校名　　　大阪府立生野支援学校　　　高等部　生活課程</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2018</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2033</v>
      </c>
      <c r="C8" s="161" t="str">
        <f>IF(B8="","",VLOOKUP(B8,様式4・高等部!$I$17:$Q$136,2,FALSE))</f>
        <v>音楽</v>
      </c>
      <c r="D8" s="161" t="str">
        <f>IF(B8="","",VLOOKUP(B8,様式4・高等部!$I$17:$Q$136,3,FALSE))</f>
        <v>音楽</v>
      </c>
      <c r="E8" s="161" t="str">
        <f>IF(B8="","",VLOOKUP(B8,様式4・高等部!$I$17:$Q$136,4,FALSE))</f>
        <v>友社</v>
      </c>
      <c r="F8" s="162" t="str">
        <f>IF(B8="","",VLOOKUP(B8,様式4・高等部!$I$17:$Q$136,5,FALSE))</f>
        <v xml:space="preserve">ON! 2
</v>
      </c>
      <c r="G8" s="162" t="str">
        <f>IF(B8="","",VLOOKUP(B8,様式4・高等部!$I$17:$Q$136,6,FALSE))</f>
        <v>知</v>
      </c>
      <c r="H8" s="162" t="str">
        <f>IF(B8="","",VLOOKUP(B8,様式4・高等部!$I$17:$Q$136,7,FALSE))</f>
        <v>全</v>
      </c>
      <c r="I8" s="180" t="s">
        <v>7917</v>
      </c>
    </row>
    <row r="9" spans="1:9" ht="80.099999999999994" customHeight="1" x14ac:dyDescent="0.45">
      <c r="A9" s="159">
        <v>2</v>
      </c>
      <c r="B9" s="160" t="s">
        <v>2042</v>
      </c>
      <c r="C9" s="161" t="str">
        <f>IF(B9="","",VLOOKUP(B9,様式4・高等部!$I$17:$Q$136,2,FALSE))</f>
        <v>職業</v>
      </c>
      <c r="D9" s="161" t="str">
        <f>IF(B9="","",VLOOKUP(B9,様式4・高等部!$I$17:$Q$136,3,FALSE))</f>
        <v>職業</v>
      </c>
      <c r="E9" s="161" t="str">
        <f>IF(B9="","",VLOOKUP(B9,様式4・高等部!$I$17:$Q$136,4,FALSE))</f>
        <v>日本教育研</v>
      </c>
      <c r="F9" s="162" t="str">
        <f>IF(B9="","",VLOOKUP(B9,様式4・高等部!$I$17:$Q$136,5,FALSE))</f>
        <v>ひとりだちするための進路学習－あしたへのステップー</v>
      </c>
      <c r="G9" s="162" t="str">
        <f>IF(B9="","",VLOOKUP(B9,様式4・高等部!$I$17:$Q$136,6,FALSE))</f>
        <v>知</v>
      </c>
      <c r="H9" s="162" t="str">
        <f>IF(B9="","",VLOOKUP(B9,様式4・高等部!$I$17:$Q$136,7,FALSE))</f>
        <v>C～G</v>
      </c>
      <c r="I9" s="180" t="s">
        <v>7915</v>
      </c>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4" manualBreakCount="4">
    <brk id="10" max="8" man="1"/>
    <brk id="12" max="8" man="1"/>
    <brk id="22"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Y33" sqref="Y33:Y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375"/>
      <c r="B3" s="375"/>
      <c r="C3" s="375"/>
      <c r="D3" s="371" t="str">
        <f>様式３・高1!D3</f>
        <v>学校名　　　大阪府立生野支援学校　　　高等部　生活課程</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2019</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2043</v>
      </c>
      <c r="C8" s="163" t="str">
        <f>IF(B8="","",VLOOKUP(B8,様式4・高等部!$R$17:$Z$136,2,FALSE))</f>
        <v>職業</v>
      </c>
      <c r="D8" s="163" t="str">
        <f>IF(B8="","",VLOOKUP(B8,様式4・高等部!$R$17:$Z$136,3,FALSE))</f>
        <v>職業</v>
      </c>
      <c r="E8" s="161" t="str">
        <f>IF(B8="","",VLOOKUP(B8,様式4・高等部!$R$17:$Z$136,4,FALSE))</f>
        <v>日本教育研</v>
      </c>
      <c r="F8" s="162" t="str">
        <f>IF(B8="","",VLOOKUP(B8,様式4・高等部!$R$17:$Z$136,5,FALSE))</f>
        <v>ひとり立ちするためのビジネスマナー＆コミュニケーション</v>
      </c>
      <c r="G8" s="164" t="str">
        <f>IF(B8="","",VLOOKUP(B8,様式4・高等部!$R$17:$Z$136,6,FALSE))</f>
        <v>知</v>
      </c>
      <c r="H8" s="164" t="str">
        <f>IF(B8="","",VLOOKUP(B8,様式4・高等部!$R$17:$Z$136,7,FALSE))</f>
        <v>C～G</v>
      </c>
      <c r="I8" s="180" t="s">
        <v>7919</v>
      </c>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J749" sqref="J749"/>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Y33" sqref="Y33:Y34"/>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生野支援学校</v>
      </c>
      <c r="B2" s="264" t="str">
        <f>様式4・高等部!V3&amp;"　"&amp;様式4・高等部!W3</f>
        <v>高等部　生活課程</v>
      </c>
      <c r="C2" s="265">
        <f>検算表!F2</f>
        <v>3</v>
      </c>
      <c r="D2" s="265">
        <f>検算表!G2</f>
        <v>0</v>
      </c>
      <c r="E2" s="265">
        <f>検算表!H2</f>
        <v>0</v>
      </c>
      <c r="F2" s="265">
        <f>検算表!I2</f>
        <v>7</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b75c685-8718-441f-8410-ceef47e7e23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5499904E54DF64BB5F23759CE1954D8" ma:contentTypeVersion="14" ma:contentTypeDescription="新しいドキュメントを作成します。" ma:contentTypeScope="" ma:versionID="91e9177c928660a84d51f499519c8fdd">
  <xsd:schema xmlns:xsd="http://www.w3.org/2001/XMLSchema" xmlns:xs="http://www.w3.org/2001/XMLSchema" xmlns:p="http://schemas.microsoft.com/office/2006/metadata/properties" xmlns:ns2="9b75c685-8718-441f-8410-ceef47e7e23a" xmlns:ns3="92c85782-91b6-4975-a634-e8e07eaefb77" targetNamespace="http://schemas.microsoft.com/office/2006/metadata/properties" ma:root="true" ma:fieldsID="c9dec1ffff525c059e59ede83efab2e4" ns2:_="" ns3:_="">
    <xsd:import namespace="9b75c685-8718-441f-8410-ceef47e7e23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75c685-8718-441f-8410-ceef47e7e2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1e0fa0e-84a4-4922-ab2e-d83f04ee1d4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6C1871-BE52-4BED-B98A-34A30C7B36E1}">
  <ds:schemaRefs>
    <ds:schemaRef ds:uri="http://schemas.microsoft.com/office/2006/documentManagement/types"/>
    <ds:schemaRef ds:uri="92c85782-91b6-4975-a634-e8e07eaefb77"/>
    <ds:schemaRef ds:uri="http://purl.org/dc/dcmitype/"/>
    <ds:schemaRef ds:uri="http://schemas.openxmlformats.org/package/2006/metadata/core-properties"/>
    <ds:schemaRef ds:uri="http://purl.org/dc/terms/"/>
    <ds:schemaRef ds:uri="9b75c685-8718-441f-8410-ceef47e7e23a"/>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2F33704-E435-4463-AADC-A96DEF6457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c685-8718-441f-8410-ceef47e7e23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C61A4EB-0FCD-4270-BA89-BF3B72A3059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2025-07-22T04:47:56Z</cp:lastPrinted>
  <dcterms:created xsi:type="dcterms:W3CDTF">2019-06-05T06:28:00Z</dcterms:created>
  <dcterms:modified xsi:type="dcterms:W3CDTF">2025-11-27T07:27:39Z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0x01010035499904E54DF64BB5F23759CE1954D8</vt:lpwstr>
  </property>
  <property fmtid="{D5CDD505-2E9C-101B-9397-08002B2CF9AE}" pid="4" name="MediaServiceImageTags">
    <vt:lpwstr/>
  </property>
</Properties>
</file>