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E899BFE-99E8-4540-A95E-3A0E4238861D}"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15" l="1"/>
  <c r="D17" i="7"/>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H3" i="18" s="1" a="1"/>
  <c r="H3" i="18" s="1"/>
  <c r="H2" i="18" s="1"/>
  <c r="E2" i="19" s="1"/>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<sst xmlns="http://schemas.openxmlformats.org/spreadsheetml/2006/main" count="17398" uniqueCount="7930">
  <si>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</si>
  <si>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</si>
  <si>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</si>
  <si>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</si>
  <si>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</si>
  <si>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</si>
  <si>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</si>
  <si>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</si>
  <si>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</si>
  <si>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</si>
  <si>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</si>
  <si>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</si>
  <si>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</si>
  <si>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</si>
  <si>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</si>
  <si>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</si>
  <si>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</si>
  <si>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</si>
  <si>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</si>
  <si>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</si>
  <si>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</si>
  <si>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</si>
  <si>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</si>
  <si>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</si>
  <si>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</si>
  <si>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</si>
  <si>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</si>
  <si>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</si>
  <si>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</si>
  <si>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</si>
  <si>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</si>
  <si>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</si>
  <si>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</si>
  <si>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</si>
  <si>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</si>
  <si>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</si>
  <si>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</si>
  <si>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</si>
  <si>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</si>
  <si>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</si>
  <si>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</si>
  <si>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</si>
  <si>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</si>
  <si>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</si>
  <si>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</si>
  <si>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</si>
  <si>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</si>
  <si>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</si>
  <si>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</si>
  <si>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</si>
  <si>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</si>
  <si>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</si>
  <si>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</si>
  <si>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</si>
  <si>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</si>
  <si>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</si>
  <si>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</si>
  <si>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</si>
  <si>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</si>
  <si>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</si>
  <si>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</si>
  <si>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</si>
  <si>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</si>
  <si>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</si>
  <si>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</si>
  <si>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</si>
  <si>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</si>
  <si>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</si>
  <si>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</si>
  <si>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</si>
  <si>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</si>
  <si>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</si>
  <si>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</si>
  <si>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</si>
  <si>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</si>
  <si>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</si>
  <si>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</si>
  <si>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</si>
  <si>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</si>
  <si>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</si>
  <si>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</si>
  <si>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</si>
  <si>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</si>
  <si>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</si>
  <si>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</si>
  <si>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</si>
  <si>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</si>
  <si>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</si>
  <si>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</si>
  <si>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</si>
  <si>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</si>
  <si>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</si>
  <si>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</si>
  <si>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</si>
  <si>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</si>
  <si>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</si>
  <si>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</si>
  <si>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</si>
  <si>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</si>
  <si>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</si>
  <si>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</si>
  <si>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</si>
  <si>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</si>
  <si>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</si>
  <si>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</si>
  <si>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</si>
  <si>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</si>
  <si>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</si>
  <si>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</si>
  <si>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</si>
  <si>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</si>
  <si>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</si>
  <si>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</si>
  <si>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</si>
  <si>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</si>
  <si>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</si>
  <si>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</si>
  <si>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</si>
  <si>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</si>
  <si>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</si>
  <si>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</si>
  <si>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</si>
  <si>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</si>
  <si>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</si>
  <si>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</si>
  <si>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</si>
  <si>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</si>
  <si>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</si>
  <si>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</si>
  <si>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</si>
  <si>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</si>
  <si>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</si>
  <si>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</si>
  <si>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</si>
  <si>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</si>
  <si>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</si>
  <si>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</si>
  <si>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</si>
  <si>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</si>
  <si>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</si>
  <si>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</si>
  <si>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</si>
  <si>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</si>
  <si>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</si>
  <si>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</si>
  <si>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</si>
  <si>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</si>
  <si>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</si>
  <si>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</si>
  <si>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</si>
  <si>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</si>
  <si>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</si>
  <si>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</si>
  <si>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</si>
  <si>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</si>
  <si>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</si>
  <si>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</si>
  <si>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</si>
  <si>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</si>
  <si>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</si>
  <si>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</si>
  <si>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</si>
  <si>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</si>
  <si>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</si>
  <si>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</si>
  <si>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</si>
  <si>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</si>
  <si>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</si>
  <si>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</si>
  <si>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</si>
  <si>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</si>
  <si>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</si>
  <si>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</si>
  <si>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</si>
  <si>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</si>
  <si>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</si>
  <si>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</si>
  <si>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</si>
  <si>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</si>
  <si>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</si>
  <si>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</si>
  <si>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</si>
  <si>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</si>
  <si>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</si>
  <si>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</si>
  <si>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</si>
  <si>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</si>
  <si>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</si>
  <si>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</si>
  <si>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</si>
  <si>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</si>
  <si>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</si>
  <si>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</si>
  <si>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</si>
  <si>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</si>
  <si>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</si>
  <si>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</si>
  <si>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</si>
  <si>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</si>
  <si>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</si>
  <si>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</si>
  <si>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</si>
  <si>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</si>
  <si>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</si>
  <si>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</si>
  <si>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</si>
  <si>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</si>
  <si>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</si>
  <si>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</si>
  <si>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</si>
  <si>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</si>
  <si>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</si>
  <si>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</si>
  <si>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</si>
  <si>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</si>
  <si>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</si>
  <si>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</si>
  <si>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</si>
  <si>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</si>
  <si>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</si>
  <si>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</si>
  <si>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</si>
  <si>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</si>
  <si>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</si>
  <si>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</si>
  <si>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</si>
  <si>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</si>
  <si>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</si>
  <si>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</si>
  <si>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</si>
  <si>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</si>
  <si>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</si>
  <si>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</si>
  <si>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</si>
  <si>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</si>
  <si>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</si>
  <si>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</si>
  <si>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</si>
  <si>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</si>
  <si>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</si>
  <si>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</si>
  <si>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</si>
  <si>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</si>
  <si>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</si>
  <si>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</si>
  <si>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</si>
  <si>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</si>
  <si>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</si>
  <si>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</si>
  <si>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</si>
  <si>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</si>
  <si>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</si>
  <si>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</si>
  <si>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</si>
  <si>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</si>
  <si>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</si>
  <si>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</si>
  <si>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</si>
  <si>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</si>
  <si>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</si>
  <si>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</si>
  <si>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</si>
  <si>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</si>
  <si>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</si>
  <si>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</si>
  <si>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</si>
  <si>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</si>
  <si>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</si>
  <si>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</si>
  <si>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</si>
  <si>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</si>
  <si>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</si>
  <si>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</si>
  <si>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</si>
  <si>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</si>
  <si>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</si>
  <si>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</si>
  <si>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</si>
  <si>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</si>
  <si>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</si>
  <si>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</si>
  <si>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</si>
  <si>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</si>
  <si>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</si>
  <si>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</si>
  <si>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</si>
  <si>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</si>
  <si>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</si>
  <si>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</si>
  <si>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</si>
  <si>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</si>
  <si>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</si>
  <si>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</si>
  <si>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</si>
  <si>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</si>
  <si>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</si>
  <si>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</si>
  <si>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</si>
  <si>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</si>
  <si>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</si>
  <si>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</si>
  <si>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</si>
  <si>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</si>
  <si>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</si>
  <si>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</si>
  <si>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</si>
  <si>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</si>
  <si>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</si>
  <si>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</si>
  <si>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</si>
  <si>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</si>
  <si>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</si>
  <si>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</si>
  <si>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</si>
  <si>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</si>
  <si>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</si>
  <si>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</si>
  <si>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</si>
  <si>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</si>
  <si>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</si>
  <si>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</si>
  <si>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</si>
  <si>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</si>
  <si>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</si>
  <si>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</si>
  <si>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</si>
  <si>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</si>
  <si>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</si>
  <si>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</si>
  <si>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</si>
  <si>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</si>
  <si>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</si>
  <si>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</si>
  <si>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</si>
  <si>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</si>
  <si>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</si>
  <si>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</si>
  <si>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</si>
  <si>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</si>
  <si>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</si>
  <si>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</si>
  <si>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</si>
  <si>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</si>
  <si>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</si>
  <si>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</si>
  <si>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</si>
  <si>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</si>
  <si>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</si>
  <si>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</si>
  <si>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</si>
  <si>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</si>
  <si>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</si>
  <si>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</si>
  <si>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</si>
  <si>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</si>
  <si>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</si>
  <si>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</si>
  <si>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</si>
  <si>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</si>
  <si>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</si>
  <si>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</si>
  <si>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</si>
  <si>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</si>
  <si>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</si>
  <si>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</si>
  <si>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</si>
  <si>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</si>
  <si>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</si>
  <si>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</si>
  <si>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</si>
  <si>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</si>
  <si>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</si>
  <si>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</si>
  <si>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</si>
  <si>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</si>
  <si>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</si>
  <si>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</si>
  <si>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</si>
  <si>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</si>
  <si>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</si>
  <si>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</si>
  <si>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</si>
  <si>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</si>
  <si>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</si>
  <si>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</si>
  <si>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</si>
  <si>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</si>
  <si>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</si>
  <si>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</si>
  <si>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</si>
  <si>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</si>
  <si>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</si>
  <si>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</si>
  <si>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</si>
  <si>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</si>
  <si>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</si>
  <si>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</si>
  <si>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</si>
  <si>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</si>
  <si>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</si>
  <si>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</si>
  <si>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</si>
  <si>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</si>
  <si>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</si>
  <si>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</si>
  <si>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</si>
  <si>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</si>
  <si>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</si>
  <si>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</si>
  <si>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</si>
  <si>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</si>
  <si>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</si>
  <si>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</si>
  <si>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</si>
  <si>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</si>
  <si>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</si>
  <si>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</si>
  <si>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</si>
  <si>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</si>
  <si>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</si>
  <si>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</si>
  <si>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</si>
  <si>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</si>
  <si>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</si>
  <si>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</si>
  <si>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</si>
  <si>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</si>
  <si>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</si>
  <si>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</si>
  <si>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</si>
  <si>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</si>
  <si>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</si>
  <si>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</si>
  <si>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</si>
  <si>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</si>
  <si>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</si>
  <si>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</si>
  <si>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</si>
  <si>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</si>
  <si>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</si>
  <si>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</si>
  <si>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</si>
  <si>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</si>
  <si>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</si>
  <si>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</si>
  <si>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</si>
  <si>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</si>
  <si>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</si>
  <si>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</si>
  <si>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</si>
  <si>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</si>
  <si>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</si>
  <si>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</si>
  <si>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</si>
  <si>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</si>
  <si>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</si>
  <si>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</si>
  <si>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</si>
  <si>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</si>
  <si>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</si>
  <si>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</si>
  <si>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</si>
  <si>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</si>
  <si>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</si>
  <si>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</si>
  <si>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</si>
  <si>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</si>
  <si>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</si>
  <si>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</si>
  <si>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</si>
  <si>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</si>
  <si>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</si>
  <si>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</si>
  <si>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</si>
  <si>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</si>
  <si>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</si>
  <si>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</si>
  <si>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</si>
  <si>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</si>
  <si>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</si>
  <si>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</si>
  <si>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</si>
  <si>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</si>
  <si>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</si>
  <si>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</si>
  <si>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</si>
  <si>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</si>
  <si>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</si>
  <si>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</si>
  <si>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</si>
  <si>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</si>
  <si>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</si>
  <si>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</si>
  <si>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</si>
  <si>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</si>
  <si>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</si>
  <si>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</si>
  <si>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</si>
  <si>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</si>
  <si>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</si>
  <si>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</si>
  <si>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</si>
  <si>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</si>
  <si>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</si>
  <si>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</si>
  <si>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</si>
  <si>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</si>
  <si>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</si>
  <si>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</si>
  <si>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</si>
  <si>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</si>
  <si>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</si>
  <si>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</si>
  <si>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</si>
  <si>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</si>
  <si>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</si>
  <si>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</si>
  <si>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</si>
  <si>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</si>
  <si>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</si>
  <si>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</si>
  <si>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</si>
  <si>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</si>
  <si>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</si>
  <si>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</si>
  <si>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</si>
  <si>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</si>
  <si>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</si>
  <si>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</si>
  <si>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</si>
  <si>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</si>
  <si>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</si>
  <si>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</si>
  <si>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</si>
  <si>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</si>
  <si>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</si>
  <si>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</si>
  <si>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</si>
  <si>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</si>
  <si>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</si>
  <si>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</si>
  <si>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</si>
  <si>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</si>
  <si>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</si>
  <si>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</si>
  <si>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</si>
  <si>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</si>
  <si>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</si>
  <si>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</si>
  <si>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</si>
  <si>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</si>
  <si>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</si>
  <si>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</si>
  <si>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</si>
  <si>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</si>
  <si>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</si>
  <si>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</si>
  <si>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</si>
  <si>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</si>
  <si>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</si>
  <si>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</si>
  <si>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</si>
  <si>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</si>
  <si>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</si>
  <si>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</si>
  <si>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</si>
  <si>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</si>
  <si>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</si>
  <si>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</si>
  <si>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</si>
  <si>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</si>
  <si>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</si>
  <si>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</si>
  <si>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</si>
  <si>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</si>
  <si>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</si>
  <si>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</si>
  <si>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</si>
  <si>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</si>
  <si>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</si>
  <si>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</si>
  <si>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</si>
  <si>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</si>
  <si>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</si>
  <si>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</si>
  <si>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</si>
  <si>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</si>
  <si>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</si>
  <si>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</si>
  <si>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</si>
  <si>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</si>
  <si>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</si>
  <si>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</si>
  <si>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</si>
  <si>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</si>
  <si>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</si>
  <si>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</si>
  <si>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</si>
  <si>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</si>
  <si>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</si>
  <si>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</si>
  <si>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</si>
  <si>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</si>
  <si>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</si>
  <si>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</si>
  <si>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</si>
  <si>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</si>
  <si>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</si>
  <si>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</si>
  <si>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</si>
  <si>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</si>
  <si>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</si>
  <si>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</si>
  <si>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</si>
  <si>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</si>
  <si>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</si>
  <si>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</si>
  <si>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</si>
  <si>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</si>
  <si>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</si>
  <si>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</si>
  <si>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</si>
  <si>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</si>
  <si>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</si>
  <si>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</si>
  <si>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</si>
  <si>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</si>
  <si>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</si>
  <si>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</si>
  <si>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</si>
  <si>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</si>
  <si>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</si>
  <si>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</si>
  <si>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</si>
  <si>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</si>
  <si>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</si>
  <si>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</si>
  <si>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</si>
  <si>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</si>
  <si>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</si>
  <si>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</si>
  <si>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</si>
  <si>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</si>
  <si>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</si>
  <si>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</si>
  <si>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</si>
  <si>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</si>
  <si>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</si>
  <si>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</si>
  <si>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</si>
  <si>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</si>
  <si>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</si>
  <si>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</si>
  <si>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</si>
  <si>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</si>
  <si>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</si>
  <si>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</si>
  <si>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</si>
  <si>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</si>
  <si>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</si>
  <si>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</si>
  <si>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</si>
  <si>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</si>
  <si>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</si>
  <si>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</si>
  <si>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</si>
  <si>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</si>
  <si>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</si>
  <si>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</si>
  <si>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</si>
  <si>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</si>
  <si>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</si>
  <si>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</si>
  <si>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</si>
  <si>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</si>
  <si>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</si>
  <si>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</si>
  <si>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</si>
  <si>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</si>
  <si>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</si>
  <si>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</si>
  <si>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</si>
  <si>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</si>
  <si>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</si>
  <si>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</si>
  <si>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</si>
  <si>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</si>
  <si>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</si>
  <si>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</si>
  <si>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</si>
  <si>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</si>
  <si>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</si>
  <si>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</si>
  <si>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</si>
  <si>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</si>
  <si>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</si>
  <si>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</si>
  <si>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</si>
  <si>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</si>
  <si>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</si>
  <si>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</si>
  <si>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</si>
  <si>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</si>
  <si>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</si>
  <si>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</si>
  <si>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</si>
  <si>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</si>
  <si>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</si>
  <si>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</si>
  <si>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</si>
  <si>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</si>
  <si>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</si>
  <si>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</si>
  <si>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</si>
  <si>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</si>
  <si>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</si>
  <si>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</si>
  <si>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</si>
  <si>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</si>
  <si>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</si>
  <si>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</si>
  <si>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</si>
  <si>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</si>
  <si>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</si>
  <si>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</si>
  <si>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</si>
  <si>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</si>
  <si>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</si>
  <si>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</si>
  <si>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</si>
  <si>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</si>
  <si>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</si>
  <si>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</si>
  <si>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</si>
  <si>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</si>
  <si>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</si>
  <si>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</si>
  <si>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</si>
  <si>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</si>
  <si>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</si>
  <si>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</si>
  <si>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</si>
  <si>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</si>
  <si>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</si>
  <si>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</si>
  <si>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</si>
  <si>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</si>
  <si>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</si>
  <si>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</si>
  <si>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</si>
  <si>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</si>
  <si>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</si>
  <si>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</si>
  <si>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</si>
  <si>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</si>
  <si>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</si>
  <si>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</si>
  <si>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</si>
  <si>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</si>
  <si>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</si>
  <si>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</si>
  <si>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</si>
  <si>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</si>
  <si>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</si>
  <si>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</si>
  <si>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</si>
  <si>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</si>
  <si>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</si>
  <si>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</si>
  <si>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</si>
  <si>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</si>
  <si>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</si>
  <si>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</si>
  <si>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</si>
  <si>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</si>
  <si>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</si>
  <si>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</si>
  <si>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</si>
  <si>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</si>
  <si>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</si>
  <si>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</si>
  <si>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</si>
  <si>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</si>
  <si>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</si>
  <si>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</si>
  <si>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</si>
  <si>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</si>
  <si>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</si>
  <si>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</si>
  <si>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</si>
  <si>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</si>
  <si>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</si>
  <si>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</si>
  <si>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</si>
  <si>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</si>
  <si>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</si>
  <si>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</si>
  <si>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</si>
  <si>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</si>
  <si>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</si>
  <si>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</si>
  <si>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</si>
  <si>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</si>
  <si>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</si>
  <si>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</si>
  <si>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</si>
  <si>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</si>
  <si>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</si>
  <si>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</si>
  <si>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</si>
  <si>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</si>
  <si>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</si>
  <si>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</si>
  <si>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</si>
  <si>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</si>
  <si>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</si>
  <si>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</si>
  <si>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</si>
  <si>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</si>
  <si>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</si>
  <si>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</si>
  <si>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</si>
  <si>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</si>
  <si>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</si>
  <si>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</si>
  <si>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</si>
  <si>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</si>
  <si>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</si>
  <si>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</si>
  <si>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</si>
  <si>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</si>
  <si>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</si>
  <si>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</si>
  <si>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</si>
  <si>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</si>
  <si>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</si>
  <si>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</si>
  <si>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</si>
  <si>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</si>
  <si>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</si>
  <si>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</si>
  <si>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</si>
  <si>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</si>
  <si>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</si>
  <si>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</si>
  <si>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</si>
  <si>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</si>
  <si>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</si>
  <si>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</si>
  <si>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</si>
  <si>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</si>
  <si>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</si>
  <si>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</si>
  <si>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</si>
  <si>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</si>
  <si>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</si>
  <si>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</si>
  <si>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</si>
  <si>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</si>
  <si>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</si>
  <si>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</si>
  <si>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</si>
  <si>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</si>
  <si>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</si>
  <si>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</si>
  <si>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</si>
  <si>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</si>
  <si>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</si>
  <si>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</si>
  <si>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</si>
  <si>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</si>
  <si>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</si>
  <si>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</si>
  <si>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</si>
  <si>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</si>
  <si>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</si>
  <si>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</si>
  <si>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</si>
  <si>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</si>
  <si>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</si>
  <si>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</si>
  <si>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</si>
  <si>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</si>
  <si>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</si>
  <si>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</si>
  <si>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</si>
  <si>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</si>
  <si>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</si>
  <si>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</si>
  <si>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</si>
  <si>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</si>
  <si>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</si>
  <si>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</si>
  <si>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</si>
  <si>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</si>
  <si>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</si>
  <si>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</si>
  <si>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</si>
  <si>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</si>
  <si>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</si>
  <si>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</si>
  <si>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</si>
  <si>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</si>
  <si>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</si>
  <si>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</si>
  <si>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</si>
  <si>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</si>
  <si>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</si>
  <si>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</si>
  <si>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</si>
  <si>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</si>
  <si>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</si>
  <si>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</si>
  <si>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</si>
  <si>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</si>
  <si>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</si>
  <si>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</si>
  <si>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</si>
  <si>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</si>
  <si>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</si>
  <si>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</si>
  <si>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</si>
  <si>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</si>
  <si>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</si>
  <si>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</si>
  <si>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</si>
  <si>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</si>
  <si>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</si>
  <si>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</si>
  <si>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</si>
  <si>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</si>
  <si>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</si>
  <si>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</si>
  <si>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</si>
  <si>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</si>
  <si>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</si>
  <si>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</si>
  <si>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</si>
  <si>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</si>
  <si>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</si>
  <si>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</si>
  <si>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</si>
  <si>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</si>
  <si>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</si>
  <si>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</si>
  <si>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</si>
  <si>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</si>
  <si>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</si>
  <si>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</si>
  <si>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</si>
  <si>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</si>
  <si>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</si>
  <si>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</si>
  <si>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</si>
  <si>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</si>
  <si>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</si>
  <si>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</si>
  <si>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</si>
  <si>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</si>
  <si>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</si>
  <si>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</si>
  <si>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</si>
  <si>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</si>
  <si>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</si>
  <si>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</si>
  <si>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</si>
  <si>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</si>
  <si>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</si>
  <si>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</si>
  <si>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</si>
  <si>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</si>
  <si>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</si>
  <si>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</si>
  <si>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</si>
  <si>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</si>
  <si>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</si>
  <si>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</si>
  <si>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</si>
  <si>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</si>
  <si>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</si>
  <si>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</si>
  <si>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</si>
  <si>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</si>
  <si>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</si>
  <si>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</si>
  <si>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</si>
  <si>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</si>
  <si>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</si>
  <si>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</si>
  <si>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</si>
  <si>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</si>
  <si>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</si>
  <si>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</si>
  <si>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</si>
  <si>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</si>
  <si>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</si>
  <si>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</si>
  <si>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</si>
  <si>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</si>
  <si>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</si>
  <si>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</si>
  <si>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</si>
  <si>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</si>
  <si>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</si>
  <si>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</si>
  <si>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</si>
  <si>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</si>
  <si>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</si>
  <si>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</si>
  <si>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</si>
  <si>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</si>
  <si>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</si>
  <si>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</si>
  <si>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</si>
  <si>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</si>
  <si>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</si>
  <si>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</si>
  <si>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</si>
  <si>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</si>
  <si>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</si>
  <si>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</si>
  <si>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</si>
  <si>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</si>
  <si>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</si>
  <si>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</si>
  <si>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</si>
  <si>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</si>
  <si>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</si>
  <si>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</si>
  <si>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</si>
  <si>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</si>
  <si>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</si>
  <si>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</si>
  <si>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</si>
  <si>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</si>
  <si>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</si>
  <si>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</si>
  <si>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</si>
  <si>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</si>
  <si>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</si>
  <si>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</si>
  <si>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</si>
  <si>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</si>
  <si>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</si>
  <si>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</si>
  <si>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</si>
  <si>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</si>
  <si>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</si>
  <si>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</si>
  <si>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</si>
  <si>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</si>
  <si>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</si>
  <si>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</si>
  <si>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</si>
  <si>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</si>
  <si>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</si>
  <si>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</si>
  <si>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</si>
  <si>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</si>
  <si>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</si>
  <si>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</si>
  <si>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</si>
  <si>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</si>
  <si>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</si>
  <si>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</si>
  <si>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</si>
  <si>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</si>
  <si>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</si>
  <si>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</si>
  <si>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</si>
  <si>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</si>
  <si>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</si>
  <si>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</si>
  <si>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</si>
  <si>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</si>
  <si>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</si>
  <si>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</si>
  <si>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</si>
  <si>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</si>
  <si>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</si>
  <si>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</si>
  <si>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</si>
  <si>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</si>
  <si>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</si>
  <si>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</si>
  <si>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</si>
  <si>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</si>
  <si>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</si>
  <si>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</si>
  <si>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</si>
  <si>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</si>
  <si>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</si>
  <si>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</si>
  <si>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</si>
  <si>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</si>
  <si>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</si>
  <si>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</si>
  <si>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</si>
  <si>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</si>
  <si>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</si>
  <si>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</si>
  <si>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</si>
  <si>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</si>
  <si>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</si>
  <si>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</si>
  <si>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</si>
  <si>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</si>
  <si>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</si>
  <si>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</si>
  <si>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</si>
  <si>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</si>
  <si>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</si>
  <si>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</si>
  <si>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</si>
  <si>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</si>
  <si>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</si>
  <si>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</si>
  <si>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</si>
  <si>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</si>
  <si>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</si>
  <si>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</si>
  <si>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</si>
  <si>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</si>
  <si>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</si>
  <si>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</si>
  <si>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</si>
  <si>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</si>
  <si>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</si>
  <si>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</si>
  <si>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</si>
  <si>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</si>
  <si>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</si>
  <si>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</si>
  <si>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</si>
  <si>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</si>
  <si>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</si>
  <si>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</si>
  <si>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</si>
  <si>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</si>
  <si>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</si>
  <si>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</si>
  <si>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</si>
  <si>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</si>
  <si>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</si>
  <si>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</si>
  <si>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</si>
  <si>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</si>
  <si>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</si>
  <si>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</si>
  <si>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</si>
  <si>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</si>
  <si>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</si>
  <si>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</si>
  <si>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</si>
  <si>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</si>
  <si>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</si>
  <si>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</si>
  <si>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</si>
  <si>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</si>
  <si>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</si>
  <si>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</si>
  <si>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</si>
  <si>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</si>
  <si>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</si>
  <si>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</si>
  <si>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</si>
  <si>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</si>
  <si>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</si>
  <si>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</si>
  <si>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</si>
  <si>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</si>
  <si>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</si>
  <si>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</si>
  <si>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</si>
  <si>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</si>
  <si>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</si>
  <si>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</si>
  <si>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</si>
  <si>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</si>
  <si>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</si>
  <si>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</si>
  <si>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</si>
  <si>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</si>
  <si>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</si>
  <si>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</si>
  <si>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</si>
  <si>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</si>
  <si>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</si>
  <si>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</si>
  <si>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</si>
  <si>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</si>
  <si>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</si>
  <si>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</si>
  <si>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</si>
  <si>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</si>
  <si>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</si>
  <si>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</si>
  <si>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</si>
  <si>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</si>
  <si>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</si>
  <si>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</si>
  <si>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</si>
  <si>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</si>
  <si>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</si>
  <si>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</si>
  <si>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</si>
  <si>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</si>
  <si>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</si>
  <si>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</si>
  <si>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</si>
  <si>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</si>
  <si>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</si>
  <si>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</si>
  <si>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</si>
  <si>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</si>
  <si>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</si>
  <si>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</si>
  <si>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</si>
  <si>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</si>
  <si>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</si>
  <si>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</si>
  <si>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</si>
  <si>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</si>
  <si>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</si>
  <si>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</si>
  <si>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</si>
  <si>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</si>
  <si>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</si>
  <si>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</si>
  <si>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</si>
  <si>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</si>
  <si>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</si>
  <si>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</si>
  <si>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</si>
  <si>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</si>
  <si>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</si>
  <si>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</si>
  <si>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</si>
  <si>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</si>
  <si>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</si>
  <si>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</si>
  <si>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</si>
  <si>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</si>
  <si>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</si>
  <si>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</si>
  <si>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</si>
  <si>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</si>
  <si>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</si>
  <si>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</si>
  <si>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</si>
  <si>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</si>
  <si>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</si>
  <si>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</si>
  <si>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</si>
  <si>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</si>
  <si>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</si>
  <si>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</si>
  <si>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</si>
  <si>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</si>
  <si>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</si>
  <si>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</si>
  <si>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</si>
  <si>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</si>
  <si>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</si>
  <si>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</si>
  <si>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</si>
  <si>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</si>
  <si>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</si>
  <si>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</si>
  <si>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</si>
  <si>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</si>
  <si>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</si>
  <si>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</si>
  <si>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</si>
  <si>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</si>
  <si>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</si>
  <si>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</si>
  <si>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</si>
  <si>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</si>
  <si>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</si>
  <si>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</si>
  <si>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</si>
  <si>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</si>
  <si>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</si>
  <si>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</si>
  <si>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</si>
  <si>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</si>
  <si>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</si>
  <si>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</si>
  <si>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</si>
  <si>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</si>
  <si>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</si>
  <si>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</si>
  <si>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</si>
  <si>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</si>
  <si>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</si>
  <si>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</si>
  <si>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</si>
  <si>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</si>
  <si>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</si>
  <si>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</si>
  <si>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</si>
  <si>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</si>
  <si>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</si>
  <si>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</si>
  <si>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</si>
  <si>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</si>
  <si>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</si>
  <si>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</si>
  <si>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</si>
  <si>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</si>
  <si>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</si>
  <si>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</si>
  <si>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</si>
  <si>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</si>
  <si>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</si>
  <si>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</si>
  <si>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</si>
  <si>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</si>
  <si>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</si>
  <si>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</si>
  <si>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</si>
  <si>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</si>
  <si>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</si>
  <si>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</si>
  <si>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</si>
  <si>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</si>
  <si>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</si>
  <si>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</si>
  <si>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</si>
  <si>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</si>
  <si>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</si>
  <si>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</si>
  <si>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</si>
  <si>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</si>
  <si>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</si>
  <si>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</si>
  <si>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</si>
  <si>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</si>
  <si>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</si>
  <si>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</si>
  <si>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</si>
  <si>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</si>
  <si>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</si>
  <si>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</si>
  <si>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</si>
  <si>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</si>
  <si>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</si>
  <si>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</si>
  <si>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</si>
  <si>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</si>
  <si>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</si>
  <si>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</si>
  <si>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</si>
  <si>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</si>
  <si>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</si>
  <si>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</si>
  <si>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</si>
  <si>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</si>
  <si>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</si>
  <si>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</si>
  <si>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</si>
  <si>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</si>
  <si>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</si>
  <si>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</si>
  <si>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</si>
  <si>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</si>
  <si>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</si>
  <si>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</si>
  <si>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</si>
  <si>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</si>
  <si>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</si>
  <si>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</si>
  <si>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</si>
  <si>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</si>
  <si>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</si>
  <si>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</si>
  <si>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</si>
  <si>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</si>
  <si>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</si>
  <si>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</si>
  <si>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</si>
  <si>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</si>
  <si>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</si>
  <si>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</si>
  <si>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</si>
  <si>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</si>
  <si>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</si>
  <si>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</si>
  <si>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</si>
  <si>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</si>
  <si>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</si>
  <si>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</si>
  <si>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</si>
  <si>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</si>
  <si>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</si>
  <si>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</si>
  <si>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</si>
  <si>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</si>
  <si>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</si>
  <si>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</si>
  <si>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</si>
  <si>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</si>
  <si>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</si>
  <si>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</si>
  <si>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</si>
  <si>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</si>
  <si>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</si>
  <si>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</si>
  <si>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</si>
  <si>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</si>
  <si>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</si>
  <si>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</si>
  <si>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</si>
  <si>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</si>
  <si>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</si>
  <si>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</si>
  <si>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</si>
  <si>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</si>
  <si>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</si>
  <si>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</si>
  <si>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</si>
  <si>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</si>
  <si>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</si>
  <si>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</si>
  <si>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</si>
  <si>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</si>
  <si>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</si>
  <si>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</si>
  <si>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</si>
  <si>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</si>
  <si>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</si>
  <si>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</si>
  <si>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</si>
  <si>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</si>
  <si>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</si>
  <si>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</si>
  <si>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</si>
  <si>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</si>
  <si>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</si>
  <si>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</si>
  <si>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</si>
  <si>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</si>
  <si>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</si>
  <si>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</si>
  <si>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</si>
  <si>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</si>
  <si>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</si>
  <si>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</si>
  <si>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</si>
  <si>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</si>
  <si>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</si>
  <si>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</si>
  <si>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</si>
  <si>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</si>
  <si>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</si>
  <si>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</si>
  <si>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</si>
  <si>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</si>
  <si>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</si>
  <si>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</si>
  <si>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</si>
  <si>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</si>
  <si>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</si>
  <si>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</si>
  <si>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</si>
  <si>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</si>
  <si>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</si>
  <si>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</si>
  <si>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</si>
  <si>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</si>
  <si>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</si>
  <si>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</si>
  <si>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</si>
  <si>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</si>
  <si>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</si>
  <si>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</si>
  <si>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</si>
  <si>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</si>
  <si>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</si>
  <si>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</si>
  <si>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</si>
  <si>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</si>
  <si>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</si>
  <si>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</si>
  <si>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</si>
  <si>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</si>
  <si>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</si>
  <si>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</si>
  <si>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</si>
  <si>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</si>
  <si>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</si>
  <si>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</si>
  <si>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</si>
  <si>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</si>
  <si>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</si>
  <si>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</si>
  <si>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</si>
  <si>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</si>
  <si>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</si>
  <si>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</si>
  <si>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</si>
  <si>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</si>
  <si>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</si>
  <si>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</si>
  <si>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</si>
  <si>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</si>
  <si>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</si>
  <si>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</si>
  <si>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</si>
  <si>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</si>
  <si>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</si>
  <si>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</si>
  <si>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</si>
  <si>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</si>
  <si>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</si>
  <si>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</si>
  <si>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</si>
  <si>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</si>
  <si>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</si>
  <si>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</si>
  <si>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</si>
  <si>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</si>
  <si>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</si>
  <si>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</si>
  <si>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</si>
  <si>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</si>
  <si>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</si>
  <si>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</si>
  <si>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</si>
  <si>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</si>
  <si>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</si>
  <si>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</si>
  <si>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</si>
  <si>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</si>
  <si>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</si>
  <si>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</si>
  <si>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</si>
  <si>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</si>
  <si>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</si>
  <si>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</si>
  <si>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</si>
  <si>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</si>
  <si>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</si>
  <si>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</si>
  <si>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</si>
  <si>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</si>
  <si>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</si>
  <si>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</si>
  <si>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</si>
  <si>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</si>
  <si>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</si>
  <si>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</si>
  <si>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</si>
  <si>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</si>
  <si>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</si>
  <si>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</si>
  <si>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</si>
  <si>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</si>
  <si>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</si>
  <si>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</si>
  <si>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</si>
  <si>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</si>
  <si>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</si>
  <si>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</si>
  <si>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</si>
  <si>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</si>
  <si>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</si>
  <si>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</si>
  <si>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</si>
  <si>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</si>
  <si>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</si>
  <si>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</si>
  <si>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</si>
  <si>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</si>
  <si>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</si>
  <si>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</si>
  <si>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</si>
  <si>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</si>
  <si>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</si>
  <si>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</si>
  <si>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</si>
  <si>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</si>
  <si>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</si>
  <si>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</si>
  <si>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</si>
  <si>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</si>
  <si>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</si>
  <si>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</si>
  <si>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</si>
  <si>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</si>
  <si>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</si>
  <si>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</si>
  <si>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</si>
  <si>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</si>
  <si>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</si>
  <si>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</si>
  <si>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</si>
  <si>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</si>
  <si>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</si>
  <si>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</si>
  <si>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</si>
  <si>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</si>
  <si>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</si>
  <si>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</si>
  <si>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</si>
  <si>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</si>
  <si>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</si>
  <si>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</si>
  <si>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</si>
  <si>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</si>
  <si>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</si>
  <si>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</si>
  <si>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</si>
  <si>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</si>
  <si>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</si>
  <si>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</si>
  <si>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</si>
  <si>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</si>
  <si>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</si>
  <si>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</si>
  <si>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</si>
  <si>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</si>
  <si>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</si>
  <si>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</si>
  <si>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</si>
  <si>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</si>
  <si>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</si>
  <si>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</si>
  <si>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</si>
  <si>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</si>
  <si>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</si>
  <si>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</si>
  <si>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</si>
  <si>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</si>
  <si>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</si>
  <si>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</si>
  <si>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</si>
  <si>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</si>
  <si>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</si>
  <si>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</si>
  <si>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</si>
  <si>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</si>
  <si>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</si>
  <si>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</si>
  <si>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</si>
  <si>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</si>
  <si>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</si>
  <si>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</si>
  <si>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</si>
  <si>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</si>
  <si>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</si>
  <si>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</si>
  <si>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</si>
  <si>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</si>
  <si>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</si>
  <si>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</si>
  <si>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</si>
  <si>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</si>
  <si>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</si>
  <si>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</si>
  <si>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</si>
  <si>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</si>
  <si>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</si>
  <si>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</si>
  <si>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</si>
  <si>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</si>
  <si>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</si>
  <si>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</si>
  <si>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</si>
  <si>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</si>
  <si>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</si>
  <si>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</si>
  <si>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</si>
  <si>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</si>
  <si>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</si>
  <si>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</si>
  <si>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</si>
  <si>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</si>
  <si>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</si>
  <si>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</si>
  <si>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</si>
  <si>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</si>
  <si>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</si>
  <si>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</si>
  <si>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</si>
  <si>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</si>
  <si>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</si>
  <si>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</si>
  <si>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</si>
  <si>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</si>
  <si>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</si>
  <si>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</si>
  <si>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</si>
  <si>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</si>
  <si>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</si>
  <si>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</si>
  <si>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</si>
  <si>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</si>
  <si>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</si>
  <si>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</si>
  <si>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</si>
  <si>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</si>
  <si>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</si>
  <si>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</si>
  <si>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</si>
  <si>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</si>
  <si>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</si>
  <si>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</si>
  <si>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</si>
  <si>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</si>
  <si>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</si>
  <si>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</si>
  <si>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</si>
  <si>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</si>
  <si>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</si>
  <si>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</si>
  <si>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</si>
  <si>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</si>
  <si>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</si>
  <si>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</si>
  <si>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</si>
  <si>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</si>
  <si>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</si>
  <si>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</si>
  <si>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</si>
  <si>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</si>
  <si>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</si>
  <si>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</si>
  <si>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</si>
  <si>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</si>
  <si>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</si>
  <si>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</si>
  <si>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</si>
  <si>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</si>
  <si>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</si>
  <si>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</si>
  <si>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</si>
  <si>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</si>
  <si>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</si>
  <si>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</si>
  <si>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</si>
  <si>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</si>
  <si>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</si>
  <si>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</si>
  <si>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</si>
  <si>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</si>
  <si>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</si>
  <si>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</si>
  <si>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</si>
  <si>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</si>
  <si>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</si>
  <si>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</si>
  <si>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</si>
  <si>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</si>
  <si>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</si>
  <si>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</si>
  <si>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</si>
  <si>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</si>
  <si>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</si>
  <si>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</si>
  <si>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</si>
  <si>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</si>
  <si>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</si>
  <si>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</si>
  <si>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</si>
  <si>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</si>
  <si>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</si>
  <si>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</si>
  <si>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</si>
  <si>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</si>
  <si>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</si>
  <si>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</si>
  <si>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</si>
  <si>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</si>
  <si>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</si>
  <si>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</si>
  <si>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</si>
  <si>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</si>
  <si>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</si>
  <si>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</si>
  <si>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</si>
  <si>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</si>
  <si>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</si>
  <si>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</si>
  <si>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</si>
  <si>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</si>
  <si>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</si>
  <si>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</si>
  <si>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</si>
  <si>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</si>
  <si>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</si>
  <si>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</si>
  <si>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</si>
  <si>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</si>
  <si>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</si>
  <si>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</si>
  <si>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</si>
  <si>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</si>
  <si>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</si>
  <si>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</si>
  <si>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</si>
  <si>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</si>
  <si>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</si>
  <si>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</si>
  <si>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</si>
  <si>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</si>
  <si>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</si>
  <si>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</si>
  <si>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</si>
  <si>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</si>
  <si>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</si>
  <si>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</si>
  <si>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</si>
  <si>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</si>
  <si>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</si>
  <si>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</si>
  <si>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</si>
  <si>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</si>
  <si>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</si>
  <si>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</si>
  <si>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</si>
  <si>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</si>
  <si>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</si>
  <si>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</si>
  <si>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</si>
  <si>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</si>
  <si>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</si>
  <si>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</si>
  <si>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</si>
  <si>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</si>
  <si>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</si>
  <si>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</si>
  <si>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</si>
  <si>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</si>
  <si>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</si>
  <si>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</si>
  <si>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</si>
  <si>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</si>
  <si>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</si>
  <si>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</si>
  <si>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</si>
  <si>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</si>
  <si>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</si>
  <si>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</si>
  <si>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</si>
  <si>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</si>
  <si>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</si>
  <si>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</si>
  <si>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</si>
  <si>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</si>
  <si>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</si>
  <si>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</si>
  <si>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</si>
  <si>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</si>
  <si>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</si>
  <si>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</si>
  <si>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</si>
  <si>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</si>
  <si>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</si>
  <si>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</si>
  <si>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</si>
  <si>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</si>
  <si>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</si>
  <si>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</si>
  <si>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</si>
  <si>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</si>
  <si>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</si>
  <si>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</si>
  <si>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</si>
  <si>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</si>
  <si>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</si>
  <si>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</si>
  <si>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</si>
  <si>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</si>
  <si>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</si>
  <si>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</si>
  <si>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</si>
  <si>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</si>
  <si>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</si>
  <si>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</si>
  <si>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</si>
  <si>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</si>
  <si>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</si>
  <si>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</si>
  <si>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</si>
  <si>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</si>
  <si>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</si>
  <si>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</si>
  <si>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</si>
  <si>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</si>
  <si>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</si>
  <si>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</si>
  <si>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</si>
  <si>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</si>
  <si>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</si>
  <si>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</si>
  <si>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</si>
  <si>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</si>
  <si>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</si>
  <si>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</si>
  <si>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</si>
  <si>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</si>
  <si>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</si>
  <si>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</si>
  <si>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</si>
  <si>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</si>
  <si>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</si>
  <si>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</si>
  <si>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</si>
  <si>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</si>
  <si>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</si>
  <si>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</si>
  <si>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</si>
  <si>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</si>
  <si>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</si>
  <si>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</si>
  <si>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</si>
  <si>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</si>
  <si>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</si>
  <si>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</si>
  <si>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</si>
  <si>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</si>
  <si>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</si>
  <si>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</si>
  <si>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</si>
  <si>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</si>
  <si>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</si>
  <si>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</si>
  <si>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</si>
  <si>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</si>
  <si>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</si>
  <si>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</si>
  <si>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</si>
  <si>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</si>
  <si>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</si>
  <si>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</si>
  <si>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</si>
  <si>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</si>
  <si>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</si>
  <si>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</si>
  <si>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</si>
  <si>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</si>
  <si>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</si>
  <si>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</si>
  <si>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</si>
  <si>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</si>
  <si>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</si>
  <si>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</si>
  <si>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</si>
  <si>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</si>
  <si>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</si>
  <si>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</si>
  <si>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</si>
  <si>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</si>
  <si>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</si>
  <si>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</si>
  <si>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</si>
  <si>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</si>
  <si>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</si>
  <si>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</si>
  <si>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</si>
  <si>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</si>
  <si>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</si>
  <si>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</si>
  <si>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</si>
  <si>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</si>
  <si>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</si>
  <si>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</si>
  <si>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</si>
  <si>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</si>
  <si>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</si>
  <si>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</si>
  <si>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</si>
  <si>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</si>
  <si>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</si>
  <si>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</si>
  <si>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</si>
  <si>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</si>
  <si>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</si>
  <si>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</si>
  <si>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</si>
  <si>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</si>
  <si>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</si>
  <si>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</si>
  <si>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</si>
  <si>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</si>
  <si>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</si>
  <si>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</si>
  <si>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</si>
  <si>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</si>
  <si>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</si>
  <si>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</si>
  <si>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</si>
  <si>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</si>
  <si>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</si>
  <si>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</si>
  <si>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</si>
  <si>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</si>
  <si>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</si>
  <si>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</si>
  <si>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</si>
  <si>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</si>
  <si>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</si>
  <si>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</si>
  <si>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</si>
  <si>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</si>
  <si>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</si>
  <si>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</si>
  <si>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</si>
  <si>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</si>
  <si>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</si>
  <si>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</si>
  <si>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</si>
  <si>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</si>
  <si>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</si>
  <si>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</si>
  <si>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</si>
  <si>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</si>
  <si>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</si>
  <si>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</si>
  <si>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</si>
  <si>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</si>
  <si>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</si>
  <si>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</si>
  <si>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</si>
  <si>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</si>
  <si>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</si>
  <si>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</si>
  <si>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</si>
  <si>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</si>
  <si>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</si>
  <si>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</si>
  <si>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</si>
  <si>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</si>
  <si>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</si>
  <si>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</si>
  <si>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</si>
  <si>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</si>
  <si>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</si>
  <si>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</si>
  <si>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</si>
  <si>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</si>
  <si>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</si>
  <si>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</si>
  <si>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</si>
  <si>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</si>
  <si>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</si>
  <si>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</si>
  <si>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</si>
  <si>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</si>
  <si>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</si>
  <si>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</si>
  <si>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</si>
  <si>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</si>
  <si>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</si>
  <si>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</si>
  <si>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</si>
  <si>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</si>
  <si>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</si>
  <si>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</si>
  <si>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</si>
  <si>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</si>
  <si>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</si>
  <si>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</si>
  <si>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</si>
  <si>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</si>
  <si>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</si>
  <si>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</si>
  <si>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</si>
  <si>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</si>
  <si>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</si>
  <si>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</si>
  <si>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</si>
  <si>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</si>
  <si>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</si>
  <si>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</si>
  <si>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</si>
  <si>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</si>
  <si>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</si>
  <si>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</si>
  <si>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</si>
  <si>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</si>
  <si>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</si>
  <si>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</si>
  <si>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</si>
  <si>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</si>
  <si>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</si>
  <si>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</si>
  <si>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</si>
  <si>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</si>
  <si>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</si>
  <si>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</si>
  <si>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</si>
  <si>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</si>
  <si>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</si>
  <si>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</si>
  <si>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</si>
  <si>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</si>
  <si>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</si>
  <si>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</si>
  <si>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</si>
  <si>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</si>
  <si>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</si>
  <si>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</si>
  <si>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</si>
  <si>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</si>
  <si>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</si>
  <si>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</si>
  <si>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</si>
  <si>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</si>
  <si>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</si>
  <si>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</si>
  <si>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</si>
  <si>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</si>
  <si>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</si>
  <si>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</si>
  <si>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</si>
  <si>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</si>
  <si>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</si>
  <si>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</si>
  <si>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</si>
  <si>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</si>
  <si>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</si>
  <si>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</si>
  <si>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</si>
  <si>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</si>
  <si>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</si>
  <si>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</si>
  <si>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</si>
  <si>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</si>
  <si>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</si>
  <si>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</si>
  <si>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</si>
  <si>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</si>
  <si>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</si>
  <si>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</si>
  <si>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</si>
  <si>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</si>
  <si>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</si>
  <si>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</si>
  <si>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</si>
  <si>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</si>
  <si>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</si>
  <si>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</si>
  <si>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</si>
  <si>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</si>
  <si>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</si>
  <si>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</si>
  <si>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</si>
  <si>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</si>
  <si>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</si>
  <si>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</si>
  <si>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</si>
  <si>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</si>
  <si>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</si>
  <si>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</si>
  <si>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</si>
  <si>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</si>
  <si>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</si>
  <si>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</si>
  <si>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</si>
  <si>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</si>
  <si>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</si>
  <si>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</si>
  <si>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</si>
  <si>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</si>
  <si>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</si>
  <si>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</si>
  <si>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</si>
  <si>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</si>
  <si>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</si>
  <si>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</si>
  <si>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</si>
  <si>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</si>
  <si>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</si>
  <si>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</si>
  <si>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</si>
  <si>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</si>
  <si>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</si>
  <si>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</si>
  <si>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</si>
  <si>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</si>
  <si>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</si>
  <si>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</si>
  <si>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</si>
  <si>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</si>
  <si>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</si>
  <si>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</si>
  <si>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</si>
  <si>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</si>
  <si>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</si>
  <si>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</si>
  <si>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</si>
  <si>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</si>
  <si>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</si>
  <si>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</si>
  <si>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</si>
  <si>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</si>
  <si>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</si>
  <si>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</si>
  <si>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</si>
  <si>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</si>
  <si>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</si>
  <si>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</si>
  <si>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</si>
  <si>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</si>
  <si>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</si>
  <si>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</si>
  <si>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</si>
  <si>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</si>
  <si>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</si>
  <si>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</si>
  <si>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</si>
  <si>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</si>
  <si>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</si>
  <si>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</si>
  <si>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</si>
  <si>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</si>
  <si>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</si>
  <si>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</si>
  <si>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</si>
  <si>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</si>
  <si>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</si>
  <si>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</si>
  <si>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</si>
  <si>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</si>
  <si>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</si>
  <si>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</si>
  <si>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</si>
  <si>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</si>
  <si>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</si>
  <si>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</si>
  <si>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</si>
  <si>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</si>
  <si>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</si>
  <si>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</si>
  <si>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</si>
  <si>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</si>
  <si>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</si>
  <si>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</si>
  <si>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</si>
  <si>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</si>
  <si>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</si>
  <si>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</si>
  <si>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</si>
  <si>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</si>
  <si>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</si>
  <si>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</si>
  <si>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</si>
  <si>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</si>
  <si>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</si>
  <si>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</si>
  <si>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</si>
  <si>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</si>
  <si>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</si>
  <si>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</si>
  <si>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</si>
  <si>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</si>
  <si>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</si>
  <si>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</si>
  <si>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</si>
  <si>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</si>
  <si>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</si>
  <si>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</si>
  <si>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</si>
  <si>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</si>
  <si>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</si>
  <si>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</si>
  <si>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</si>
  <si>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</si>
  <si>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</si>
  <si>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</si>
  <si>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</si>
  <si>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</si>
  <si>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</si>
  <si>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</si>
  <si>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</si>
  <si>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</si>
  <si>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</si>
  <si>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</si>
  <si>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</si>
  <si>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</si>
  <si>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</si>
  <si>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</si>
  <si>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</si>
  <si>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</si>
  <si>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</si>
  <si>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</si>
  <si>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</si>
  <si>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</si>
  <si>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</si>
  <si>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</si>
  <si>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</si>
  <si>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</si>
  <si>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</si>
  <si>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</si>
  <si>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</si>
  <si>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</si>
  <si>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</si>
  <si>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</si>
  <si>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</si>
  <si>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</si>
  <si>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</si>
  <si>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</si>
  <si>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</si>
  <si>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</si>
  <si>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</si>
  <si>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</si>
  <si>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</si>
  <si>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</si>
  <si>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</si>
  <si>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</si>
  <si>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</si>
  <si>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</si>
  <si>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</si>
  <si>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</si>
  <si>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</si>
  <si>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</si>
  <si>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</si>
  <si>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</si>
  <si>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</si>
  <si>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</si>
  <si>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</si>
  <si>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</si>
  <si>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</si>
  <si>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</si>
  <si>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</si>
  <si>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</si>
  <si>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</si>
  <si>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</si>
  <si>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</si>
  <si>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</si>
  <si>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</si>
  <si>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</si>
  <si>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</si>
  <si>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</si>
  <si>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</si>
  <si>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</si>
  <si>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</si>
  <si>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</si>
  <si>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</si>
  <si>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</si>
  <si>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</si>
  <si>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</si>
  <si>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</si>
  <si>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</si>
  <si>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</si>
  <si>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</si>
  <si>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</si>
  <si>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</si>
  <si>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</si>
  <si>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</si>
  <si>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</si>
  <si>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</si>
  <si>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</si>
  <si>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</si>
  <si>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</si>
  <si>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</si>
  <si>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</si>
  <si>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</si>
  <si>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</si>
  <si>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</si>
  <si>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</si>
  <si>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</si>
  <si>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</si>
  <si>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</si>
  <si>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</si>
  <si>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</si>
  <si>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</si>
  <si>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</si>
  <si>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</si>
  <si>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</si>
  <si>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</si>
  <si>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</si>
  <si>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</si>
  <si>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</si>
  <si>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</si>
  <si>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</si>
  <si>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</si>
  <si>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</si>
  <si>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</si>
  <si>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</si>
  <si>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</si>
  <si>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</si>
  <si>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</si>
  <si>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</si>
  <si>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</si>
  <si>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</si>
  <si>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</si>
  <si>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</si>
  <si>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</si>
  <si>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</si>
  <si>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</si>
  <si>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</si>
  <si>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</si>
  <si>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</si>
  <si>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</si>
  <si>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</si>
  <si>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</si>
  <si>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</si>
  <si>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</si>
  <si>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</si>
  <si>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</si>
  <si>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</si>
  <si>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</si>
  <si>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</si>
  <si>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</si>
  <si>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</si>
  <si>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</si>
  <si>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</si>
  <si>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</si>
  <si>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</si>
  <si>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</si>
  <si>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</si>
  <si>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</si>
  <si>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</si>
  <si>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</si>
  <si>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</si>
  <si>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</si>
  <si>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</si>
  <si>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</si>
  <si>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</si>
  <si>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</si>
  <si>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</si>
  <si>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</si>
  <si>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</si>
  <si>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</si>
  <si>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</si>
  <si>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</si>
  <si>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</si>
  <si>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</si>
  <si>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</si>
  <si>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</si>
  <si>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</si>
  <si>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</si>
  <si>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</si>
  <si>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</si>
  <si>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</si>
  <si>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</si>
  <si>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</si>
  <si>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</si>
  <si>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</si>
  <si>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</si>
  <si>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</si>
  <si>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</si>
  <si>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</si>
  <si>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</si>
  <si>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</si>
  <si>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</si>
  <si>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</si>
  <si>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</si>
  <si>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</si>
  <si>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</si>
  <si>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</si>
  <si>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</si>
  <si>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</si>
  <si>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</si>
  <si>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</si>
  <si>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</si>
  <si>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</si>
  <si>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</si>
  <si>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</si>
  <si>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</si>
  <si>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</si>
  <si>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</si>
  <si>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</si>
  <si>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</si>
  <si>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</si>
  <si>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</si>
  <si>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</si>
  <si>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</si>
  <si>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</si>
  <si>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</si>
  <si>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</si>
  <si>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</si>
  <si>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</si>
  <si>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</si>
  <si>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</si>
  <si>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</si>
  <si>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</si>
  <si>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</si>
  <si>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</si>
  <si>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</si>
  <si>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</si>
  <si>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</si>
  <si>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</si>
  <si>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</si>
  <si>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</si>
  <si>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</si>
  <si>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</si>
  <si>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</si>
  <si>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</si>
  <si>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</si>
  <si>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</si>
  <si>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</si>
  <si>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</si>
  <si>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</si>
  <si>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</si>
  <si>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</si>
  <si>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</si>
  <si>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</si>
  <si>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</si>
  <si>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</si>
  <si>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</si>
  <si>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</si>
  <si>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</si>
  <si>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</si>
  <si>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</si>
  <si>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</si>
  <si>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</si>
  <si>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</si>
  <si>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</si>
  <si>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</si>
  <si>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</si>
  <si>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</si>
  <si>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</si>
  <si>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</si>
  <si>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</si>
  <si>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</si>
  <si>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</si>
  <si>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</si>
  <si>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</si>
  <si>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</si>
  <si>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</si>
  <si>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</si>
  <si>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</si>
  <si>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</si>
  <si>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</si>
  <si>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</si>
  <si>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</si>
  <si>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</si>
  <si>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</si>
  <si>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</si>
  <si>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</si>
  <si>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</si>
  <si>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</si>
  <si>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</si>
  <si>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</si>
  <si>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</si>
  <si>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</si>
  <si>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</si>
  <si>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</si>
  <si>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</si>
  <si>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</si>
  <si>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</si>
  <si>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</si>
  <si>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</si>
  <si>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</si>
  <si>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</si>
  <si>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</si>
  <si>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</si>
  <si>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</si>
  <si>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</si>
  <si>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</si>
  <si>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</si>
  <si>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</si>
  <si>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</si>
  <si>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</si>
  <si>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</si>
  <si>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</si>
  <si>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</si>
  <si>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</si>
  <si>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</si>
  <si>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</si>
  <si>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</si>
  <si>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</si>
  <si>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</si>
  <si>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</si>
  <si>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</si>
  <si>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</si>
  <si>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</si>
  <si>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</si>
  <si>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</si>
  <si>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</si>
  <si>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</si>
  <si>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</si>
  <si>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</si>
  <si>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</si>
  <si>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</si>
  <si>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</si>
  <si>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</si>
  <si>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</si>
  <si>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</si>
  <si>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</si>
  <si>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</si>
  <si>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</si>
  <si>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</si>
  <si>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</si>
  <si>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</si>
  <si>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</si>
  <si>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</si>
  <si>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</si>
  <si>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</si>
  <si>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</si>
  <si>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</si>
  <si>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</si>
  <si>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</si>
  <si>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</si>
  <si>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</si>
  <si>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</si>
  <si>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</si>
  <si>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</si>
  <si>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</si>
  <si>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</si>
  <si>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</si>
  <si>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</si>
  <si>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</si>
  <si>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</si>
  <si>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</si>
  <si>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</si>
  <si>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</si>
  <si>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</si>
  <si>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</si>
  <si>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</si>
  <si>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</si>
  <si>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</si>
  <si>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</si>
  <si>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</si>
  <si>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</si>
  <si>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</si>
  <si>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</si>
  <si>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</si>
  <si>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</si>
  <si>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</si>
  <si>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</si>
  <si>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</si>
  <si>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</si>
  <si>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</si>
  <si>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</si>
  <si>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</si>
  <si>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</si>
  <si>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</si>
  <si>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</si>
  <si>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</si>
  <si>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</si>
  <si>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</si>
  <si>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</si>
  <si>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</si>
  <si>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</si>
  <si>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</si>
  <si>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</si>
  <si>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</si>
  <si>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</si>
  <si>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</si>
  <si>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</si>
  <si>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</si>
  <si>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</si>
  <si>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</si>
  <si>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</si>
  <si>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</si>
  <si>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</si>
  <si>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</si>
  <si>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</si>
  <si>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</si>
  <si>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</si>
  <si>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</si>
  <si>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</si>
  <si>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</si>
  <si>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</si>
  <si>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</si>
  <si>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</si>
  <si>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</si>
  <si>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</si>
  <si>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</si>
  <si>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</si>
  <si>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</si>
  <si>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</si>
  <si>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</si>
  <si>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</si>
  <si>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</si>
  <si>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</si>
  <si>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</si>
  <si>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</si>
  <si>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</si>
  <si>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</si>
  <si>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</si>
  <si>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</si>
  <si>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</si>
  <si>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</si>
  <si>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</si>
  <si>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</si>
  <si>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</si>
  <si>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</si>
  <si>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</si>
  <si>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</si>
  <si>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</si>
  <si>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</si>
  <si>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</si>
  <si>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</si>
  <si>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</si>
  <si>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</si>
  <si>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</si>
  <si>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</si>
  <si>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</si>
  <si>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</si>
  <si>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</si>
  <si>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</si>
  <si>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</si>
  <si>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</si>
  <si>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</si>
  <si>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</si>
  <si>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</si>
  <si>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</si>
  <si>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</si>
  <si>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</si>
  <si>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</si>
  <si>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</si>
  <si>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</si>
  <si>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</si>
  <si>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</si>
  <si>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</si>
  <si>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</si>
  <si>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</si>
  <si>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</si>
  <si>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</si>
  <si>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</si>
  <si>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</si>
  <si>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</si>
  <si>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</si>
  <si>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</si>
  <si>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</si>
  <si>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</si>
  <si>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</si>
  <si>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</si>
  <si>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</si>
  <si>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</si>
  <si>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</si>
  <si>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</si>
  <si>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</si>
  <si>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</si>
  <si>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</si>
  <si>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</si>
  <si>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</si>
  <si>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</si>
  <si>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</si>
  <si>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</si>
  <si>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</si>
  <si>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</si>
  <si>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</si>
  <si>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</si>
  <si>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</si>
  <si>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</si>
  <si>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</si>
  <si>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</si>
  <si>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</si>
  <si>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</si>
  <si>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</si>
  <si>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</si>
  <si>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</si>
  <si>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</si>
  <si>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</si>
  <si>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</si>
  <si>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</si>
  <si>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</si>
  <si>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</si>
  <si>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</si>
  <si>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</si>
  <si>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</si>
  <si>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</si>
  <si>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</si>
  <si>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</si>
  <si>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</si>
  <si>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</si>
  <si>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</si>
  <si>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</si>
  <si>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</si>
  <si>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</si>
  <si>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</si>
  <si>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</si>
  <si>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</si>
  <si>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</si>
  <si>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</si>
  <si>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</si>
  <si>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</si>
  <si>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</si>
  <si>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</si>
  <si>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</si>
  <si>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</si>
  <si>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</si>
  <si>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</si>
  <si>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</si>
  <si>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</si>
  <si>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</si>
  <si>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</si>
  <si>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</si>
  <si>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</si>
  <si>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</si>
  <si>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</si>
  <si>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</si>
  <si>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</si>
  <si>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</si>
  <si>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</si>
  <si>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</si>
  <si>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</si>
  <si>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</si>
  <si>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</si>
  <si>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</si>
  <si>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</si>
  <si>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</si>
  <si>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</si>
  <si>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</si>
  <si>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</si>
  <si>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</si>
  <si>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</si>
  <si>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</si>
  <si>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</si>
  <si>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</si>
  <si>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</si>
  <si>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</si>
  <si>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</si>
  <si>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</si>
  <si>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</si>
  <si>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</si>
  <si>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</si>
  <si>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</si>
  <si>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</si>
  <si>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</si>
  <si>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</si>
  <si>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</si>
  <si>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</si>
  <si>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</si>
  <si>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</si>
  <si>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</si>
  <si>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</si>
  <si>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</si>
  <si>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</si>
  <si>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</si>
  <si>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</si>
  <si>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</si>
  <si>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</si>
  <si>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</si>
  <si>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</si>
  <si>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</si>
  <si>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</si>
  <si>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</si>
  <si>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</si>
  <si>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</si>
  <si>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</si>
  <si>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</si>
  <si>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</si>
  <si>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</si>
  <si>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</si>
  <si>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</si>
  <si>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</si>
  <si>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</si>
  <si>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</si>
  <si>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</si>
  <si>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</si>
  <si>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</si>
  <si>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</si>
  <si>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</si>
  <si>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</si>
  <si>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</si>
  <si>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</si>
  <si>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</si>
  <si>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</si>
  <si>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</si>
  <si>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</si>
  <si>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</si>
  <si>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</si>
  <si>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</si>
  <si>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</si>
  <si>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</si>
  <si>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</si>
  <si>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</si>
  <si>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</si>
  <si>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</si>
  <si>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</si>
  <si>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</si>
  <si>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</si>
  <si>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</si>
  <si>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</si>
  <si>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</si>
  <si>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</si>
  <si>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</si>
  <si>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</si>
  <si>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</si>
  <si>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</si>
  <si>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</si>
  <si>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</si>
  <si>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</si>
  <si>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</si>
  <si>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</si>
  <si>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</si>
  <si>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</si>
  <si>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</si>
  <si>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</si>
  <si>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</si>
  <si>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</si>
  <si>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</si>
  <si>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</si>
  <si>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</si>
  <si>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</si>
  <si>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</si>
  <si>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</si>
  <si>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</si>
  <si>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</si>
  <si>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</si>
  <si>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</si>
  <si>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</si>
  <si>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</si>
  <si>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</si>
  <si>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</si>
  <si>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</si>
  <si>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</si>
  <si>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</si>
  <si>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</si>
  <si>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</si>
  <si>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</si>
  <si>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</si>
  <si>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</si>
  <si>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</si>
  <si>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</si>
  <si>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</si>
  <si>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</si>
  <si>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</si>
  <si>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</si>
  <si>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</si>
  <si>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</si>
  <si>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</si>
  <si>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</si>
  <si>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</si>
  <si>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</si>
  <si>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</si>
  <si>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</si>
  <si>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</si>
  <si>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</si>
  <si>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</si>
  <si>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</si>
  <si>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</si>
  <si>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</si>
  <si>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</si>
  <si>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</si>
  <si>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</si>
  <si>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</si>
  <si>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</si>
  <si>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</si>
  <si>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</si>
  <si>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</si>
  <si>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</si>
  <si>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</si>
  <si>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</si>
  <si>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</si>
  <si>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</si>
  <si>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</si>
  <si>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</si>
  <si>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</si>
  <si>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</si>
  <si>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</si>
  <si>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</si>
  <si>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</si>
  <si>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</si>
  <si>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</si>
  <si>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</si>
  <si>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</si>
  <si>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</si>
  <si>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</si>
  <si>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</si>
  <si>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</si>
  <si>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</si>
  <si>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</si>
  <si>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</si>
  <si>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</si>
  <si>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</si>
  <si>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</si>
  <si>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</si>
  <si>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</si>
  <si>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</si>
  <si>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</si>
  <si>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</si>
  <si>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</si>
  <si>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</si>
  <si>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</si>
  <si>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</si>
  <si>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</si>
  <si>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</si>
  <si>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</si>
  <si>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</si>
  <si>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</si>
  <si>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</si>
  <si>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</si>
  <si>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</si>
  <si>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</si>
  <si>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</si>
  <si>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</si>
  <si>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</si>
  <si>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</si>
  <si>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</si>
  <si>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</si>
  <si>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</si>
  <si>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</si>
  <si>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</si>
  <si>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</si>
  <si>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</si>
  <si>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</si>
  <si>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</si>
  <si>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</si>
  <si>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</si>
  <si>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</si>
  <si>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</si>
  <si>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</si>
  <si>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</si>
  <si>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</si>
  <si>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</si>
  <si>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</si>
  <si>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</si>
  <si>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</si>
  <si>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</si>
  <si>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</si>
  <si>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</si>
  <si>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</si>
  <si>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</si>
  <si>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</si>
  <si>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</si>
  <si>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</si>
  <si>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</si>
  <si>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</si>
  <si>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</si>
  <si>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</si>
  <si>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</si>
  <si>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</si>
  <si>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</si>
  <si>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</si>
  <si>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</si>
  <si>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</si>
  <si>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</si>
  <si>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</si>
  <si>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</si>
  <si>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</si>
  <si>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</si>
  <si>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</si>
  <si>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</si>
  <si>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</si>
  <si>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</si>
  <si>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</si>
  <si>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</si>
  <si>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</si>
  <si>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</si>
  <si>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</si>
  <si>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</si>
  <si>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</si>
  <si>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</si>
  <si>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</si>
  <si>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</si>
  <si>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</si>
  <si>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</si>
  <si>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</si>
  <si>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</si>
  <si>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</si>
  <si>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</si>
  <si>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</si>
  <si>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</si>
  <si>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</si>
  <si>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</si>
  <si>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</si>
  <si>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</si>
  <si>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</si>
  <si>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</si>
  <si>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</si>
  <si>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</si>
  <si>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</si>
  <si>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</si>
  <si>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</si>
  <si>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</si>
  <si>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</si>
  <si>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</si>
  <si>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</si>
  <si>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</si>
  <si>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</si>
  <si>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</si>
  <si>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</si>
  <si>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</si>
  <si>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</si>
  <si>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</si>
  <si>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</si>
  <si>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</si>
  <si>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</si>
  <si>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</si>
  <si>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</si>
  <si>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</si>
  <si>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</si>
  <si>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</si>
  <si>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</si>
  <si>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</si>
  <si>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</si>
  <si>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</si>
  <si>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</si>
  <si>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</si>
  <si>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</si>
  <si>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</si>
  <si>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</si>
  <si>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</si>
  <si>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</si>
  <si>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</si>
  <si>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</si>
  <si>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</si>
  <si>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</si>
  <si>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</si>
  <si>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</si>
  <si>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</si>
  <si>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</si>
  <si>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</si>
  <si>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</si>
  <si>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</si>
  <si>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</si>
  <si>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</si>
  <si>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</si>
  <si>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</si>
  <si>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</si>
  <si>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</si>
  <si>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</si>
  <si>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</si>
  <si>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</si>
  <si>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</si>
  <si>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</si>
  <si>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</si>
  <si>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</si>
  <si>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</si>
  <si>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</si>
  <si>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</si>
  <si>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</si>
  <si>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</si>
  <si>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</si>
  <si>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</si>
  <si>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</si>
  <si>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</si>
  <si>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</si>
  <si>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</si>
  <si>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</si>
  <si>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</si>
  <si>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</si>
  <si>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</si>
  <si>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</si>
  <si>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</si>
  <si>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</si>
  <si>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</si>
  <si>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</si>
  <si>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</si>
  <si>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</si>
  <si>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</si>
  <si>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</si>
  <si>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</si>
  <si>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</si>
  <si>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</si>
  <si>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</si>
  <si>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</si>
  <si>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</si>
  <si>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</si>
  <si>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</si>
  <si>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</si>
  <si>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</si>
  <si>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</si>
  <si>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</si>
  <si>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</si>
  <si>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</si>
  <si>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</si>
  <si>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</si>
  <si>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</si>
  <si>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</si>
  <si>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</si>
  <si>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</si>
  <si>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</si>
  <si>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</si>
  <si>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</si>
  <si>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</si>
  <si>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</si>
  <si>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</si>
  <si>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</si>
  <si>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</si>
  <si>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</si>
  <si>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</si>
  <si>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</si>
  <si>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</si>
  <si>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</si>
  <si>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</si>
  <si>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</si>
  <si>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</si>
  <si>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</si>
  <si>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</si>
  <si>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</si>
  <si>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</si>
  <si>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</si>
  <si>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</si>
  <si>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</si>
  <si>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</si>
  <si>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</si>
  <si>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</si>
  <si>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</si>
  <si>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</si>
  <si>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</si>
  <si>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</si>
  <si>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</si>
  <si>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</si>
  <si>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</si>
  <si>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</si>
  <si>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</si>
  <si>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</si>
  <si>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</si>
  <si>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</si>
  <si>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</si>
  <si>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</si>
  <si>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</si>
  <si>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</si>
  <si>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</si>
  <si>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</si>
  <si>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</si>
  <si>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</si>
  <si>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</si>
  <si>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</si>
  <si>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</si>
  <si>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</si>
  <si>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</si>
  <si>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</si>
  <si>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</si>
  <si>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</si>
  <si>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</si>
  <si>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</si>
  <si>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</si>
  <si>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</si>
  <si>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</si>
  <si>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</si>
  <si>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</si>
  <si>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</si>
  <si>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</si>
  <si>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</si>
  <si>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</si>
  <si>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</si>
  <si>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</si>
  <si>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</si>
  <si>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</si>
  <si>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</si>
  <si>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</si>
  <si>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</si>
  <si>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</si>
  <si>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</si>
  <si>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</si>
  <si>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</si>
  <si>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</si>
  <si>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</si>
  <si>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</si>
  <si>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</si>
  <si>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</si>
  <si>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</si>
  <si>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</si>
  <si>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</si>
  <si>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</si>
  <si>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</si>
  <si>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</si>
  <si>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</si>
  <si>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</si>
  <si>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</si>
  <si>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</si>
  <si>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</si>
  <si>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</si>
  <si>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</si>
  <si>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</si>
  <si>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</si>
  <si>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</si>
  <si>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</si>
  <si>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</si>
  <si>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</si>
  <si>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</si>
  <si>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</si>
  <si>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</si>
  <si>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</si>
  <si>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</si>
  <si>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</si>
  <si>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</si>
  <si>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</si>
  <si>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</si>
  <si>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</si>
  <si>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</si>
  <si>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</si>
  <si>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</si>
  <si>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</si>
  <si>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</si>
  <si>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</si>
  <si>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</si>
  <si>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</si>
  <si>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</si>
  <si>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</si>
  <si>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</si>
  <si>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</si>
  <si>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</si>
  <si>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</si>
  <si>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</si>
  <si>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</si>
  <si>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</si>
  <si>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</si>
  <si>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</si>
  <si>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</si>
  <si>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</si>
  <si>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</si>
  <si>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</si>
  <si>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</si>
  <si>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</si>
  <si>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</si>
  <si>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</si>
  <si>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</si>
  <si>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</si>
  <si>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</si>
  <si>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</si>
  <si>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</si>
  <si>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</si>
  <si>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</si>
  <si>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</si>
  <si>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</si>
  <si>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</si>
  <si>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</si>
  <si>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</si>
  <si>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</si>
  <si>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</si>
  <si>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</si>
  <si>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</si>
  <si>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</si>
  <si>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</si>
  <si>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</si>
  <si>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</si>
  <si>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</si>
  <si>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</si>
  <si>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</si>
  <si>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</si>
  <si>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</si>
  <si>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</si>
  <si>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</si>
  <si>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</si>
  <si>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</si>
  <si>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</si>
  <si>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</si>
  <si>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</si>
  <si>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</si>
  <si>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</si>
  <si>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</si>
  <si>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</si>
  <si>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</si>
  <si>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</si>
  <si>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</si>
  <si>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</si>
  <si>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</si>
  <si>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</si>
  <si>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</si>
  <si>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</si>
  <si>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</si>
  <si>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</si>
  <si>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</si>
  <si>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</si>
  <si>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</si>
  <si>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</si>
  <si>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</si>
  <si>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</si>
  <si>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</si>
  <si>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</si>
  <si>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</si>
  <si>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</si>
  <si>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</si>
  <si>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</si>
  <si>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</si>
  <si>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</si>
  <si>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</si>
  <si>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</si>
  <si>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</si>
  <si>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</si>
  <si>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</si>
  <si>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</si>
  <si>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</si>
  <si>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</si>
  <si>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</si>
  <si>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</si>
  <si>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</si>
  <si>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</si>
  <si>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</si>
  <si>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</si>
  <si>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</si>
  <si>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</si>
  <si>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</si>
  <si>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</si>
  <si>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</si>
  <si>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</si>
  <si>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</si>
  <si>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</si>
  <si>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</si>
  <si>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</si>
  <si>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</si>
  <si>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</si>
  <si>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</si>
  <si>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</si>
  <si>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</si>
  <si>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</si>
  <si>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</si>
  <si>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</si>
  <si>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</si>
  <si>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</si>
  <si>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</si>
  <si>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</si>
  <si>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</si>
  <si>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</si>
  <si>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</si>
  <si>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</si>
  <si>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</si>
  <si>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</si>
  <si>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</si>
  <si>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</si>
  <si>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</si>
  <si>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</si>
  <si>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</si>
  <si>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</si>
  <si>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</si>
  <si>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</si>
  <si>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</si>
  <si>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</si>
  <si>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</si>
  <si>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</si>
  <si>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</si>
  <si>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</si>
  <si>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</si>
  <si>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</si>
  <si>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</si>
  <si>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</si>
  <si>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</si>
  <si>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</si>
  <si>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</si>
  <si>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</si>
  <si>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</si>
  <si>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</si>
  <si>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</si>
  <si>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</si>
  <si>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</si>
  <si>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</si>
  <si>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</si>
  <si>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</si>
  <si>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</si>
  <si>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</si>
  <si>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</si>
  <si>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</si>
  <si>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</si>
  <si>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</si>
  <si>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</si>
  <si>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</si>
  <si>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</si>
  <si>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</si>
  <si>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</si>
  <si>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</si>
  <si>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</si>
  <si>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</si>
  <si>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</si>
  <si>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</si>
  <si>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</si>
  <si>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</si>
  <si>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</si>
  <si>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</si>
  <si>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</si>
  <si>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</si>
  <si>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</si>
  <si>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</si>
  <si>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</si>
  <si>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</si>
  <si>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</si>
  <si>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</si>
  <si>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</si>
  <si>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</si>
  <si>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</si>
  <si>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</si>
  <si>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</si>
  <si>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</si>
  <si>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</si>
  <si>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</si>
  <si>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</si>
  <si>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</si>
  <si>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</si>
  <si>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</si>
  <si>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</si>
  <si>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</si>
  <si>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</si>
  <si>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</si>
  <si>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</si>
  <si>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</si>
  <si>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</si>
  <si>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</si>
  <si>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</si>
  <si>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</si>
  <si>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</si>
  <si>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</si>
  <si>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</si>
  <si>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</si>
  <si>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</si>
  <si>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</si>
  <si>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</si>
  <si>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</si>
  <si>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</si>
  <si>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</si>
  <si>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</si>
  <si>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</si>
  <si>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</si>
  <si>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</si>
  <si>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</si>
  <si>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</si>
  <si>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</si>
  <si>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</si>
  <si>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</si>
  <si>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</si>
  <si>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</si>
  <si>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</si>
  <si>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</si>
  <si>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</si>
  <si>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</si>
  <si>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</si>
  <si>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</si>
  <si>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</si>
  <si>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</si>
  <si>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</si>
  <si>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</si>
  <si>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</si>
  <si>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</si>
  <si>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</si>
  <si>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</si>
  <si>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</si>
  <si>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</si>
  <si>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</si>
  <si>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</si>
  <si>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</si>
  <si>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</si>
  <si>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</si>
  <si>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</si>
  <si>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</si>
  <si>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</si>
  <si>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</si>
  <si>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</si>
  <si>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</si>
  <si>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</si>
  <si>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</si>
  <si>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</si>
  <si>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</si>
  <si>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</si>
  <si>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</si>
  <si>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</si>
  <si>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</si>
  <si>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</si>
  <si>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</si>
  <si>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</si>
  <si>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</si>
  <si>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</si>
  <si>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</si>
  <si>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</si>
  <si>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</si>
  <si>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</si>
  <si>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</si>
  <si>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</si>
  <si>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</si>
  <si>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</si>
  <si>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</si>
  <si>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</si>
  <si>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</si>
  <si>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</si>
  <si>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</si>
  <si>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</si>
  <si>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</si>
  <si>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</si>
  <si>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</si>
  <si>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</si>
  <si>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</si>
  <si>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</si>
  <si>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</si>
  <si>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</si>
  <si>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</si>
  <si>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</si>
  <si>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</si>
  <si>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</si>
  <si>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</si>
  <si>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</si>
  <si>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</si>
  <si>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</si>
  <si>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</si>
  <si>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</si>
  <si>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</si>
  <si>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</si>
  <si>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</si>
  <si>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</si>
  <si>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</si>
  <si>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</si>
  <si>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</si>
  <si>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</si>
  <si>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</si>
  <si>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</si>
  <si>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</si>
  <si>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</si>
  <si>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</si>
  <si>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</si>
  <si>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</si>
  <si>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</si>
  <si>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</si>
  <si>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</si>
  <si>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</si>
  <si>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</si>
  <si>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</si>
  <si>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</si>
  <si>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</si>
  <si>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</si>
  <si>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</si>
  <si>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</si>
  <si>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</si>
  <si>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</si>
  <si>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</si>
  <si>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</si>
  <si>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</si>
  <si>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</si>
  <si>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</si>
  <si>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</si>
  <si>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</si>
  <si>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</si>
  <si>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</si>
  <si>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</si>
  <si>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</si>
  <si>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</si>
  <si>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</si>
  <si>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</si>
  <si>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</si>
  <si>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</si>
  <si>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</si>
  <si>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</si>
  <si>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</si>
  <si>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</si>
  <si>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</si>
  <si>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</si>
  <si>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</si>
  <si>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</si>
  <si>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</si>
  <si>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</si>
  <si>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</si>
  <si>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</si>
  <si>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</si>
  <si>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</si>
  <si>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</si>
  <si>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</si>
  <si>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</si>
  <si>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</si>
  <si>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</si>
  <si>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</si>
  <si>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</si>
  <si>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</si>
  <si>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</si>
  <si>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</si>
  <si>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</si>
  <si>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</si>
  <si>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</si>
  <si>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</si>
  <si>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</si>
  <si>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</si>
  <si>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</si>
  <si>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</si>
  <si>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</si>
  <si>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</si>
  <si>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</si>
  <si>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</si>
  <si>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</si>
  <si>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</si>
  <si>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</si>
  <si>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</si>
  <si>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</si>
  <si>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</si>
  <si>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</si>
  <si>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</si>
  <si>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</si>
  <si>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</si>
  <si>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</si>
  <si>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</si>
  <si>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</si>
  <si>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</si>
  <si>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</si>
  <si>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</si>
  <si>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</si>
  <si>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</si>
  <si>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</si>
  <si>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</si>
  <si>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</si>
  <si>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</si>
  <si>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</si>
  <si>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</si>
  <si>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</si>
  <si>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</si>
  <si>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</si>
  <si>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</si>
  <si>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</si>
  <si>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</si>
  <si>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</si>
  <si>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</si>
  <si>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</si>
  <si>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</si>
  <si>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</si>
  <si>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</si>
  <si>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</si>
  <si>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</si>
  <si>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</si>
  <si>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</si>
  <si>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</si>
  <si>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</si>
  <si>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</si>
  <si>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</si>
  <si>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</si>
  <si>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</si>
  <si>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</si>
  <si>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</si>
  <si>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</si>
  <si>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</si>
  <si>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</si>
  <si>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</si>
  <si>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</si>
  <si>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</si>
  <si>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</si>
  <si>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</si>
  <si>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</si>
  <si>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</si>
  <si>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</si>
  <si>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</si>
  <si>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</si>
  <si>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</si>
  <si>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</si>
  <si>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</si>
  <si>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</si>
  <si>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</si>
  <si>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</si>
  <si>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</si>
  <si>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</si>
  <si>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</si>
  <si>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</si>
  <si>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</si>
  <si>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</si>
  <si>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</si>
  <si>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</si>
  <si>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</si>
  <si>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</si>
  <si>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</si>
  <si>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</si>
  <si>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</si>
  <si>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</si>
  <si>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</si>
  <si>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</si>
  <si>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</si>
  <si>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</si>
  <si>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</si>
  <si>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</si>
  <si>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</si>
  <si>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</si>
  <si>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</si>
  <si>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</si>
  <si>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</si>
  <si>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</si>
  <si>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</si>
  <si>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</si>
  <si>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</si>
  <si>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</si>
  <si>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</si>
  <si>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</si>
  <si>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</si>
  <si>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</si>
  <si>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</si>
  <si>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</si>
  <si>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</si>
  <si>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</si>
  <si>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</si>
  <si>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</si>
  <si>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</si>
  <si>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</si>
  <si>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</si>
  <si>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</si>
  <si>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</si>
  <si>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</si>
  <si>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</si>
  <si>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</si>
  <si>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</si>
  <si>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</si>
  <si>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</si>
  <si>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</si>
  <si>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</si>
  <si>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</si>
  <si>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</si>
  <si>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</si>
  <si>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</si>
  <si>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</si>
  <si>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</si>
  <si>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</si>
  <si>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</si>
  <si>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</si>
  <si>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</si>
  <si>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</si>
  <si>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</si>
  <si>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</si>
  <si>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</si>
  <si>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</si>
  <si>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</si>
  <si>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</si>
  <si>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</si>
  <si>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</si>
  <si>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</si>
  <si>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</si>
  <si>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</si>
  <si>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</si>
  <si>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</si>
  <si>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</si>
  <si>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</si>
  <si>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</si>
  <si>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</si>
  <si>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</si>
  <si>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</si>
  <si>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</si>
  <si>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</si>
  <si>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</si>
  <si>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</si>
  <si>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</si>
  <si>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</si>
  <si>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</si>
  <si>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</si>
  <si>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</si>
  <si>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</si>
  <si>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</si>
  <si>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</si>
  <si>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</si>
  <si>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</si>
  <si>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</si>
  <si>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</si>
  <si>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</si>
  <si>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</si>
  <si>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</si>
  <si>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</si>
  <si>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</si>
  <si>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</si>
  <si>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</si>
  <si>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</si>
  <si>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</si>
  <si>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</si>
  <si>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</si>
  <si>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</si>
  <si>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</si>
  <si>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</si>
  <si>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</si>
  <si>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</si>
  <si>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</si>
  <si>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</si>
  <si>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</si>
  <si>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</si>
  <si>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</si>
  <si>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</si>
  <si>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</si>
  <si>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</si>
  <si>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</si>
  <si>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</si>
  <si>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</si>
  <si>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</si>
  <si>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</si>
  <si>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</si>
  <si>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</si>
  <si>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</si>
  <si>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</si>
  <si>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</si>
  <si>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</si>
  <si>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</si>
  <si>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</si>
  <si>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</si>
  <si>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</si>
  <si>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</si>
  <si>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</si>
  <si>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</si>
  <si>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</si>
  <si>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</si>
  <si>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</si>
  <si>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</si>
  <si>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</si>
  <si>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</si>
  <si>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</si>
  <si>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</si>
  <si>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</si>
  <si>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</si>
  <si>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</si>
  <si>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</si>
  <si>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</si>
  <si>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</si>
  <si>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</si>
  <si>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</si>
  <si>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</si>
  <si>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</si>
  <si>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</si>
  <si>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</si>
  <si>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</si>
  <si>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</si>
  <si>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</si>
  <si>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</si>
  <si>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</si>
  <si>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</si>
  <si>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</si>
  <si>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</si>
  <si>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</si>
  <si>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</si>
  <si>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</si>
  <si>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</si>
  <si>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</si>
  <si>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</si>
  <si>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</si>
  <si>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</si>
  <si>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</si>
  <si>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</si>
  <si>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</si>
  <si>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</si>
  <si>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</si>
  <si>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</si>
  <si>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</si>
  <si>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</si>
  <si>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</si>
  <si>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</si>
  <si>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</si>
  <si>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</si>
  <si>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</si>
  <si>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</si>
  <si>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</si>
  <si>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</si>
  <si>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</si>
  <si>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</si>
  <si>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</si>
  <si>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</si>
  <si>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</si>
  <si>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</si>
  <si>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</si>
  <si>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</si>
  <si>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</si>
  <si>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</si>
  <si>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</si>
  <si>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</si>
  <si>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</si>
  <si>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</si>
  <si>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</si>
  <si>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</si>
  <si>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</si>
  <si>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</si>
  <si>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</si>
  <si>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</si>
  <si>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</si>
  <si>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</si>
  <si>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</si>
  <si>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</si>
  <si>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</si>
  <si>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</si>
  <si>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</si>
  <si>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</si>
  <si>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</si>
  <si>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</si>
  <si>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</si>
  <si>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</si>
  <si>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</si>
  <si>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</si>
  <si>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</si>
  <si>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</si>
  <si>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</si>
  <si>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</si>
  <si>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</si>
  <si>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</si>
  <si>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</si>
  <si>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</si>
  <si>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</si>
  <si>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</si>
  <si>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</si>
  <si>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</si>
  <si>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</si>
  <si>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</si>
  <si>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</si>
  <si>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</si>
  <si>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</si>
  <si>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</si>
  <si>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</si>
  <si>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</si>
  <si>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</si>
  <si>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</si>
  <si>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</si>
  <si>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</si>
  <si>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</si>
  <si>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</si>
  <si>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</si>
  <si>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</si>
  <si>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</si>
  <si>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</si>
  <si>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</si>
  <si>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</si>
  <si>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</si>
  <si>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</si>
  <si>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</si>
  <si>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</si>
  <si>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</si>
  <si>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</si>
  <si>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</si>
  <si>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</si>
  <si>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</si>
  <si>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</si>
  <si>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</si>
  <si>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</si>
  <si>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</si>
  <si>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</si>
  <si>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</si>
  <si>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</si>
  <si>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</si>
  <si>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</si>
  <si>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</si>
  <si>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</si>
  <si>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</si>
  <si>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</si>
  <si>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</si>
  <si>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</si>
  <si>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</si>
  <si>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</si>
  <si>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</si>
  <si>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</si>
  <si>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</si>
  <si>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</si>
  <si>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</si>
  <si>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</si>
  <si>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</si>
  <si>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</si>
  <si>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</si>
  <si>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</si>
  <si>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</si>
  <si>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</si>
  <si>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</si>
  <si>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</si>
  <si>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</si>
  <si>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</si>
  <si>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</si>
  <si>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</si>
  <si>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</si>
  <si>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</si>
  <si>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</si>
  <si>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</si>
  <si>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</si>
  <si>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</si>
  <si>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</si>
  <si>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</si>
  <si>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</si>
  <si>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</si>
  <si>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</si>
  <si>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</si>
  <si>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</si>
  <si>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</si>
  <si>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</si>
  <si>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</si>
  <si>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</si>
  <si>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</si>
  <si>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</si>
  <si>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</si>
  <si>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</si>
  <si>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</si>
  <si>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</si>
  <si>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</si>
  <si>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</si>
  <si>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</si>
  <si>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</si>
  <si>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</si>
  <si>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</si>
  <si>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</si>
  <si>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</si>
  <si>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</si>
  <si>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</si>
  <si>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</si>
  <si>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</si>
  <si>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</si>
  <si>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</si>
  <si>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</si>
  <si>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</si>
  <si>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</si>
  <si>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</si>
  <si>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</si>
  <si>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</si>
  <si>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</si>
  <si>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</si>
  <si>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</si>
  <si>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</si>
  <si>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</si>
  <si>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</si>
  <si>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</si>
  <si>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</si>
  <si>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</si>
  <si>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</si>
  <si>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</si>
  <si>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</si>
  <si>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</si>
  <si>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</si>
  <si>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</si>
  <si>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</si>
  <si>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</si>
  <si>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</si>
  <si>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</si>
  <si>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</si>
  <si>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</si>
  <si>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</si>
  <si>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</si>
  <si>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</si>
  <si>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</si>
  <si>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</si>
  <si>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</si>
  <si>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</si>
  <si>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</si>
  <si>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</si>
  <si>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</si>
  <si>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</si>
  <si>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</si>
  <si>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</si>
  <si>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</si>
  <si>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</si>
  <si>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</si>
  <si>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</si>
  <si>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</si>
  <si>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</si>
  <si>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</si>
  <si>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</si>
  <si>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</si>
  <si>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</si>
  <si>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</si>
  <si>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</si>
  <si>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</si>
  <si>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</si>
  <si>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</si>
  <si>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</si>
  <si>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</si>
  <si>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</si>
  <si>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</si>
  <si>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</si>
  <si>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</si>
  <si>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</si>
  <si>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</si>
  <si>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</si>
  <si>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</si>
  <si>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</si>
  <si>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</si>
  <si>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</si>
  <si>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</si>
  <si>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</si>
  <si>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</si>
  <si>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</si>
  <si>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</si>
  <si>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</si>
  <si>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</si>
  <si>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</si>
  <si>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</si>
  <si>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</si>
  <si>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</si>
  <si>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</si>
  <si>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</si>
  <si>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</si>
  <si>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</si>
  <si>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</si>
  <si>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</si>
  <si>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</si>
  <si>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</si>
  <si>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</si>
  <si>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</si>
  <si>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</si>
  <si>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</si>
  <si>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</si>
  <si>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</si>
  <si>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</si>
  <si>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</si>
  <si>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</si>
  <si>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</si>
  <si>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</si>
  <si>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</si>
  <si>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</si>
  <si>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</si>
  <si>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</si>
  <si>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</si>
  <si>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</si>
  <si>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</si>
  <si>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</si>
  <si>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</si>
  <si>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</si>
  <si>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</si>
  <si>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</si>
  <si>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</si>
  <si>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</si>
  <si>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</si>
  <si>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</si>
  <si>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</si>
  <si>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</si>
  <si>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</si>
  <si>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</si>
  <si>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</si>
  <si>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</si>
  <si>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</si>
  <si>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</si>
  <si>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</si>
  <si>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</si>
  <si>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</si>
  <si>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</si>
  <si>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</si>
  <si>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</si>
  <si>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</si>
  <si>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</si>
  <si>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</si>
  <si>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</si>
  <si>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</si>
  <si>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</si>
  <si>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</si>
  <si>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</si>
  <si>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</si>
  <si>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</si>
  <si>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</si>
  <si>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</si>
  <si>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</si>
  <si>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</si>
  <si>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</si>
  <si>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</si>
  <si>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</si>
  <si>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</si>
  <si>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</si>
  <si>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</si>
  <si>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</si>
  <si>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</si>
  <si>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</si>
  <si>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</si>
  <si>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</si>
  <si>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</si>
  <si>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</si>
  <si>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</si>
  <si>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</si>
  <si>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</si>
  <si>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</si>
  <si>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</si>
  <si>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</si>
  <si>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</si>
  <si>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</si>
  <si>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</si>
  <si>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</si>
  <si>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</si>
  <si>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</si>
  <si>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</si>
  <si>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</si>
  <si>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</si>
  <si>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</si>
  <si>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</si>
  <si>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</si>
  <si>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</si>
  <si>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</si>
  <si>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</si>
  <si>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</si>
  <si>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</si>
  <si>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</si>
  <si>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</si>
  <si>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</si>
  <si>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</si>
  <si>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</si>
  <si>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</si>
  <si>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</si>
  <si>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</si>
  <si>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</si>
  <si>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</si>
  <si>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</si>
  <si>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</si>
  <si>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</si>
  <si>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</si>
  <si>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</si>
  <si>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</si>
  <si>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</si>
  <si>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</si>
  <si>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</si>
  <si>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</si>
  <si>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</si>
  <si>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</si>
  <si>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</si>
  <si>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</si>
  <si>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</si>
  <si>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</si>
  <si>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</si>
  <si>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</si>
  <si>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</si>
  <si>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</si>
  <si>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</si>
  <si>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</si>
  <si>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</si>
  <si>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</si>
  <si>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</si>
  <si>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</si>
  <si>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</si>
  <si>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</si>
  <si>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</si>
  <si>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</si>
  <si>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</si>
  <si>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</si>
  <si>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</si>
  <si>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</si>
  <si>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</si>
  <si>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</si>
  <si>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</si>
  <si>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</si>
  <si>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</si>
  <si>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</si>
  <si>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</si>
  <si>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</si>
  <si>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</si>
  <si>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</si>
  <si>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</si>
  <si>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</si>
  <si>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</si>
  <si>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</si>
  <si>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</si>
  <si>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</si>
  <si>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</si>
  <si>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</si>
  <si>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</si>
  <si>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</si>
  <si>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</si>
  <si>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</si>
  <si>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</si>
  <si>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</si>
  <si>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</si>
  <si>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</si>
  <si>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</si>
  <si>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</si>
  <si>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</si>
  <si>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</si>
  <si>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</si>
  <si>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</si>
  <si>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</si>
  <si>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</si>
  <si>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</si>
  <si>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</si>
  <si>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</si>
  <si>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</si>
  <si>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</si>
  <si>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</si>
  <si>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</si>
  <si>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</si>
  <si>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</si>
  <si>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</si>
  <si>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</si>
  <si>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</si>
  <si>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</si>
  <si>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</si>
  <si>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</si>
  <si>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</si>
  <si>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</si>
  <si>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</si>
  <si>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</si>
  <si>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</si>
  <si>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</si>
  <si>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</si>
  <si>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</si>
  <si>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</si>
  <si>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</si>
  <si>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</si>
  <si>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</si>
  <si>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</si>
  <si>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</si>
  <si>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</si>
  <si>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</si>
  <si>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</si>
  <si>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</si>
  <si>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</si>
  <si>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</si>
  <si>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</si>
  <si>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</si>
  <si>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</si>
  <si>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</si>
  <si>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</si>
  <si>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</si>
  <si>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</si>
  <si>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</si>
  <si>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</si>
  <si>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</si>
  <si>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</si>
  <si>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</si>
  <si>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</si>
  <si>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</si>
  <si>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</si>
  <si>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</si>
  <si>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</si>
  <si>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</si>
  <si>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</si>
  <si>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</si>
  <si>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</si>
  <si>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</si>
  <si>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</si>
  <si>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</si>
  <si>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</si>
  <si>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</si>
  <si>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</si>
  <si>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</si>
  <si>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</si>
  <si>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</si>
  <si>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</si>
  <si>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</si>
  <si>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</si>
  <si>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</si>
  <si>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</si>
  <si>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</si>
  <si>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</si>
  <si>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</si>
  <si>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</si>
  <si>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</si>
  <si>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</si>
  <si>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</si>
  <si>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</si>
  <si>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</si>
  <si>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</si>
  <si>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</si>
  <si>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</si>
  <si>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</si>
  <si>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</si>
  <si>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</si>
  <si>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</si>
  <si>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</si>
  <si>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</si>
  <si>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</si>
  <si>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</si>
  <si>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</si>
  <si>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</si>
  <si>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</si>
  <si>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</si>
  <si>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</si>
  <si>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</si>
  <si>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</si>
  <si>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</si>
  <si>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</si>
  <si>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</si>
  <si>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</si>
  <si>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</si>
  <si>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</si>
  <si>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</si>
  <si>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</si>
  <si>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</si>
  <si>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</si>
  <si>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</si>
  <si>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</si>
  <si>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</si>
  <si>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</si>
  <si>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</si>
  <si>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</si>
  <si>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</si>
  <si>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</si>
  <si>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</si>
  <si>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</si>
  <si>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</si>
  <si>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</si>
  <si>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</si>
  <si>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</si>
  <si>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</si>
  <si>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</si>
  <si>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</si>
  <si>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</si>
  <si>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</si>
  <si>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</si>
  <si>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</si>
  <si>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</si>
  <si>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</si>
  <si>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</si>
  <si>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</si>
  <si>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</si>
  <si>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</si>
  <si>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</si>
  <si>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</si>
  <si>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</si>
  <si>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</si>
  <si>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</si>
  <si>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</si>
  <si>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</si>
  <si>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</si>
  <si>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</si>
  <si>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</si>
  <si>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</si>
  <si>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</si>
  <si>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</si>
  <si>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</si>
  <si>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</si>
  <si>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</si>
  <si>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</si>
  <si>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</si>
  <si>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</si>
  <si>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</si>
  <si>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</si>
  <si>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</si>
  <si>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</si>
  <si>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</si>
  <si>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</si>
  <si>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</si>
  <si>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</si>
  <si>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</si>
  <si>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</si>
  <si>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</si>
  <si>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</si>
  <si>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</si>
  <si>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</si>
  <si>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</si>
  <si>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</si>
  <si>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</si>
  <si>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</si>
  <si>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</si>
  <si>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</si>
  <si>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</si>
  <si>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</si>
  <si>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</si>
  <si>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</si>
  <si>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</si>
  <si>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</si>
  <si>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</si>
  <si>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</si>
  <si>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</si>
  <si>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</si>
  <si>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</si>
  <si>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</si>
  <si>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</si>
  <si>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</si>
  <si>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</si>
  <si>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</si>
  <si>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</si>
  <si>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</si>
  <si>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</si>
  <si>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</si>
  <si>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</si>
  <si>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</si>
  <si>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</si>
  <si>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</si>
  <si>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</si>
  <si>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</si>
  <si>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</si>
  <si>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</si>
  <si>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</si>
  <si>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</si>
  <si>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</si>
  <si>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</si>
  <si>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</si>
  <si>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</si>
  <si>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</si>
  <si>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</si>
  <si>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</si>
  <si>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</si>
  <si>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</si>
  <si>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</si>
  <si>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</si>
  <si>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</si>
  <si>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</si>
  <si>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</si>
  <si>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</si>
  <si>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</si>
  <si>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</si>
  <si>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</si>
  <si>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</si>
  <si>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</si>
  <si>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</si>
  <si>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</si>
  <si>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</si>
  <si>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</si>
  <si>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</si>
  <si>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</si>
  <si>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</si>
  <si>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</si>
  <si>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</si>
  <si>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</si>
  <si>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</si>
  <si>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</si>
  <si>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</si>
  <si>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</si>
  <si>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</si>
  <si>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</si>
  <si>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</si>
  <si>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</si>
  <si>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</si>
  <si>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</si>
  <si>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</si>
  <si>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</si>
  <si>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</si>
  <si>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</si>
  <si>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</si>
  <si>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</si>
  <si>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</si>
  <si>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</si>
  <si>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</si>
  <si>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</si>
  <si>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</si>
  <si>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</si>
  <si>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</si>
  <si>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</si>
  <si>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</si>
  <si>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</si>
  <si>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</si>
  <si>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</si>
  <si>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</si>
  <si>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</si>
  <si>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</si>
  <si>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</si>
  <si>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</si>
  <si>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</si>
  <si>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</si>
  <si>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</si>
  <si>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</si>
  <si>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</si>
  <si>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</si>
  <si>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</si>
  <si>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</si>
  <si>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</si>
  <si>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</si>
  <si>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</si>
  <si>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</si>
  <si>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</si>
  <si>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</si>
  <si>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</si>
  <si>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</si>
  <si>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</si>
  <si>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</si>
  <si>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</si>
  <si>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</si>
  <si>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</si>
  <si>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</si>
  <si>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</si>
  <si>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</si>
  <si>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</si>
  <si>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</si>
  <si>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</si>
  <si>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</si>
  <si>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</si>
  <si>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</si>
  <si>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</si>
  <si>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</si>
  <si>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</si>
  <si>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</si>
  <si>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</si>
  <si>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</si>
  <si>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</si>
  <si>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</si>
  <si>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</si>
  <si>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</si>
  <si>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</si>
  <si>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</si>
  <si>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</si>
  <si>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</si>
  <si>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</si>
  <si>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</si>
  <si>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</si>
  <si>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</si>
  <si>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</si>
  <si>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</si>
  <si>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</si>
  <si>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</si>
  <si>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</si>
  <si>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</si>
  <si>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</si>
  <si>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</si>
  <si>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</si>
  <si>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</si>
  <si>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</si>
  <si>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</si>
  <si>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</si>
  <si>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</si>
  <si>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</si>
  <si>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</si>
  <si>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</si>
  <si>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</si>
  <si>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</si>
  <si>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</si>
  <si>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</si>
  <si>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</si>
  <si>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</si>
  <si>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</si>
  <si>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</si>
  <si>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</si>
  <si>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</si>
  <si>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</si>
  <si>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</si>
  <si>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</si>
  <si>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</si>
  <si>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</si>
  <si>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</si>
  <si>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</si>
  <si>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</si>
  <si>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</si>
  <si>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</si>
  <si>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</si>
  <si>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</si>
  <si>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</si>
  <si>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</si>
  <si>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</si>
  <si>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</si>
  <si>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</si>
  <si>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</si>
  <si>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</si>
  <si>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</si>
  <si>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</si>
  <si>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</si>
  <si>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</si>
  <si>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</si>
  <si>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</si>
  <si>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</si>
  <si>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</si>
  <si>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</si>
  <si>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</si>
  <si>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</si>
  <si>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</si>
  <si>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</si>
  <si>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</si>
  <si>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</si>
  <si>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</si>
  <si>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</si>
  <si>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</si>
  <si>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</si>
  <si>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</si>
  <si>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</si>
  <si>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</si>
  <si>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</si>
  <si>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</si>
  <si>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</si>
  <si>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</si>
  <si>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</si>
  <si>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</si>
  <si>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</si>
  <si>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</si>
  <si>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</si>
  <si>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</si>
  <si>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</si>
  <si>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</si>
  <si>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</si>
  <si>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</si>
  <si>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</si>
  <si>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</si>
  <si>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</si>
  <si>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</si>
  <si>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</si>
  <si>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</si>
  <si>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</si>
  <si>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</si>
  <si>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</si>
  <si>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</si>
  <si>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</si>
  <si>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</si>
  <si>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</si>
  <si>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</si>
  <si>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</si>
  <si>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</si>
  <si>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</si>
  <si>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</si>
  <si>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</si>
  <si>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</si>
  <si>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</si>
  <si>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</si>
  <si>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</si>
  <si>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</si>
  <si>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</si>
  <si>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</si>
  <si>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</si>
  <si>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</si>
  <si>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</si>
  <si>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</si>
  <si>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</si>
  <si>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</si>
  <si>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</si>
  <si>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</si>
  <si>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</si>
  <si>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</si>
  <si>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</si>
  <si>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</si>
  <si>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</si>
  <si>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</si>
  <si>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</si>
  <si>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</si>
  <si>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</si>
  <si>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</si>
  <si>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</si>
  <si>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</si>
  <si>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</si>
  <si>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</si>
  <si>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</si>
  <si>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</si>
  <si>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</si>
  <si>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</si>
  <si>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</si>
  <si>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</si>
  <si>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</si>
  <si>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</si>
  <si>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</si>
  <si>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</si>
  <si>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</si>
  <si>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</si>
  <si>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</si>
  <si>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</si>
  <si>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</si>
  <si>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</si>
  <si>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</si>
  <si>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</si>
  <si>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</si>
  <si>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</si>
  <si>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</si>
  <si>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</si>
  <si>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</si>
  <si>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</si>
  <si>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</si>
  <si>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</si>
  <si>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</si>
  <si>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</si>
  <si>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</si>
  <si>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</si>
  <si>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</si>
  <si>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</si>
  <si>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</si>
  <si>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</si>
  <si>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</si>
  <si>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</si>
  <si>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</si>
  <si>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</si>
  <si>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</si>
  <si>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</si>
  <si>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</si>
  <si>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</si>
  <si>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</si>
  <si>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</si>
  <si>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</si>
  <si>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</si>
  <si>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</si>
  <si>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</si>
  <si>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</si>
  <si>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</si>
  <si>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</si>
  <si>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</si>
  <si>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</si>
  <si>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</si>
  <si>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</si>
  <si>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</si>
  <si>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</si>
  <si>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</si>
  <si>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</si>
  <si>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</si>
  <si>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</si>
  <si>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</si>
  <si>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</si>
  <si>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</si>
  <si>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</si>
  <si>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</si>
  <si>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</si>
  <si>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</si>
  <si>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</si>
  <si>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</si>
  <si>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</si>
  <si>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</si>
  <si>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</si>
  <si>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</si>
  <si>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</si>
  <si>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</si>
  <si>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</si>
  <si>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</si>
  <si>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</si>
  <si>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</si>
  <si>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</si>
  <si>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</si>
  <si>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</si>
  <si>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</si>
  <si>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</si>
  <si>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</si>
  <si>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</si>
  <si>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</si>
  <si>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</si>
  <si>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</si>
  <si>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</si>
  <si>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</si>
  <si>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</si>
  <si>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</si>
  <si>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</si>
  <si>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</si>
  <si>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</si>
  <si>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</si>
  <si>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</si>
  <si>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</si>
  <si>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</si>
  <si>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</si>
  <si>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</si>
  <si>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</si>
  <si>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</si>
  <si>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</si>
  <si>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</si>
  <si>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</si>
  <si>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</si>
  <si>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</si>
  <si>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</si>
  <si>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</si>
  <si>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</si>
  <si>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</si>
  <si>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</si>
  <si>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</si>
  <si>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</si>
  <si>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</si>
  <si>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</si>
  <si>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</si>
  <si>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</si>
  <si>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</si>
  <si>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</si>
  <si>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</si>
  <si>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</si>
  <si>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</si>
  <si>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</si>
  <si>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</si>
  <si>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</si>
  <si>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</si>
  <si>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</si>
  <si>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</si>
  <si>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</si>
  <si>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</si>
  <si>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</si>
  <si>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</si>
  <si>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</si>
  <si>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</si>
  <si>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</si>
  <si>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</si>
  <si>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</si>
  <si>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</si>
  <si>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</si>
  <si>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</si>
  <si>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</si>
  <si>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</si>
  <si>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</si>
  <si>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</si>
  <si>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</si>
  <si>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</si>
  <si>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</si>
  <si>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</si>
  <si>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</si>
  <si>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</si>
  <si>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</si>
  <si>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</si>
  <si>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</si>
  <si>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</si>
  <si>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</si>
  <si>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</si>
  <si>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</si>
  <si>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</si>
  <si>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</si>
  <si>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</si>
  <si>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</si>
  <si>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</si>
  <si>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</si>
  <si>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</si>
  <si>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</si>
  <si>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</si>
  <si>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</si>
  <si>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</si>
  <si>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</si>
  <si>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</si>
  <si>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</si>
  <si>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</si>
  <si>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</si>
  <si>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</si>
  <si>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</si>
  <si>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</si>
  <si>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</si>
  <si>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</si>
  <si>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</si>
  <si>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</si>
  <si>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</si>
  <si>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</si>
  <si>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</si>
  <si>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</si>
  <si>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</si>
  <si>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</si>
  <si>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</si>
  <si>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</si>
  <si>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</si>
  <si>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</si>
  <si>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</si>
  <si>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</si>
  <si>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</si>
  <si>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</si>
  <si>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</si>
  <si>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</si>
  <si>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</si>
  <si>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</si>
  <si>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</si>
  <si>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</si>
  <si>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</si>
  <si>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</si>
  <si>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</si>
  <si>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</si>
  <si>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</si>
  <si>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</si>
  <si>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</si>
  <si>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</si>
  <si>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</si>
  <si>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</si>
  <si>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</si>
  <si>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</si>
  <si>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</si>
  <si>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</si>
  <si>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</si>
  <si>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</si>
  <si>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</si>
  <si>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</si>
  <si>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</si>
  <si>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</si>
  <si>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</si>
  <si>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</si>
  <si>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</si>
  <si>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</si>
  <si>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</si>
  <si>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</si>
  <si>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</si>
  <si>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</si>
  <si>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</si>
  <si>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</si>
  <si>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</si>
  <si>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</si>
  <si>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</si>
  <si>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</si>
  <si>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</si>
  <si>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</si>
  <si>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</si>
  <si>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</si>
  <si>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</si>
  <si>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</si>
  <si>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</si>
  <si>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</si>
  <si>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</si>
  <si>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</si>
  <si>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</si>
  <si>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</si>
  <si>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</si>
  <si>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</si>
  <si>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</si>
  <si>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</si>
  <si>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</si>
  <si>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</si>
  <si>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</si>
  <si>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</si>
  <si>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</si>
  <si>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</si>
  <si>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</si>
  <si>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</si>
  <si>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</si>
  <si>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</si>
  <si>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</si>
  <si>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</si>
  <si>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</si>
  <si>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</si>
  <si>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</si>
  <si>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</si>
  <si>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</si>
  <si>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</si>
  <si>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</si>
  <si>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</si>
  <si>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</si>
  <si>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</si>
  <si>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</si>
  <si>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</si>
  <si>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</si>
  <si>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</si>
  <si>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</si>
  <si>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</si>
  <si>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</si>
  <si>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</si>
  <si>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</si>
  <si>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</si>
  <si>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</si>
  <si>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</si>
  <si>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</si>
  <si>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</si>
  <si>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</si>
  <si>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</si>
  <si>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</si>
  <si>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</si>
  <si>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</si>
  <si>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</si>
  <si>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</si>
  <si>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</si>
  <si>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</si>
  <si>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</si>
  <si>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</si>
  <si>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</si>
  <si>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</si>
  <si>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</si>
  <si>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</si>
  <si>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</si>
  <si>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</si>
  <si>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</si>
  <si>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</si>
  <si>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</si>
  <si>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</si>
  <si>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</si>
  <si>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</si>
  <si>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</si>
  <si>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</si>
  <si>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</si>
  <si>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</si>
  <si>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</si>
  <si>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</si>
  <si>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</si>
  <si>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</si>
  <si>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</si>
  <si>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</si>
  <si>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</si>
  <si>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</si>
  <si>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</si>
  <si>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</si>
  <si>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</si>
  <si>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</si>
  <si>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</si>
  <si>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</si>
  <si>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</si>
  <si>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</si>
  <si>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</si>
  <si>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</si>
  <si>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</si>
  <si>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</si>
  <si>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</si>
  <si>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</si>
  <si>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</si>
  <si>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</si>
  <si>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</si>
  <si>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</si>
  <si>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</si>
  <si>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</si>
  <si>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</si>
  <si>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</si>
  <si>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</si>
  <si>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</si>
  <si>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</si>
  <si>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</si>
  <si>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</si>
  <si>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</si>
  <si>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</si>
  <si>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</si>
  <si>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</si>
  <si>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</si>
  <si>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</si>
  <si>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</si>
  <si>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</si>
  <si>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</si>
  <si>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</si>
  <si>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</si>
  <si>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</si>
  <si>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</si>
  <si>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</si>
  <si>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</si>
  <si>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</si>
  <si>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</si>
  <si>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</si>
  <si>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</si>
  <si>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</si>
  <si>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</si>
  <si>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</si>
  <si>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</si>
  <si>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</si>
  <si>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</si>
  <si>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</si>
  <si>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</si>
  <si>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</si>
  <si>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</si>
  <si>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</si>
  <si>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</si>
  <si>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</si>
  <si>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</si>
  <si>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</si>
  <si>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</si>
  <si>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</si>
  <si>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</si>
  <si>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</si>
  <si>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</si>
  <si>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</si>
  <si>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</si>
  <si>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</si>
  <si>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</si>
  <si>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</si>
  <si>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</si>
  <si>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</si>
  <si>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</si>
  <si>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</si>
  <si>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</si>
  <si>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</si>
  <si>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</si>
  <si>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</si>
  <si>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</si>
  <si>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</si>
  <si>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</si>
  <si>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</si>
  <si>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</si>
  <si>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</si>
  <si>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</si>
  <si>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</si>
  <si>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</si>
  <si>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</si>
  <si>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</si>
  <si>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</si>
  <si>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</si>
  <si>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</si>
  <si>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</si>
  <si>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</si>
  <si>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</si>
  <si>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</si>
  <si>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</si>
  <si>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</si>
  <si>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</si>
  <si>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</si>
  <si>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</si>
  <si>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</si>
  <si>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</si>
  <si>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</si>
  <si>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</si>
  <si>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</si>
  <si>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</si>
  <si>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</si>
  <si>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</si>
  <si>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</si>
  <si>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</si>
  <si>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</si>
  <si>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</si>
  <si>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</si>
  <si>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</si>
  <si>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</si>
  <si>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</si>
  <si>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</si>
  <si>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</si>
  <si>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</si>
  <si>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</si>
  <si>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</si>
  <si>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</si>
  <si>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</si>
  <si>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</si>
  <si>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</si>
  <si>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</si>
  <si>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</si>
  <si>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</si>
  <si>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</si>
  <si>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</si>
  <si>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</si>
  <si>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</si>
  <si>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</si>
  <si>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</si>
  <si>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</si>
  <si>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</si>
  <si>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</si>
  <si>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</si>
  <si>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</si>
  <si>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</si>
  <si>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</si>
  <si>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</si>
  <si>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</si>
  <si>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</si>
  <si>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</si>
  <si>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</si>
  <si>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</si>
  <si>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</si>
  <si>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</si>
  <si>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</si>
  <si>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</si>
  <si>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</si>
  <si>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</si>
  <si>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</si>
  <si>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</si>
  <si>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</si>
  <si>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</si>
  <si>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</si>
  <si>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</si>
  <si>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</si>
  <si>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</si>
  <si>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</si>
  <si>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</si>
  <si>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</si>
  <si>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</si>
  <si>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</si>
  <si>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</si>
  <si>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</si>
  <si>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</si>
  <si>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</si>
  <si>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</si>
  <si>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</si>
  <si>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</si>
  <si>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</si>
  <si>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</si>
  <si>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</si>
  <si>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</si>
  <si>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</si>
  <si>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</si>
  <si>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</si>
  <si>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</si>
  <si>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</si>
  <si>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</si>
  <si>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</si>
  <si>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</si>
  <si>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</si>
  <si>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</si>
  <si>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</si>
  <si>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</si>
  <si>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</si>
  <si>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</si>
  <si>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</si>
  <si>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</si>
  <si>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</si>
  <si>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</si>
  <si>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</si>
  <si>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</si>
  <si>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</si>
  <si>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</si>
  <si>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</si>
  <si>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</si>
  <si>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</si>
  <si>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</si>
  <si>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</si>
  <si>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</si>
  <si>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</si>
  <si>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</si>
  <si>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</si>
  <si>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</si>
  <si>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</si>
  <si>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</si>
  <si>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</si>
  <si>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</si>
  <si>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</si>
  <si>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</si>
  <si>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</si>
  <si>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</si>
  <si>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</si>
  <si>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</si>
  <si>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</si>
  <si>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</si>
  <si>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</si>
  <si>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</si>
  <si>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</si>
  <si>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</si>
  <si>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</si>
  <si>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</si>
  <si>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</si>
  <si>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</si>
  <si>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</si>
  <si>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</si>
  <si>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</si>
  <si>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</si>
  <si>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</si>
  <si>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</si>
  <si>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</si>
  <si>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</si>
  <si>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</si>
  <si>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</si>
  <si>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</si>
  <si>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</si>
  <si>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</si>
  <si>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</si>
  <si>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</si>
  <si>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</si>
  <si>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</si>
  <si>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</si>
  <si>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</si>
  <si>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</si>
  <si>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</si>
  <si>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</si>
  <si>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</si>
  <si>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</si>
  <si>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</si>
  <si>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</si>
  <si>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</si>
  <si>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</si>
  <si>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</si>
  <si>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</si>
  <si>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</si>
  <si>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</si>
  <si>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</si>
  <si>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</si>
  <si>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</si>
  <si>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</si>
  <si>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</si>
  <si>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</si>
  <si>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</si>
  <si>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</si>
  <si>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</si>
  <si>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</si>
  <si>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</si>
  <si>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</si>
  <si>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</si>
  <si>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</si>
  <si>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</si>
  <si>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</si>
  <si>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</si>
  <si>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</si>
  <si>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</si>
  <si>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</si>
  <si>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</si>
  <si>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</si>
  <si>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</si>
  <si>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</si>
  <si>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</si>
  <si>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</si>
  <si>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</si>
  <si>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</si>
  <si>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</si>
  <si>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</si>
  <si>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</si>
  <si>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</si>
  <si>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</si>
  <si>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</si>
  <si>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</si>
  <si>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</si>
  <si>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</si>
  <si>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</si>
  <si>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</si>
  <si>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</si>
  <si>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</si>
  <si>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</si>
  <si>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</si>
  <si>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</si>
  <si>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</si>
  <si>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</si>
  <si>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</si>
  <si>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</si>
  <si>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</si>
  <si>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</si>
  <si>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</si>
  <si>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</si>
  <si>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</si>
  <si>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</si>
  <si>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</si>
  <si>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</si>
  <si>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</si>
  <si>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</si>
  <si>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</si>
  <si>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</si>
  <si>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</si>
  <si>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</si>
  <si>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</si>
  <si>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</si>
  <si>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</si>
  <si>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</si>
  <si>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</si>
  <si>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</si>
  <si>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</si>
  <si>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</si>
  <si>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</si>
  <si>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</si>
  <si>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</si>
  <si>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</si>
  <si>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</si>
  <si>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</si>
  <si>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</si>
  <si>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</si>
  <si>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</si>
  <si>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</si>
  <si>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</si>
  <si>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</si>
  <si>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</si>
  <si>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</si>
  <si>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</si>
  <si>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</si>
  <si>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</si>
  <si>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</si>
  <si>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</si>
  <si>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</si>
  <si>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</si>
  <si>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</si>
  <si>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</si>
  <si>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</si>
  <si>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</si>
  <si>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</si>
  <si>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</si>
  <si>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</si>
  <si>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</si>
  <si>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</si>
  <si>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</si>
  <si>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</si>
  <si>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</si>
  <si>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</si>
  <si>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</si>
  <si>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</si>
  <si>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</si>
  <si>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</si>
  <si>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</si>
  <si>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</si>
  <si>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</si>
  <si>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</si>
  <si>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</si>
  <si>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</si>
  <si>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</si>
  <si>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</si>
  <si>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</si>
  <si>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</si>
  <si>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</si>
  <si>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</si>
  <si>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</si>
  <si>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</si>
  <si>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</si>
  <si>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</si>
  <si>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</si>
  <si>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</si>
  <si>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</si>
  <si>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</si>
  <si>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</si>
  <si>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</si>
  <si>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</si>
  <si>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</si>
  <si>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</si>
  <si>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</si>
  <si>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</si>
  <si>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</si>
  <si>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</si>
  <si>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</si>
  <si>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</si>
  <si>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</si>
  <si>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</si>
  <si>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</si>
  <si>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</si>
  <si>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</si>
  <si>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</si>
  <si>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</si>
  <si>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</si>
  <si>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</si>
  <si>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</si>
  <si>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</si>
  <si>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</si>
  <si>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</si>
  <si>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</si>
  <si>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</si>
  <si>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</si>
  <si>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</si>
  <si>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</si>
  <si>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</si>
  <si>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</si>
  <si>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</si>
  <si>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</si>
  <si>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</si>
  <si>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</si>
  <si>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</si>
  <si>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</si>
  <si>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</si>
  <si>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</si>
  <si>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</si>
  <si>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</si>
  <si>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</si>
  <si>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</si>
  <si>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</si>
  <si>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</si>
  <si>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</si>
  <si>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</si>
  <si>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</si>
  <si>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</si>
  <si>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</si>
  <si>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</si>
  <si>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</si>
  <si>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</si>
  <si>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</si>
  <si>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</si>
  <si>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</si>
  <si>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</si>
  <si>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</si>
  <si>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</si>
  <si>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</si>
  <si>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</si>
  <si>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</si>
  <si>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</si>
  <si>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</si>
  <si>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</si>
  <si>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</si>
  <si>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</si>
  <si>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</si>
  <si>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</si>
  <si>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</si>
  <si>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</si>
  <si>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</si>
  <si>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</si>
  <si>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</si>
  <si>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</si>
  <si>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</si>
  <si>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</si>
  <si>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</si>
  <si>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</si>
  <si>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</si>
  <si>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</si>
  <si>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</si>
  <si>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</si>
  <si>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</si>
  <si>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</si>
  <si>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</si>
  <si>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</si>
  <si>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</si>
  <si>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</si>
  <si>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</si>
  <si>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</si>
  <si>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</si>
  <si>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</si>
  <si>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</si>
  <si>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</si>
  <si>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</si>
  <si>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</si>
  <si>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</si>
  <si>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</si>
  <si>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</si>
  <si>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</si>
  <si>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</si>
  <si>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</si>
  <si>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</si>
  <si>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</si>
  <si>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</si>
  <si>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</si>
  <si>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</si>
  <si>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</si>
  <si>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</si>
  <si>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</si>
  <si>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</si>
  <si>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</si>
  <si>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</si>
  <si>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</si>
  <si>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</si>
  <si>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</si>
  <si>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</si>
  <si>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</si>
  <si>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</si>
  <si>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</si>
  <si>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</si>
  <si>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</si>
  <si>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</si>
  <si>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</si>
  <si>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</si>
  <si>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</si>
  <si>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</si>
  <si>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</si>
  <si>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</si>
  <si>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</si>
  <si>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</si>
  <si>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</si>
  <si>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</si>
  <si>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</si>
  <si>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</si>
  <si>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</si>
  <si>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</si>
  <si>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</si>
  <si>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</si>
  <si>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</si>
  <si>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</si>
  <si>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</si>
  <si>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</si>
  <si>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</si>
  <si>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</si>
  <si>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</si>
  <si>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</si>
  <si>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</si>
  <si>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</si>
  <si>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</si>
  <si>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</si>
  <si>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</si>
  <si>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</si>
  <si>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</si>
  <si>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</si>
  <si>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</si>
  <si>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</si>
  <si>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</si>
  <si>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</si>
  <si>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</si>
  <si>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</si>
  <si>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</si>
  <si>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</si>
  <si>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</si>
  <si>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</si>
  <si>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</si>
  <si>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</si>
  <si>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</si>
  <si>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</si>
  <si>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</si>
  <si>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</si>
  <si>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</si>
  <si>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</si>
  <si>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</si>
  <si>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</si>
  <si>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</si>
  <si>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</si>
  <si>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</si>
  <si>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</si>
  <si>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</si>
  <si>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</si>
  <si>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</si>
  <si>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</si>
  <si>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</si>
  <si>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</si>
  <si>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</si>
  <si>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</si>
  <si>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</si>
  <si>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</si>
  <si>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</si>
  <si>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</si>
  <si>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</si>
  <si>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</si>
  <si>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</si>
  <si>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</si>
  <si>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</si>
  <si>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</si>
  <si>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</si>
  <si>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</si>
  <si>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</si>
  <si>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</si>
  <si>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</si>
  <si>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</si>
  <si>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</si>
  <si>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</si>
  <si>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</si>
  <si>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</si>
  <si>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</si>
  <si>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</si>
  <si>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</si>
  <si>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</si>
  <si>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</si>
  <si>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</si>
  <si>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</si>
  <si>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</si>
  <si>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</si>
  <si>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</si>
  <si>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</si>
  <si>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</si>
  <si>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</si>
  <si>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</si>
  <si>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</si>
  <si>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</si>
  <si>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</si>
  <si>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</si>
  <si>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</si>
  <si>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</si>
  <si>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</si>
  <si>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</si>
  <si>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</si>
  <si>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</si>
  <si>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</si>
  <si>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</si>
  <si>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</si>
  <si>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</si>
  <si>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</si>
  <si>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</si>
  <si>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</si>
  <si>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</si>
  <si>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</si>
  <si>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</si>
  <si>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</si>
  <si>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</si>
  <si>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</si>
  <si>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</si>
  <si>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</si>
  <si>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</si>
  <si>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</si>
  <si>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</si>
  <si>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</si>
  <si>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</si>
  <si>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</si>
  <si>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</si>
  <si>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</si>
  <si>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</si>
  <si>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</si>
  <si>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</si>
  <si>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</si>
  <si>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</si>
  <si>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</si>
  <si>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</si>
  <si>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</si>
  <si>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</si>
  <si>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</si>
  <si>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</si>
  <si>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</si>
  <si>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</si>
  <si>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</si>
  <si>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</si>
  <si>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</si>
  <si>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</si>
  <si>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</si>
  <si>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</si>
  <si>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</si>
  <si>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</si>
  <si>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</si>
  <si>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</si>
  <si>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</si>
  <si>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</si>
  <si>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</si>
  <si>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</si>
  <si>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</si>
  <si>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</si>
  <si>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</si>
  <si>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</si>
  <si>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</si>
  <si>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</si>
  <si>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</si>
  <si>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</si>
  <si>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</si>
  <si>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</si>
  <si>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</si>
  <si>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</si>
  <si>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</si>
  <si>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</si>
  <si>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</si>
  <si>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</si>
  <si>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</si>
  <si>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</si>
  <si>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</si>
  <si>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</si>
  <si>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</si>
  <si>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</si>
  <si>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</si>
  <si>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</si>
  <si>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</si>
  <si>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</si>
  <si>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</si>
  <si>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</si>
  <si>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</si>
  <si>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</si>
  <si>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</si>
  <si>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</si>
  <si>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</si>
  <si>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</si>
  <si>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</si>
  <si>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</si>
  <si>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</si>
  <si>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</si>
  <si>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</si>
  <si>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</si>
  <si>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</si>
  <si>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</si>
  <si>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</si>
  <si>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</si>
  <si>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</si>
  <si>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</si>
  <si>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</si>
  <si>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</si>
  <si>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</si>
  <si>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</si>
  <si>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</si>
  <si>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</si>
  <si>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</si>
  <si>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</si>
  <si>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</si>
  <si>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</si>
  <si>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</si>
  <si>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</si>
  <si>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</si>
  <si>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</si>
  <si>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</si>
  <si>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</si>
  <si>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</si>
  <si>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</si>
  <si>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</si>
  <si>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</si>
  <si>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</si>
  <si>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</si>
  <si>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</si>
  <si>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</si>
  <si>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</si>
  <si>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</si>
  <si>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</si>
  <si>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</si>
  <si>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</si>
  <si>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</si>
  <si>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</si>
  <si>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</si>
  <si>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</si>
  <si>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</si>
  <si>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</si>
  <si>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</si>
  <si>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</si>
  <si>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</si>
  <si>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</si>
  <si>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</si>
  <si>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</si>
  <si>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</si>
  <si>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</si>
  <si>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</si>
  <si>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</si>
  <si>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</si>
  <si>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</si>
  <si>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</si>
  <si>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</si>
  <si>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</si>
  <si>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</si>
  <si>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</si>
  <si>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</si>
  <si>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</si>
  <si>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</si>
  <si>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</si>
  <si>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</si>
  <si>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</si>
  <si>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</si>
  <si>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</si>
  <si>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</si>
  <si>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</si>
  <si>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</si>
  <si>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</si>
  <si>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</si>
  <si>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</si>
  <si>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</si>
  <si>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</si>
  <si>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</si>
  <si>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</si>
  <si>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</si>
  <si>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</si>
  <si>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</si>
  <si>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</si>
  <si>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</si>
  <si>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</si>
  <si>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</si>
  <si>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</si>
  <si>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</si>
  <si>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</si>
  <si>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</si>
  <si>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</si>
  <si>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</si>
  <si>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</si>
  <si>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</si>
  <si>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</si>
  <si>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</si>
  <si>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</si>
  <si>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</si>
  <si>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</si>
  <si>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</si>
  <si>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</si>
  <si>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</si>
  <si>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</si>
  <si>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</si>
  <si>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</si>
  <si>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</si>
  <si>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</si>
  <si>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</si>
  <si>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</si>
  <si>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</si>
  <si>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</si>
  <si>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</si>
  <si>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</si>
  <si>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</si>
  <si>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</si>
  <si>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</si>
  <si>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</si>
  <si>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</si>
  <si>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</si>
  <si>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</si>
  <si>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</si>
  <si>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</si>
  <si>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</si>
  <si>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</si>
  <si>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</si>
  <si>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</si>
  <si>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</si>
  <si>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</si>
  <si>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</si>
  <si>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</si>
  <si>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</si>
  <si>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</si>
  <si>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</si>
  <si>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</si>
  <si>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</si>
  <si>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</si>
  <si>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</si>
  <si>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</si>
  <si>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</si>
  <si>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</si>
  <si>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</si>
  <si>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</si>
  <si>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</si>
  <si>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</si>
  <si>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</si>
  <si>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</si>
  <si>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</si>
  <si>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</si>
  <si>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</si>
  <si>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</si>
  <si>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</si>
  <si>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</si>
  <si>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</si>
  <si>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</si>
  <si>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</si>
  <si>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</si>
  <si>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</si>
  <si>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</si>
  <si>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</si>
  <si>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</si>
  <si>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</si>
  <si>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</si>
  <si>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</si>
  <si>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</si>
  <si>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</si>
  <si>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</si>
  <si>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</si>
  <si>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</si>
  <si>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</si>
  <si>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</si>
  <si>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</si>
  <si>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</si>
  <si>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</si>
  <si>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</si>
  <si>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</si>
  <si>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</si>
  <si>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</si>
  <si>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</si>
  <si>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</si>
  <si>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</si>
  <si>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</si>
  <si>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</si>
  <si>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</si>
  <si>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</si>
  <si>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</si>
  <si>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</si>
  <si>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</si>
  <si>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</si>
  <si>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</si>
  <si>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</si>
  <si>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</si>
  <si>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</si>
  <si>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</si>
  <si>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</si>
  <si>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</si>
  <si>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</si>
  <si>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</si>
  <si>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</si>
  <si>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</si>
  <si>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</si>
  <si>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</si>
  <si>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</si>
  <si>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</si>
  <si>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</si>
  <si>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</si>
  <si>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</si>
  <si>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</si>
  <si>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</si>
  <si>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</si>
  <si>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</si>
  <si>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</si>
  <si>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</si>
  <si>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</si>
  <si>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</si>
  <si>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</si>
  <si>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</si>
  <si>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</si>
  <si>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</si>
  <si>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</si>
  <si>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</si>
  <si>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</si>
  <si>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</si>
  <si>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</si>
  <si>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</si>
  <si>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</si>
  <si>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</si>
  <si>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</si>
  <si>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</si>
  <si>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</si>
  <si>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</si>
  <si>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</si>
  <si>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</si>
  <si>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</si>
  <si>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</si>
  <si>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</si>
  <si>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</si>
  <si>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</si>
  <si>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</si>
  <si>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</si>
  <si>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</si>
  <si>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</si>
  <si>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</si>
  <si>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</si>
  <si>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</si>
  <si>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</si>
  <si>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</si>
  <si>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</si>
  <si>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</si>
  <si>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</si>
  <si>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</si>
  <si>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</si>
  <si>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</si>
  <si>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</si>
  <si>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</si>
  <si>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</si>
  <si>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</si>
  <si>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</si>
  <si>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</si>
  <si>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</si>
  <si>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</si>
  <si>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</si>
  <si>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</si>
  <si>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</si>
  <si>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</si>
  <si>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</si>
  <si>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</si>
  <si>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</si>
  <si>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</si>
  <si>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</si>
  <si>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</si>
  <si>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</si>
  <si>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</si>
  <si>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</si>
  <si>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</si>
  <si>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</si>
  <si>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</si>
  <si>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</si>
  <si>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</si>
  <si>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</si>
  <si>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</si>
  <si>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</si>
  <si>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</si>
  <si>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</si>
  <si>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</si>
  <si>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</si>
  <si>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</si>
  <si>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</si>
  <si>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</si>
  <si>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</si>
  <si>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</si>
  <si>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</si>
  <si>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</si>
  <si>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</si>
  <si>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</si>
  <si>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</si>
  <si>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</si>
  <si>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</si>
  <si>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</si>
  <si>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</si>
  <si>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</si>
  <si>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</si>
  <si>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</si>
  <si>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</si>
  <si>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</si>
  <si>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</si>
  <si>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</si>
  <si>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</si>
  <si>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</si>
  <si>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</si>
  <si>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</si>
  <si>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</si>
  <si>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</si>
  <si>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</si>
  <si>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</si>
  <si>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</si>
  <si>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</si>
  <si>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</si>
  <si>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</si>
  <si>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</si>
  <si>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</si>
  <si>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</si>
  <si>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</si>
  <si>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</si>
  <si>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</si>
  <si>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</si>
  <si>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</si>
  <si>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</si>
  <si>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</si>
  <si>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</si>
  <si>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</si>
  <si>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</si>
  <si>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</si>
  <si>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</si>
  <si>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</si>
  <si>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</si>
  <si>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</si>
  <si>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</si>
  <si>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</si>
  <si>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</si>
  <si>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</si>
  <si>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</si>
  <si>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</si>
  <si>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</si>
  <si>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</si>
  <si>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</si>
  <si>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</si>
  <si>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</si>
  <si>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</si>
  <si>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</si>
  <si>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</si>
  <si>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</si>
  <si>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</si>
  <si>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</si>
  <si>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</si>
  <si>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</si>
  <si>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</si>
  <si>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</si>
  <si>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</si>
  <si>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</si>
  <si>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</si>
  <si>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</si>
  <si>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</si>
  <si>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</si>
  <si>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</si>
  <si>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</si>
  <si>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</si>
  <si>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</si>
  <si>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</si>
  <si>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</si>
  <si>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</si>
  <si>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</si>
  <si>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</si>
  <si>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</si>
  <si>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</si>
  <si>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</si>
  <si>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</si>
  <si>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</si>
  <si>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</si>
  <si>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</si>
  <si>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</si>
  <si>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</si>
  <si>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</si>
  <si>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</si>
  <si>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</si>
  <si>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</si>
  <si>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</si>
  <si>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</si>
  <si>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</si>
  <si>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</si>
  <si>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</si>
  <si>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</si>
  <si>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</si>
  <si>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</si>
  <si>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</si>
  <si>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</si>
  <si>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</si>
  <si>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</si>
  <si>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</si>
  <si>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</si>
  <si>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</si>
  <si>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</si>
  <si>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</si>
  <si>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</si>
  <si>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</si>
  <si>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</si>
  <si>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</si>
  <si>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</si>
  <si>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</si>
  <si>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</si>
  <si>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</si>
  <si>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</si>
  <si>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</si>
  <si>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</si>
  <si>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</si>
  <si>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</si>
  <si>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</si>
  <si>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</si>
  <si>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</si>
  <si>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</si>
  <si>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</si>
  <si>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</si>
  <si>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</si>
  <si>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</si>
  <si>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</si>
  <si>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</si>
  <si>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</si>
  <si>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</si>
  <si>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</si>
  <si>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</si>
  <si>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</si>
  <si>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</si>
  <si>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</si>
  <si>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</si>
  <si>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</si>
  <si>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</si>
  <si>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</si>
  <si>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</si>
  <si>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</si>
  <si>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</si>
  <si>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</si>
  <si>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</si>
  <si>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</si>
  <si>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</si>
  <si>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</si>
  <si>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</si>
  <si>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</si>
  <si>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</si>
  <si>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</si>
  <si>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</si>
  <si>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</si>
  <si>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</si>
  <si>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</si>
  <si>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</si>
  <si>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</si>
  <si>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</si>
  <si>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</si>
  <si>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</si>
  <si>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</si>
  <si>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</si>
  <si>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</si>
  <si>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</si>
  <si>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</si>
  <si>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</si>
  <si>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</si>
  <si>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</si>
  <si>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</si>
  <si>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</si>
  <si>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</si>
  <si>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</si>
  <si>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</si>
  <si>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</si>
  <si>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</si>
  <si>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</si>
  <si>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</si>
  <si>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</si>
  <si>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</si>
  <si>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</si>
  <si>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</si>
  <si>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</si>
  <si>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</si>
  <si>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</si>
  <si>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</si>
  <si>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</si>
  <si>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</si>
  <si>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</si>
  <si>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</si>
  <si>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</si>
  <si>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</si>
  <si>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</si>
  <si>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</si>
  <si>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</si>
  <si>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</si>
  <si>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</si>
  <si>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</si>
  <si>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</si>
  <si>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</si>
  <si>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</si>
  <si>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</si>
  <si>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</si>
  <si>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</si>
  <si>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</si>
  <si>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</si>
  <si>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</si>
  <si>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</si>
  <si>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</si>
  <si>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</si>
  <si>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</si>
  <si>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</si>
  <si>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</si>
  <si>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</si>
  <si>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</si>
  <si>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</si>
  <si>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</si>
  <si>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</si>
  <si>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</si>
  <si>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</si>
  <si>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</si>
  <si>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</si>
  <si>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</si>
  <si>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</si>
  <si>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</si>
  <si>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</si>
  <si>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</si>
  <si>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</si>
  <si>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</si>
  <si>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</si>
  <si>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</si>
  <si>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</si>
  <si>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</si>
  <si>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</si>
  <si>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</si>
  <si>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</si>
  <si>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</si>
  <si>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</si>
  <si>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</si>
  <si>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</si>
  <si>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</si>
  <si>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</si>
  <si>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</si>
  <si>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</si>
  <si>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</si>
  <si>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</si>
  <si>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</si>
  <si>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</si>
  <si>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</si>
  <si>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</si>
  <si>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</si>
  <si>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</si>
  <si>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</si>
  <si>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</si>
  <si>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</si>
  <si>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</si>
  <si>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</si>
  <si>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</si>
  <si>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</si>
  <si>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</si>
  <si>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</si>
  <si>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</si>
  <si>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</si>
  <si>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</si>
  <si>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</si>
  <si>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</si>
  <si>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</si>
  <si>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</si>
  <si>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</si>
  <si>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</si>
  <si>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</si>
  <si>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</si>
  <si>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</si>
  <si>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</si>
  <si>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</si>
  <si>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</si>
  <si>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</si>
  <si>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</si>
  <si>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</si>
  <si>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</si>
  <si>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</si>
  <si>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</si>
  <si>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</si>
  <si>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</si>
  <si>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</si>
  <si>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</si>
  <si>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</si>
  <si>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</si>
  <si>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</si>
  <si>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</si>
  <si>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</si>
  <si>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</si>
  <si>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</si>
  <si>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</si>
  <si>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</si>
  <si>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</si>
  <si>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</si>
  <si>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</si>
  <si>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</si>
  <si>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</si>
  <si>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</si>
  <si>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</si>
  <si>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</si>
  <si>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</si>
  <si>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</si>
  <si>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</si>
  <si>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</si>
  <si>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</si>
  <si>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</si>
  <si>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</si>
  <si>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</si>
  <si>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</si>
  <si>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</si>
  <si>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</si>
  <si>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</si>
  <si>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</si>
  <si>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</si>
  <si>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</si>
  <si>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</si>
  <si>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</si>
  <si>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</si>
  <si>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</si>
  <si>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</si>
  <si>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</si>
  <si>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</si>
  <si>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</si>
  <si>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</si>
  <si>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</si>
  <si>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</si>
  <si>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</si>
  <si>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</si>
  <si>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</si>
  <si>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</si>
  <si>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</si>
  <si>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</si>
  <si>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</si>
  <si>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</si>
  <si>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</si>
  <si>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</si>
  <si>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</si>
  <si>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</si>
  <si>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</si>
  <si>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</si>
  <si>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</si>
  <si>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</si>
  <si>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</si>
  <si>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</si>
  <si>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</si>
  <si>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</si>
  <si>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</si>
  <si>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</si>
  <si>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</si>
  <si>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</si>
  <si>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</si>
  <si>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</si>
  <si>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</si>
  <si>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</si>
  <si>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</si>
  <si>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</si>
  <si>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</si>
  <si>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</si>
  <si>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</si>
  <si>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</si>
  <si>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</si>
  <si>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</si>
  <si>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</si>
  <si>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</si>
  <si>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</si>
  <si>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</si>
  <si>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</si>
  <si>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</si>
  <si>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</si>
  <si>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</si>
  <si>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</si>
  <si>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</si>
  <si>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</si>
  <si>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</si>
  <si>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</si>
  <si>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</si>
  <si>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</si>
  <si>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</si>
  <si>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</si>
  <si>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</si>
  <si>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</si>
  <si>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</si>
  <si>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</si>
  <si>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</si>
  <si>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</si>
  <si>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</si>
  <si>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</si>
  <si>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</si>
  <si>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</si>
  <si>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</si>
  <si>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</si>
  <si>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</si>
  <si>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</si>
  <si>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</si>
  <si>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</si>
  <si>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</si>
  <si>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</si>
  <si>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</si>
  <si>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</si>
  <si>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</si>
  <si>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</si>
  <si>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</si>
  <si>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</si>
  <si>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</si>
  <si>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</si>
  <si>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</si>
  <si>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</si>
  <si>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</si>
  <si>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</si>
  <si>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</si>
  <si>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</si>
  <si>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</si>
  <si>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</si>
  <si>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</si>
  <si>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</si>
  <si>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</si>
  <si>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</si>
  <si>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</si>
  <si>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</si>
  <si>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</si>
  <si>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</si>
  <si>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</si>
  <si>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</si>
  <si>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</si>
  <si>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</si>
  <si>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</si>
  <si>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</si>
  <si>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</si>
  <si>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</si>
  <si>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</si>
  <si>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</si>
  <si>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</si>
  <si>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</si>
  <si>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</si>
  <si>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</si>
  <si>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</si>
  <si>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</si>
  <si>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</si>
  <si>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</si>
  <si>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</si>
  <si>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</si>
  <si>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</si>
  <si>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</si>
  <si>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</si>
  <si>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</si>
  <si>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</si>
  <si>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</si>
  <si>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</si>
  <si>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</si>
  <si>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</si>
  <si>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</si>
  <si>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</si>
  <si>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</si>
  <si>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</si>
  <si>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</si>
  <si>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</si>
  <si>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</si>
  <si>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</si>
  <si>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</si>
  <si>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</si>
  <si>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</si>
  <si>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</si>
  <si>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</si>
  <si>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</si>
  <si>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</si>
  <si>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</si>
  <si>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</si>
  <si>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</si>
  <si>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</si>
  <si>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</si>
  <si>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</si>
  <si>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</si>
  <si>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</si>
  <si>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</si>
  <si>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</si>
  <si>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</si>
  <si>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</si>
  <si>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</si>
  <si>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</si>
  <si>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</si>
  <si>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</si>
  <si>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</si>
  <si>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</si>
  <si>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</si>
  <si>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</si>
  <si>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</si>
  <si>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</si>
  <si>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</si>
  <si>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</si>
  <si>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</si>
  <si>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</si>
  <si>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</si>
  <si>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</si>
  <si>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</si>
  <si>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</si>
  <si>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</si>
  <si>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</si>
  <si>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</si>
  <si>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</si>
  <si>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</si>
  <si>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</si>
  <si>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</si>
  <si>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</si>
  <si>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</si>
  <si>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</si>
  <si>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</si>
  <si>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</si>
  <si>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</si>
  <si>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</si>
  <si>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</si>
  <si>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</si>
  <si>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</si>
  <si>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</si>
  <si>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</si>
  <si>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</si>
  <si>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</si>
  <si>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</si>
  <si>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</si>
  <si>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</si>
  <si>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</si>
  <si>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</si>
  <si>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</si>
  <si>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</si>
  <si>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</si>
  <si>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</si>
  <si>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</si>
  <si>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</si>
  <si>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</si>
  <si>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</si>
  <si>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</si>
  <si>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</si>
  <si>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</si>
  <si>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</si>
  <si>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</si>
  <si>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</si>
  <si>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</si>
  <si>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</si>
  <si>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</si>
  <si>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</si>
  <si>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</si>
  <si>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</si>
  <si>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</si>
  <si>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</si>
  <si>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</si>
  <si>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</si>
  <si>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</si>
  <si>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</si>
  <si>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</si>
  <si>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</si>
  <si>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</si>
  <si>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</si>
  <si>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</si>
  <si>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</si>
  <si>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</si>
  <si>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</si>
  <si>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</si>
  <si>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</si>
  <si>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</si>
  <si>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</si>
  <si>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</si>
  <si>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</si>
  <si>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</si>
  <si>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</si>
  <si>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</si>
  <si>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</si>
  <si>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</si>
  <si>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</si>
  <si>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</si>
  <si>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</si>
  <si>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</si>
  <si>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</si>
  <si>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</si>
  <si>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</si>
  <si>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</si>
  <si>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</si>
  <si>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</si>
  <si>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</si>
  <si>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</si>
  <si>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</si>
  <si>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</si>
  <si>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</si>
  <si>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</si>
  <si>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</si>
  <si>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</si>
  <si>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</si>
  <si>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</si>
  <si>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</si>
  <si>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</si>
  <si>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</si>
  <si>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</si>
  <si>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</si>
  <si>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</si>
  <si>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</si>
  <si>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</si>
  <si>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</si>
  <si>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</si>
  <si>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</si>
  <si>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</si>
  <si>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</si>
  <si>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</si>
  <si>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</si>
  <si>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</si>
  <si>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</si>
  <si>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</si>
  <si>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</si>
  <si>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</si>
  <si>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</si>
  <si>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</si>
  <si>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</si>
  <si>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</si>
  <si>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</si>
  <si>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</si>
  <si>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</si>
  <si>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</si>
  <si>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</si>
  <si>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</si>
  <si>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</si>
  <si>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</si>
  <si>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</si>
  <si>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</si>
  <si>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</si>
  <si>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</si>
  <si>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</si>
  <si>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</si>
  <si>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</si>
  <si>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</si>
  <si>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</si>
  <si>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</si>
  <si>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</si>
  <si>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</si>
  <si>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</si>
  <si>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</si>
  <si>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</si>
  <si>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</si>
  <si>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</si>
  <si>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</si>
  <si>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</si>
  <si>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</si>
  <si>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</si>
  <si>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</si>
  <si>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</si>
  <si>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</si>
  <si>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</si>
  <si>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</si>
  <si>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</si>
  <si>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</si>
  <si>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</si>
  <si>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</si>
  <si>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</si>
  <si>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</si>
  <si>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</si>
  <si>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</si>
  <si>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</si>
  <si>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</si>
  <si>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</si>
  <si>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</si>
  <si>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</si>
  <si>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</si>
  <si>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</si>
  <si>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</si>
  <si>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</si>
  <si>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</si>
  <si>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</si>
  <si>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</si>
  <si>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</si>
  <si>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</si>
  <si>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</si>
  <si>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</si>
  <si>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</si>
  <si>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</si>
  <si>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</si>
  <si>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</si>
  <si>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</si>
  <si>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</si>
  <si>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</si>
  <si>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</si>
  <si>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</si>
  <si>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</si>
  <si>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</si>
  <si>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</si>
  <si>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</si>
  <si>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</si>
  <si>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</si>
  <si>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</si>
  <si>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</si>
  <si>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</si>
  <si>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</si>
  <si>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</si>
  <si>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</si>
  <si>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</si>
  <si>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</si>
  <si>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</si>
  <si>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</si>
  <si>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</si>
  <si>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</si>
  <si>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</si>
  <si>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</si>
  <si>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</si>
  <si>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</si>
  <si>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</si>
  <si>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</si>
  <si>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</si>
  <si>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</si>
  <si>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</si>
  <si>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</si>
  <si>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</si>
  <si>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</si>
  <si>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</si>
  <si>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</si>
  <si>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</si>
  <si>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</si>
  <si>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</si>
  <si>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</si>
  <si>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</si>
  <si>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</si>
  <si>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</si>
  <si>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</si>
  <si>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</si>
  <si>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</si>
  <si>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</si>
  <si>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</si>
  <si>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</si>
  <si>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</si>
  <si>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</si>
  <si>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</si>
  <si>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</si>
  <si>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</si>
  <si>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</si>
  <si>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</si>
  <si>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</si>
  <si>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</si>
  <si>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</si>
  <si>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</si>
  <si>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</si>
  <si>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</si>
  <si>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</si>
  <si>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</si>
  <si>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</si>
  <si>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</si>
  <si>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</si>
  <si>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</si>
  <si>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</si>
  <si>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</si>
  <si>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</si>
  <si>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</si>
  <si>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</si>
  <si>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</si>
  <si>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</si>
  <si>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</si>
  <si>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</si>
  <si>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</si>
  <si>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</si>
  <si>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</si>
  <si>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</si>
  <si>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</si>
  <si>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</si>
  <si>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</si>
  <si>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</si>
  <si>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</si>
  <si>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</si>
  <si>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</si>
  <si>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</si>
  <si>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</si>
  <si>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</si>
  <si>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</si>
  <si>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</si>
  <si>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</si>
  <si>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</si>
  <si>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</si>
  <si>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</si>
  <si>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</si>
  <si>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</si>
  <si>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</si>
  <si>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</si>
  <si>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</si>
  <si>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</si>
  <si>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</si>
  <si>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</si>
  <si>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</si>
  <si>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</si>
  <si>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</si>
  <si>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</si>
  <si>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</si>
  <si>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</si>
  <si>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</si>
  <si>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</si>
  <si>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</si>
  <si>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</si>
  <si>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</si>
  <si>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</si>
  <si>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</si>
  <si>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</si>
  <si>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</si>
  <si>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</si>
  <si>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</si>
  <si>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</si>
  <si>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</si>
  <si>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</si>
  <si>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</si>
  <si>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</si>
  <si>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</si>
  <si>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</si>
  <si>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</si>
  <si>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</si>
  <si>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</si>
  <si>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</si>
  <si>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</si>
  <si>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</si>
  <si>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</si>
  <si>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</si>
  <si>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</si>
  <si>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</si>
  <si>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</si>
  <si>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</si>
  <si>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</si>
  <si>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</si>
  <si>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</si>
  <si>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</si>
  <si>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</si>
  <si>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</si>
  <si>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</si>
  <si>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</si>
  <si>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</si>
  <si>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</si>
  <si>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</si>
  <si>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</si>
  <si>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</si>
  <si>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</si>
  <si>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</si>
  <si>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</si>
  <si>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</si>
  <si>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</si>
  <si>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</si>
  <si>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</si>
  <si>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</si>
  <si>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</si>
  <si>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</si>
  <si>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</si>
  <si>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</si>
  <si>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</si>
  <si>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</si>
  <si>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</si>
  <si>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</si>
  <si>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</si>
  <si>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</si>
  <si>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</si>
  <si>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</si>
  <si>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</si>
  <si>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</si>
  <si>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</si>
  <si>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</si>
  <si>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</si>
  <si>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</si>
  <si>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</si>
  <si>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</si>
  <si>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</si>
  <si>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</si>
  <si>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</si>
  <si>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</si>
  <si>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</si>
  <si>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</si>
  <si>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</si>
  <si>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</si>
  <si>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</si>
  <si>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</si>
  <si>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</si>
  <si>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</si>
  <si>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</si>
  <si>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</si>
  <si>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</si>
  <si>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</si>
  <si>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</si>
  <si>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</si>
  <si>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</si>
  <si>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</si>
  <si>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</si>
  <si>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</si>
  <si>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</si>
  <si>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</si>
  <si>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</si>
  <si>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</si>
  <si>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</si>
  <si>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</si>
  <si>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</si>
  <si>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</si>
  <si>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</si>
  <si>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</si>
  <si>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</si>
  <si>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</si>
  <si>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</si>
  <si>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</si>
  <si>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</si>
  <si>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</si>
  <si>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</si>
  <si>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</si>
  <si>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</si>
  <si>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</si>
  <si>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</si>
  <si>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</si>
  <si>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</si>
  <si>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</si>
  <si>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</si>
  <si>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</si>
  <si>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</si>
  <si>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</si>
  <si>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</si>
  <si>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</si>
  <si>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</si>
  <si>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</si>
  <si>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</si>
  <si>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</si>
  <si>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</si>
  <si>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</si>
  <si>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</si>
  <si>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</si>
  <si>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</si>
  <si>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</si>
  <si>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</si>
  <si>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</si>
  <si>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</si>
  <si>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</si>
  <si>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</si>
  <si>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</si>
  <si>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</si>
  <si>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</si>
  <si>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</si>
  <si>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</si>
  <si>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</si>
  <si>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</si>
  <si>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</si>
  <si>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</si>
  <si>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</si>
  <si>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</si>
  <si>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</si>
  <si>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</si>
  <si>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</si>
  <si>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</si>
  <si>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</si>
  <si>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</si>
  <si>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</si>
  <si>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</si>
  <si>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</si>
  <si>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</si>
  <si>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</si>
  <si>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</si>
  <si>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</si>
  <si>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</si>
  <si>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</si>
  <si>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</si>
  <si>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</si>
  <si>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</si>
  <si>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</si>
  <si>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</si>
  <si>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</si>
  <si>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</si>
  <si>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</si>
  <si>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</si>
  <si>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</si>
  <si>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</si>
  <si>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</si>
  <si>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</si>
  <si>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</si>
  <si>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</si>
  <si>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</si>
  <si>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</si>
  <si>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</si>
  <si>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</si>
  <si>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</si>
  <si>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</si>
  <si>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</si>
  <si>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</si>
  <si>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</si>
  <si>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</si>
  <si>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</si>
  <si>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</si>
  <si>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</si>
  <si>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</si>
  <si>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</si>
  <si>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</si>
  <si>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</si>
  <si>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</si>
  <si>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</si>
  <si>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</si>
  <si>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</si>
  <si>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</si>
  <si>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</si>
  <si>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</si>
  <si>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</si>
  <si>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</si>
  <si>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</si>
  <si>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</si>
  <si>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</si>
  <si>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</si>
  <si>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</si>
  <si>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</si>
  <si>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</si>
  <si>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</si>
  <si>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</si>
  <si>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</si>
  <si>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</si>
  <si>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</si>
  <si>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</si>
  <si>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</si>
  <si>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</si>
  <si>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</si>
  <si>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</si>
  <si>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</si>
  <si>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</si>
  <si>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</si>
  <si>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</si>
  <si>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</si>
  <si>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</si>
  <si>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</si>
  <si>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</si>
  <si>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</si>
  <si>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</si>
  <si>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</si>
  <si>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</si>
  <si>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</si>
  <si>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</si>
  <si>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</si>
  <si>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</si>
  <si>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</si>
  <si>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</si>
  <si>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</si>
  <si>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</si>
  <si>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</si>
  <si>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</si>
  <si>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</si>
  <si>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</si>
  <si>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</si>
  <si>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</si>
  <si>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</si>
  <si>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</si>
  <si>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</si>
  <si>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</si>
  <si>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</si>
  <si>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</si>
  <si>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</si>
  <si>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</si>
  <si>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</si>
  <si>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</si>
  <si>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</si>
  <si>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</si>
  <si>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</si>
  <si>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</si>
  <si>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</si>
  <si>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</si>
  <si>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</si>
  <si>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</si>
  <si>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</si>
  <si>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</si>
  <si>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</si>
  <si>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</si>
  <si>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</si>
  <si>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</si>
  <si>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</si>
  <si>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</si>
  <si>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</si>
  <si>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</si>
  <si>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</si>
  <si>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</si>
  <si>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</si>
  <si>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</si>
  <si>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</si>
  <si>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</si>
  <si>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</si>
  <si>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</si>
  <si>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</si>
  <si>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</si>
  <si>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</si>
  <si>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</si>
  <si>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</si>
  <si>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</si>
  <si>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</si>
  <si>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</si>
  <si>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</si>
  <si>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</si>
  <si>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</si>
  <si>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</si>
  <si>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</si>
  <si>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</si>
  <si>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</si>
  <si>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</si>
  <si>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</si>
  <si>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</si>
  <si>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</si>
  <si>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</si>
  <si>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</si>
  <si>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</si>
  <si>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</si>
  <si>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</si>
  <si>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</si>
  <si>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</si>
  <si>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</si>
  <si>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</si>
  <si>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</si>
  <si>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</si>
  <si>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</si>
  <si>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</si>
  <si>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</si>
  <si>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</si>
  <si>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</si>
  <si>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</si>
  <si>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</si>
  <si>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</si>
  <si>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</si>
  <si>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</si>
  <si>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</si>
  <si>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</si>
  <si>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</si>
  <si>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</si>
  <si>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</si>
  <si>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</si>
  <si>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</si>
  <si>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</si>
  <si>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</si>
  <si>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</si>
  <si>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</si>
  <si>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</si>
  <si>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</si>
  <si>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</si>
  <si>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</si>
  <si>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</si>
  <si>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</si>
  <si>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</si>
  <si>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</si>
  <si>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</si>
  <si>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</si>
  <si>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</si>
  <si>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</si>
  <si>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</si>
  <si>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</si>
  <si>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</si>
  <si>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</si>
  <si>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</si>
  <si>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</si>
  <si>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</si>
  <si>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</si>
  <si>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</si>
  <si>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</si>
  <si>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</si>
  <si>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</si>
  <si>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</si>
  <si>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</si>
  <si>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</si>
  <si>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</si>
  <si>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</si>
  <si>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</si>
  <si>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</si>
  <si>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</si>
  <si>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</si>
  <si>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</si>
  <si>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</si>
  <si>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</si>
  <si>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</si>
  <si>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</si>
  <si>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</si>
  <si>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</si>
  <si>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</si>
  <si>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</si>
  <si>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</si>
  <si>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</si>
  <si>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</si>
  <si>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</si>
  <si>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</si>
  <si>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</si>
  <si>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</si>
  <si>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</si>
  <si>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</si>
  <si>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</si>
  <si>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</si>
  <si>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</si>
  <si>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</si>
  <si>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</si>
  <si>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</si>
  <si>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</si>
  <si>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</si>
  <si>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</si>
  <si>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</si>
  <si>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</si>
  <si>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</si>
  <si>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</si>
  <si>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</si>
  <si>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</si>
  <si>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</si>
  <si>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</si>
  <si>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</si>
  <si>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</si>
  <si>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</si>
  <si>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</si>
  <si>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</si>
  <si>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</si>
  <si>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</si>
  <si>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</si>
  <si>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</si>
  <si>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</si>
  <si>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</si>
  <si>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</si>
  <si>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</si>
  <si>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</si>
  <si>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</si>
  <si>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</si>
  <si>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</si>
  <si>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</si>
  <si>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</si>
  <si>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</si>
  <si>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</si>
  <si>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</si>
  <si>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</si>
  <si>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</si>
  <si>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</si>
  <si>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</si>
  <si>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</si>
  <si>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</si>
  <si>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</si>
  <si>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</si>
  <si>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</si>
  <si>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</si>
  <si>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</si>
  <si>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</si>
  <si>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</si>
  <si>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</si>
  <si>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</si>
  <si>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</si>
  <si>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</si>
  <si>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</si>
  <si>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</si>
  <si>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</si>
  <si>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</si>
  <si>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</si>
  <si>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</si>
  <si>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</si>
  <si>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</si>
  <si>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</si>
  <si>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</si>
  <si>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</si>
  <si>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</si>
  <si>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</si>
  <si>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</si>
  <si>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</si>
  <si>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</si>
  <si>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</si>
  <si>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</si>
  <si>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</si>
  <si>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</si>
  <si>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</si>
  <si>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</si>
  <si>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</si>
  <si>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</si>
  <si>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</si>
  <si>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</si>
  <si>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</si>
  <si>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</si>
  <si>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</si>
  <si>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</si>
  <si>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</si>
  <si>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</si>
  <si>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</si>
  <si>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</si>
  <si>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</si>
  <si>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</si>
  <si>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</si>
  <si>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</si>
  <si>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</si>
  <si>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</si>
  <si>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</si>
  <si>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</si>
  <si>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</si>
  <si>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</si>
  <si>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</si>
  <si>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</si>
  <si>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</si>
  <si>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</si>
  <si>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</si>
  <si>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</si>
  <si>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</si>
  <si>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</si>
  <si>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</si>
  <si>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</si>
  <si>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</si>
  <si>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</si>
  <si>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</si>
  <si>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</si>
  <si>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</si>
  <si>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</si>
  <si>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</si>
  <si>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</si>
  <si>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</si>
  <si>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</si>
  <si>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</si>
  <si>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</si>
  <si>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</si>
  <si>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</si>
  <si>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</si>
  <si>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</si>
  <si>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</si>
  <si>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</si>
  <si>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</si>
  <si>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</si>
  <si>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</si>
  <si>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</si>
  <si>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</si>
  <si>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</si>
  <si>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</si>
  <si>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</si>
  <si>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</si>
  <si>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</si>
  <si>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</si>
  <si>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</si>
  <si>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</si>
  <si>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</si>
  <si>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</si>
  <si>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</si>
  <si>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</si>
  <si>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</si>
  <si>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</si>
  <si>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</si>
  <si>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</si>
  <si>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</si>
  <si>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</si>
  <si>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</si>
  <si>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</si>
  <si>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</si>
  <si>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</si>
  <si>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</si>
  <si>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</si>
  <si>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</si>
  <si>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</si>
  <si>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</si>
  <si>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</si>
  <si>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</si>
  <si>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</si>
  <si>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</si>
  <si>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</si>
  <si>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</si>
  <si>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</si>
  <si>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</si>
  <si>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</si>
  <si>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</si>
  <si>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</si>
  <si>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</si>
  <si>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</si>
  <si>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</si>
  <si>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</si>
  <si>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</si>
  <si>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</si>
  <si>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</si>
  <si>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</si>
  <si>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</si>
  <si>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</si>
  <si>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</si>
  <si>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</si>
  <si>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</si>
  <si>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</si>
  <si>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</si>
  <si>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</si>
  <si>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</si>
  <si>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</si>
  <si>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</si>
  <si>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</si>
  <si>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</si>
  <si>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</si>
  <si>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</si>
  <si>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</si>
  <si>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</si>
  <si>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</si>
  <si>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</si>
  <si>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</si>
  <si>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</si>
  <si>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</si>
  <si>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</si>
  <si>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</si>
  <si>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</si>
  <si>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</si>
  <si>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</si>
  <si>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</si>
  <si>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</si>
  <si>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</si>
  <si>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</si>
  <si>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</si>
  <si>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</si>
  <si>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</si>
  <si>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</si>
  <si>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</si>
  <si>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</si>
  <si>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</si>
  <si>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</si>
  <si>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</si>
  <si>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</si>
  <si>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</si>
  <si>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</si>
  <si>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</si>
  <si>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</si>
  <si>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</si>
  <si>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</si>
  <si>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</si>
  <si>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</si>
  <si>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</si>
  <si>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</si>
  <si>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</si>
  <si>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</si>
  <si>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</si>
  <si>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</si>
  <si>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</si>
  <si>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</si>
  <si>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</si>
  <si>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</si>
  <si>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</si>
  <si>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</si>
  <si>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</si>
  <si>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</si>
  <si>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</si>
  <si>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</si>
  <si>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</si>
  <si>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</si>
  <si>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</si>
  <si>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</si>
  <si>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</si>
  <si>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</si>
  <si>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</si>
  <si>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</si>
  <si>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</si>
  <si>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</si>
  <si>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</si>
  <si>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</si>
  <si>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</si>
  <si>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</si>
  <si>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</si>
  <si>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</si>
  <si>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</si>
  <si>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</si>
  <si>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</si>
  <si>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</si>
  <si>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</si>
  <si>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</si>
  <si>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</si>
  <si>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</si>
  <si>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</si>
  <si>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</si>
  <si>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</si>
  <si>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</si>
  <si>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</si>
  <si>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</si>
  <si>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</si>
  <si>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</si>
  <si>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</si>
  <si>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</si>
  <si>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</si>
  <si>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</si>
  <si>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</si>
  <si>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</si>
  <si>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</si>
  <si>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</si>
  <si>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</si>
  <si>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</si>
  <si>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</si>
  <si>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</si>
  <si>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</si>
  <si>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</si>
  <si>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</si>
  <si>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</si>
  <si>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</si>
  <si>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</si>
  <si>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</si>
  <si>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</si>
  <si>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</si>
  <si>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</si>
  <si>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</si>
  <si>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</si>
  <si>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</si>
  <si>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</si>
  <si>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</si>
  <si>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</si>
  <si>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</si>
  <si>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</si>
  <si>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</si>
  <si>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</si>
  <si>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</si>
  <si>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</si>
  <si>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</si>
  <si>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</si>
  <si>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</si>
  <si>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</si>
  <si>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</si>
  <si>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</si>
  <si>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</si>
  <si>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</si>
  <si>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</si>
  <si>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</si>
  <si>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</si>
  <si>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</si>
  <si>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</si>
  <si>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</si>
  <si>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</si>
  <si>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</si>
  <si>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</si>
  <si>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</si>
  <si>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</si>
  <si>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</si>
  <si>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</si>
  <si>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</si>
  <si>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</si>
  <si>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</si>
  <si>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</si>
  <si>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</si>
  <si>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</si>
  <si>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</si>
  <si>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</si>
  <si>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</si>
  <si>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</si>
  <si>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</si>
  <si>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</si>
  <si>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</si>
  <si>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</si>
  <si>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</si>
  <si>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</si>
  <si>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</si>
  <si>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</si>
  <si>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</si>
  <si>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</si>
  <si>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</si>
  <si>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</si>
  <si>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</si>
  <si>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</si>
  <si>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</si>
  <si>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</si>
  <si>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</si>
  <si>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</si>
  <si>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</si>
  <si>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</si>
  <si>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</si>
  <si>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</si>
  <si>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</si>
  <si>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</si>
  <si>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</si>
  <si>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</si>
  <si>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</si>
  <si>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</si>
  <si>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</si>
  <si>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</si>
  <si>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</si>
  <si>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</si>
  <si>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</si>
  <si>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</si>
  <si>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</si>
  <si>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</si>
  <si>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</si>
  <si>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</si>
  <si>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</si>
  <si>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</si>
  <si>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</si>
  <si>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</si>
  <si>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</si>
  <si>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</si>
  <si>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</si>
  <si>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</si>
  <si>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</si>
  <si>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</si>
  <si>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</si>
  <si>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</si>
  <si>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</si>
  <si>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</si>
  <si>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</si>
  <si>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</si>
  <si>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</si>
  <si>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</si>
  <si>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</si>
  <si>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</si>
  <si>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</si>
  <si>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</si>
  <si>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</si>
  <si>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</si>
  <si>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</si>
  <si>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</si>
  <si>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</si>
  <si>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</si>
  <si>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</si>
  <si>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</si>
  <si>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</si>
  <si>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</si>
  <si>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</si>
  <si>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</si>
  <si>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</si>
  <si>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</si>
  <si>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</si>
  <si>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</si>
  <si>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</si>
  <si>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</si>
  <si>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</si>
  <si>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</si>
  <si>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</si>
  <si>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</si>
  <si>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</si>
  <si>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</si>
  <si>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</si>
  <si>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</si>
  <si>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</si>
  <si>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</si>
  <si>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</si>
  <si>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</si>
  <si>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</si>
  <si>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</si>
  <si>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</si>
  <si>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</si>
  <si>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</si>
  <si>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</si>
  <si>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</si>
  <si>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</si>
  <si>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</si>
  <si>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</si>
  <si>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</si>
  <si>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</si>
  <si>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</si>
  <si>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</si>
  <si>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</si>
  <si>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</si>
  <si>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</si>
  <si>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</si>
  <si>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</si>
  <si>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</si>
  <si>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</si>
  <si>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</si>
  <si>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</si>
  <si>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</si>
  <si>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</si>
  <si>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</si>
  <si>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</si>
  <si>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</si>
  <si>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</si>
  <si>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</si>
  <si>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</si>
  <si>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</si>
  <si>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</si>
  <si>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</si>
  <si>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</si>
  <si>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</si>
  <si>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</si>
  <si>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</si>
  <si>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</si>
  <si>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</si>
  <si>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</si>
  <si>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</si>
  <si>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</si>
  <si>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</si>
  <si>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</si>
  <si>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</si>
  <si>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</si>
  <si>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</si>
  <si>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</si>
  <si>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</si>
  <si>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</si>
  <si>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</si>
  <si>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</si>
  <si>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</si>
  <si>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</si>
  <si>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</si>
  <si>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</si>
  <si>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</si>
  <si>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</si>
  <si>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</si>
  <si>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</si>
  <si>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</si>
  <si>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</si>
  <si>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</si>
  <si>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</si>
  <si>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</si>
  <si>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</si>
  <si>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</si>
  <si>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</si>
  <si>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</si>
  <si>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</si>
  <si>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</si>
  <si>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</si>
  <si>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</si>
  <si>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</si>
  <si>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</si>
  <si>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</si>
  <si>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</si>
  <si>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</si>
  <si>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</si>
  <si>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</si>
  <si>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</si>
  <si>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</si>
  <si>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</si>
  <si>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</si>
  <si>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</si>
  <si>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</si>
  <si>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</si>
  <si>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</si>
  <si>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</si>
  <si>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</si>
  <si>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</si>
  <si>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</si>
  <si>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</si>
  <si>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</si>
  <si>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</si>
  <si>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</si>
  <si>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</si>
  <si>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</si>
  <si>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</si>
  <si>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</si>
  <si>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</si>
  <si>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</si>
  <si>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</si>
  <si>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</si>
  <si>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</si>
  <si>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</si>
  <si>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</si>
  <si>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</si>
  <si>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</si>
  <si>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</si>
  <si>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</si>
  <si>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</si>
  <si>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</si>
  <si>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</si>
  <si>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</si>
  <si>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</si>
  <si>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</si>
  <si>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</si>
  <si>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</si>
  <si>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</si>
  <si>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</si>
  <si>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</si>
  <si>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</si>
  <si>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</si>
  <si>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</si>
  <si>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</si>
  <si>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</si>
  <si>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</si>
  <si>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</si>
  <si>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</si>
  <si>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</si>
  <si>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</si>
  <si>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</si>
  <si>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</si>
  <si>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</si>
  <si>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</si>
  <si>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</si>
  <si>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</si>
  <si>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</si>
  <si>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</si>
  <si>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</si>
  <si>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</si>
  <si>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</si>
  <si>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</si>
  <si>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</si>
  <si>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</si>
  <si>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</si>
  <si>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</si>
  <si>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</si>
  <si>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</si>
  <si>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</si>
  <si>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</si>
  <si>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</si>
  <si>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</si>
  <si>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</si>
  <si>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</si>
  <si>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</si>
  <si>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</si>
  <si>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</si>
  <si>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</si>
  <si>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</si>
  <si>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</si>
  <si>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</si>
  <si>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</si>
  <si>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泉南支援学校</t>
    <rPh sb="0" eb="2">
      <t>センナン</t>
    </rPh>
    <rPh sb="2" eb="6">
      <t>シエンガッコウ</t>
    </rPh>
    <phoneticPr fontId="15"/>
  </si>
  <si>
    <t>国語</t>
    <rPh sb="0" eb="2">
      <t>コクゴ</t>
    </rPh>
    <phoneticPr fontId="6"/>
  </si>
  <si>
    <t>社会</t>
    <rPh sb="0" eb="2">
      <t>シャカイ</t>
    </rPh>
    <phoneticPr fontId="6"/>
  </si>
  <si>
    <t>数学</t>
    <rPh sb="0" eb="2">
      <t>スウガク</t>
    </rPh>
    <phoneticPr fontId="6"/>
  </si>
  <si>
    <t>理科</t>
    <rPh sb="0" eb="2">
      <t>リカ</t>
    </rPh>
    <phoneticPr fontId="6"/>
  </si>
  <si>
    <t>音楽</t>
    <rPh sb="0" eb="2">
      <t>オンガク</t>
    </rPh>
    <phoneticPr fontId="6"/>
  </si>
  <si>
    <t>美術</t>
    <rPh sb="0" eb="2">
      <t>ビジュツ</t>
    </rPh>
    <phoneticPr fontId="6"/>
  </si>
  <si>
    <t>保健体育</t>
    <rPh sb="0" eb="2">
      <t>ホケン</t>
    </rPh>
    <rPh sb="2" eb="4">
      <t>タイイク</t>
    </rPh>
    <phoneticPr fontId="6"/>
  </si>
  <si>
    <t>職業・家庭</t>
    <rPh sb="0" eb="2">
      <t>ショクギョウ</t>
    </rPh>
    <rPh sb="3" eb="5">
      <t>カテイ</t>
    </rPh>
    <phoneticPr fontId="6"/>
  </si>
  <si>
    <t>道徳</t>
    <rPh sb="0" eb="2">
      <t>ドウトク</t>
    </rPh>
    <phoneticPr fontId="6"/>
  </si>
  <si>
    <t>道徳</t>
    <phoneticPr fontId="6"/>
  </si>
  <si>
    <t>外国語</t>
    <phoneticPr fontId="6"/>
  </si>
  <si>
    <t>家庭</t>
    <rPh sb="0" eb="2">
      <t>カテイ</t>
    </rPh>
    <phoneticPr fontId="6"/>
  </si>
  <si>
    <t>英語</t>
    <rPh sb="0" eb="2">
      <t>エイゴ</t>
    </rPh>
    <phoneticPr fontId="6"/>
  </si>
  <si>
    <t>R06b137</t>
    <phoneticPr fontId="15"/>
  </si>
  <si>
    <t>g177</t>
    <phoneticPr fontId="15"/>
  </si>
  <si>
    <t>g173</t>
    <phoneticPr fontId="15"/>
  </si>
  <si>
    <t>A</t>
    <phoneticPr fontId="15"/>
  </si>
  <si>
    <t>g169</t>
    <phoneticPr fontId="15"/>
  </si>
  <si>
    <t>BC</t>
    <phoneticPr fontId="15"/>
  </si>
  <si>
    <t>全</t>
    <rPh sb="0" eb="1">
      <t>ゼン</t>
    </rPh>
    <phoneticPr fontId="15"/>
  </si>
  <si>
    <t>１</t>
    <phoneticPr fontId="15"/>
  </si>
  <si>
    <t>１～２～３</t>
    <phoneticPr fontId="15"/>
  </si>
  <si>
    <t>〇</t>
  </si>
  <si>
    <t>g170</t>
    <phoneticPr fontId="15"/>
  </si>
  <si>
    <t>g174</t>
    <phoneticPr fontId="15"/>
  </si>
  <si>
    <t>3</t>
    <phoneticPr fontId="15"/>
  </si>
  <si>
    <t>C</t>
    <phoneticPr fontId="15"/>
  </si>
  <si>
    <t>１～２</t>
    <phoneticPr fontId="15"/>
  </si>
  <si>
    <t>B</t>
    <phoneticPr fontId="11"/>
  </si>
  <si>
    <t>B</t>
    <phoneticPr fontId="15"/>
  </si>
  <si>
    <t>２～３</t>
    <phoneticPr fontId="15"/>
  </si>
  <si>
    <t>2</t>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</si>
  <si>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</si>
  <si>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</si>
  <si>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</si>
  <si>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</si>
  <si>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</si>
  <si>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</si>
  <si>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</si>
  <si>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phoneticPr fontId="15"/>
  </si>
  <si>
    <t>道徳</t>
    <phoneticPr fontId="15"/>
  </si>
  <si>
    <t>外国語</t>
    <phoneticPr fontId="15"/>
  </si>
  <si>
    <t>英語</t>
    <rPh sb="0" eb="2">
      <t>エイゴ</t>
    </rPh>
    <phoneticPr fontId="15"/>
  </si>
  <si>
    <t>道徳</t>
    <rPh sb="0" eb="2">
      <t>ドウトク</t>
    </rPh>
    <phoneticPr fontId="15"/>
  </si>
  <si>
    <t>職業</t>
    <rPh sb="0" eb="2">
      <t>ショクギョウ</t>
    </rPh>
    <phoneticPr fontId="15"/>
  </si>
  <si>
    <t>家庭</t>
    <rPh sb="0" eb="2">
      <t>カテイ</t>
    </rPh>
    <phoneticPr fontId="15"/>
  </si>
  <si>
    <t>見開きで挿し絵と簡単な文がうまく対応するよう配列されており、読み聞かせに適している。また、カラフルな挿し絵と仕掛けの面白さで、生徒の興味・関心をひきつけるよう工夫されている。身近な言葉や語らいを増やすことができ、中学部１年生Aグループの国語教科用図書として適切である。</t>
    <phoneticPr fontId="6"/>
  </si>
  <si>
    <t>本校では、小学部で国語☆☆☆までを学習しており、継続的な学習指導を行うことができる。色々な物語やはがき・手紙の書き方、標識についてなど生活ですぐに活かせる内容も多くあり、文字の大きさが適当で、言葉にルビがふられているので、中学部B・Cグループの国語教科用図書として適切である。</t>
    <phoneticPr fontId="6"/>
  </si>
  <si>
    <t>日常の食生活に身近な２４種類の野菜の植え方や育て方が、鮮明なイラストで描かれている。また、見開きで１つずつの野菜が掲載されており、漢字には全てにルビがふられていることから視覚的にも分かり易い。中学部の理科教科用図書として適切である。</t>
    <phoneticPr fontId="6"/>
  </si>
  <si>
    <t>絵を描くコツ、版を楽しむコツ、針と糸で縫うコツ、手を動かして物を作ることの楽しさが紹介されている。６項目ごとに色分けされており、作りたい物が探しやすいよう工夫されている。作品例の背景は色無地、説明文の背景は白無地で説明文が読みやすいように配慮されている。中学部の美術教科用図書として適切である。</t>
    <phoneticPr fontId="6"/>
  </si>
  <si>
    <t>身体の中の仕組みや働きが、分かり易くユーモアのあるイラストで説明されており、生徒が興味をもてる内容になっている。身体の仕組みについての疑問に答える形で分かり易く構成された内容である。中学部の保健体育教科用図書として適切である。</t>
    <phoneticPr fontId="6"/>
  </si>
  <si>
    <t>全ページカラーのイラストや写真が使用されている。裁縫道具の解説からなみ縫い、ボタン付け、ミシンの使い方まで、多岐にわたる内容がイラストや写真、文章で分かり易く説明されていることから中学部の技家（家庭）教科用図書として適切である。</t>
    <phoneticPr fontId="6"/>
  </si>
  <si>
    <t>挨拶から年上、年下との付き合い方、手紙や電話、メールのルールまで幅広い内容が掲載されている。見開きページごとに項目が展開されており、分かり易いイラストと簡単な文章で書かれている。生徒は普段の生活を振り返りながら関心をもって取り組めることから中学部の道徳教科用図書として適切である。</t>
    <phoneticPr fontId="6"/>
  </si>
  <si>
    <t>生徒にも馴染みのあるポケモンのキャラクターたちを通じて、アルファベットや数字、時刻、日常生活に出てくる単語から簡単な会話までの内容が記載されており、楽しく学習ができるために中学部の外国語用図書として適切である。</t>
    <phoneticPr fontId="6"/>
  </si>
  <si>
    <t>音楽の授業で習う身近な歌から卒業式の歌まで幅広く掲載されている。やや大きめの文字で歌詞が書かれており、漢字にはルビがふられている。また、楽しいイラストから曲をイメージし易い。中学部1～3年生の音楽教科用図書として適切である。</t>
    <phoneticPr fontId="6"/>
  </si>
  <si>
    <t>見開きに大きくイラストが描かれており、ひらがなの短い文の呼びかけと応答が繰り返され、リズミカルな会話のやりとりで楽しみながら学習できる。またところどころに文字を太字で強調し、生徒の注意をひくことができることから中学部2年生Aグループの国語教科用図書として適切である</t>
    <phoneticPr fontId="6"/>
  </si>
  <si>
    <t>配色が鮮明で野原にやってくる身近な動物が順に増えていく配列になっている。最後に動物がいなくなって「０」になったり、お化けが出てきたりとストーリー性がある。１から１０までと０の数を取り扱っている内容であり、数の導入段階の2年生Aグループの生徒の数学教科用図書として適切である。</t>
    <phoneticPr fontId="6"/>
  </si>
  <si>
    <t>大きな挿絵で、患者と医者の気持ちが表情と一緒にわかりやすく描かれている。また、同じ場面で同じ言葉がそれぞれの立場で書かれてあり、双方の気持ちを考えられるように工夫されているので、中学部3年生Aグループの国語教科用図書として適切である。</t>
    <phoneticPr fontId="6"/>
  </si>
  <si>
    <t>1から10までの数について、ものの集まりとして捉えることや、数と数字の対応、大小、順序の区別などわかりやすく取り扱われている。身近な生活に結び付けて具体的に理解できるような内容となっているため、中学部3年生Ａグループの数学教科用図書として適切である。</t>
    <phoneticPr fontId="6"/>
  </si>
  <si>
    <t>日本地図のみならず、世界各国の地図が掲載されており、その地域の文化なども記載されていることから各国の場所だけでなく地域ごとの特色を知ることができ、社会・地理の学習として適切である。</t>
    <rPh sb="0" eb="4">
      <t>ニホンチズ</t>
    </rPh>
    <rPh sb="10" eb="12">
      <t>セカイ</t>
    </rPh>
    <rPh sb="12" eb="14">
      <t>カッコク</t>
    </rPh>
    <rPh sb="15" eb="17">
      <t>チズ</t>
    </rPh>
    <rPh sb="18" eb="20">
      <t>ケイサイ</t>
    </rPh>
    <rPh sb="28" eb="30">
      <t>チイキ</t>
    </rPh>
    <rPh sb="31" eb="33">
      <t>ブンカ</t>
    </rPh>
    <rPh sb="36" eb="38">
      <t>キサイ</t>
    </rPh>
    <rPh sb="47" eb="49">
      <t>カッコク</t>
    </rPh>
    <rPh sb="50" eb="52">
      <t>バショ</t>
    </rPh>
    <rPh sb="57" eb="59">
      <t>チイキ</t>
    </rPh>
    <rPh sb="62" eb="64">
      <t>トクショク</t>
    </rPh>
    <rPh sb="65" eb="66">
      <t>シ</t>
    </rPh>
    <rPh sb="73" eb="75">
      <t>シャカイ</t>
    </rPh>
    <rPh sb="76" eb="78">
      <t>チリ</t>
    </rPh>
    <rPh sb="79" eb="81">
      <t>ガクシュウ</t>
    </rPh>
    <rPh sb="84" eb="86">
      <t>テキセツ</t>
    </rPh>
    <phoneticPr fontId="6"/>
  </si>
  <si>
    <t>r06b136</t>
    <phoneticPr fontId="6"/>
  </si>
  <si>
    <t>日本地図のみならず、世界各国の地図が掲載されている。カラー印刷で見やすく、その国ごとの特色も記載されているため、社会・地理の学習として適切であるため、選定候補の一つとなった。</t>
    <rPh sb="29" eb="31">
      <t>インサツ</t>
    </rPh>
    <rPh sb="32" eb="33">
      <t>ミ</t>
    </rPh>
    <rPh sb="39" eb="40">
      <t>クニ</t>
    </rPh>
    <rPh sb="43" eb="45">
      <t>トクショク</t>
    </rPh>
    <rPh sb="46" eb="48">
      <t>キサイ</t>
    </rPh>
    <rPh sb="56" eb="58">
      <t>シャカイ</t>
    </rPh>
    <rPh sb="59" eb="61">
      <t>チリ</t>
    </rPh>
    <rPh sb="62" eb="64">
      <t>ガクシュウ</t>
    </rPh>
    <rPh sb="67" eb="69">
      <t>テキセツ</t>
    </rPh>
    <rPh sb="75" eb="77">
      <t>センテイ</t>
    </rPh>
    <rPh sb="77" eb="79">
      <t>コウホ</t>
    </rPh>
    <rPh sb="80" eb="81">
      <t>ヒト</t>
    </rPh>
    <phoneticPr fontId="6"/>
  </si>
  <si>
    <t>「大きい」「小さい」の概念を、子どもと大人で比較し、それぞれの物にも大小で比較しており、物語調になっていることで楽しみながらモノの大小・かずの大小を学ぶことができる内容になっている。左右の見開きで大小を比較しているため、視覚的にもわかりやすく、中学部１年生のAグループの数学教科用図書として適切である。</t>
    <phoneticPr fontId="6"/>
  </si>
  <si>
    <t>教科書の学習内容が分かり易い。挿し絵に１０ずつ分けられるシートも付き、視覚的にも工夫されており、生徒が興味・関心を持てる内容になっている。また、文字の大きさも適当で、文章にルビもふられており、中学部B・Cグループの数学教科用図書として適切である。</t>
    <phoneticPr fontId="6"/>
  </si>
  <si>
    <t>音楽の授業で習う身近な歌から卒業式の歌まで幅広く掲載されている。やや大きめの文字で歌詞が書かれており、漢字にはルビがふられている。また、楽しいイラストから曲をイメージし易い。中学部2～3年生の音楽教科用図書として適切である。</t>
    <phoneticPr fontId="6"/>
  </si>
  <si>
    <t>中学部１・２年次まではBCグループで国語☆☆☆☆を使用しているが、３年次のCグループのみ段階を上げ、より深い学びの獲得のために国語☆☆☆☆☆の採択が適切である。</t>
    <rPh sb="0" eb="3">
      <t>チュウガクブ</t>
    </rPh>
    <rPh sb="6" eb="8">
      <t>ネンジ</t>
    </rPh>
    <rPh sb="18" eb="20">
      <t>コクゴ</t>
    </rPh>
    <rPh sb="25" eb="27">
      <t>シヨウ</t>
    </rPh>
    <rPh sb="34" eb="36">
      <t>ネンジ</t>
    </rPh>
    <rPh sb="44" eb="46">
      <t>ダンカイ</t>
    </rPh>
    <rPh sb="47" eb="48">
      <t>ア</t>
    </rPh>
    <rPh sb="52" eb="53">
      <t>フカ</t>
    </rPh>
    <rPh sb="54" eb="55">
      <t>マナ</t>
    </rPh>
    <rPh sb="57" eb="59">
      <t>カクトク</t>
    </rPh>
    <rPh sb="63" eb="65">
      <t>コクゴ</t>
    </rPh>
    <rPh sb="71" eb="73">
      <t>サイタク</t>
    </rPh>
    <rPh sb="74" eb="76">
      <t>テキセツ</t>
    </rPh>
    <phoneticPr fontId="6"/>
  </si>
  <si>
    <t>中学部１・２年次まではBCグループで数学☆☆☆☆を使用しているが、３年次のCグループのみ段階を上げ、より深い学びの獲得のために数学☆☆☆☆☆の採択が適切である。</t>
    <rPh sb="18" eb="20">
      <t>スウガク</t>
    </rPh>
    <rPh sb="63" eb="65">
      <t>スウガク</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</si>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</sst>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ＭＳ Ｐ明朝"/>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shrinkToFit="1"/>
    </xf>
    <xf numFmtId="0" fontId="60" fillId="2" borderId="6" xfId="5" applyFont="1" applyFill="1" applyBorder="1" applyAlignment="1">
      <alignment horizontal="center" vertical="center" shrinkToFit="1"/>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N115" sqref="N115:N11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7861</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1</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12</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2.2" customHeight="1" x14ac:dyDescent="0.45">
      <c r="A17" s="294" t="s">
        <v>2020</v>
      </c>
      <c r="B17" s="351" t="s">
        <v>7862</v>
      </c>
      <c r="C17" s="295" t="s">
        <v>7862</v>
      </c>
      <c r="D17" s="309" t="str">
        <f xml:space="preserve">
IF(C18="ア",VLOOKUP(A18,ア!$A:$C,2,FALSE),
IF(C18="イ",VLOOKUP(A18,イ!$A:$C,2,FALSE),
IF(C18="ウ",HLOOKUP(A18,ウ!$1:$6,4,FALSE),
IF(C18="エ",VLOOKUP(A18,エ!$A:$E,4,FALSE),""))))</f>
        <v>06-1　偕　成　社</v>
      </c>
      <c r="E17" s="311" t="str">
        <f xml:space="preserve">
IF(C18="ア",VLOOKUP(A18,ア!$A:$C,3,FALSE),
IF(C18="イ",VLOOKUP(A18,イ!$A:$C,3,FALSE),
IF(C18="ウ",HLOOKUP(A18,ウ!$1:$6,5,FALSE)&amp;HLOOKUP(A18,ウ!$1:$6,6,FALSE),
IF(C18="エ",VLOOKUP(A18,エ!$A:$E,4,FALSE),""))))</f>
        <v>エリック・カールの絵本はらぺこあおむし</v>
      </c>
      <c r="F17" s="313" t="s">
        <v>7683</v>
      </c>
      <c r="G17" s="315" t="s">
        <v>7878</v>
      </c>
      <c r="H17" s="305" t="s">
        <v>7882</v>
      </c>
      <c r="I17" s="296" t="s">
        <v>2021</v>
      </c>
      <c r="J17" s="303" t="s">
        <v>7894</v>
      </c>
      <c r="K17" s="295" t="s">
        <v>7894</v>
      </c>
      <c r="L17" s="309" t="str">
        <f xml:space="preserve">
IF(K18="ア",VLOOKUP(I18,ア!$A:$C,2,FALSE),
IF(K18="イ",VLOOKUP(I18,イ!$A:$C,2,FALSE),
IF(K18="ウ",HLOOKUP(I18,ウ!$1:$6,4,FALSE),
IF(K18="エ",VLOOKUP(I18,エ!$A:$E,4,FALSE),""))))</f>
        <v>06-1　偕　成　社</v>
      </c>
      <c r="M17" s="311" t="str">
        <f xml:space="preserve">
IF(K18="ア",VLOOKUP(I18,ア!$A:$C,3,FALSE),
IF(K18="イ",VLOOKUP(I18,イ!$A:$C,3,FALSE),
IF(K18="ウ",HLOOKUP(I18,ウ!$1:$6,5,FALSE)&amp;HLOOKUP(I18,ウ!$1:$6,6,FALSE),
IF(K18="エ",VLOOKUP(I18,エ!$A:$E,4,FALSE),""))))</f>
        <v>エリック・カールの絵本くまさんくまさん
なにみてるの？</v>
      </c>
      <c r="N17" s="313" t="s">
        <v>7683</v>
      </c>
      <c r="O17" s="315" t="s">
        <v>7878</v>
      </c>
      <c r="P17" s="317" t="s">
        <v>7893</v>
      </c>
      <c r="Q17" s="307"/>
      <c r="R17" s="296" t="s">
        <v>2022</v>
      </c>
      <c r="S17" s="303" t="s">
        <v>7894</v>
      </c>
      <c r="T17" s="295" t="s">
        <v>7894</v>
      </c>
      <c r="U17" s="309" t="str">
        <f xml:space="preserve">
IF(T18="ア",VLOOKUP(R18,ア!$A:$C,2,FALSE),
IF(T18="イ",VLOOKUP(R18,イ!$A:$C,2,FALSE),
IF(T18="ウ",HLOOKUP(R18,ウ!$1:$6,4,FALSE),
IF(T18="エ",VLOOKUP(R18,エ!$A:$E,4,FALSE),""))))</f>
        <v>06-1　偕　成　社</v>
      </c>
      <c r="V17" s="311" t="str">
        <f xml:space="preserve">
IF(T18="ア",VLOOKUP(R18,ア!$A:$C,3,FALSE),
IF(T18="イ",VLOOKUP(R18,イ!$A:$C,3,FALSE),
IF(T18="ウ",HLOOKUP(R18,ウ!$1:$6,5,FALSE)&amp;HLOOKUP(R18,ウ!$1:$6,6,FALSE),
IF(T18="エ",VLOOKUP(R18,エ!$A:$E,4,FALSE),""))))</f>
        <v>五味太郎の絵本わにさんどきっ
はいしゃさんどきっ</v>
      </c>
      <c r="W17" s="313" t="s">
        <v>7683</v>
      </c>
      <c r="X17" s="315" t="s">
        <v>7878</v>
      </c>
      <c r="Y17" s="317" t="s">
        <v>7887</v>
      </c>
      <c r="Z17" s="349"/>
    </row>
    <row r="18" spans="1:26" s="187" customFormat="1" ht="22.2" customHeight="1" x14ac:dyDescent="0.45">
      <c r="A18" s="225">
        <v>9784033280103</v>
      </c>
      <c r="B18" s="352"/>
      <c r="C18" s="297" t="s">
        <v>7723</v>
      </c>
      <c r="D18" s="310"/>
      <c r="E18" s="312"/>
      <c r="F18" s="314"/>
      <c r="G18" s="316"/>
      <c r="H18" s="306"/>
      <c r="I18" s="227">
        <v>9784032013306</v>
      </c>
      <c r="J18" s="304"/>
      <c r="K18" s="297" t="s">
        <v>7723</v>
      </c>
      <c r="L18" s="310"/>
      <c r="M18" s="312"/>
      <c r="N18" s="314"/>
      <c r="O18" s="316"/>
      <c r="P18" s="318"/>
      <c r="Q18" s="308"/>
      <c r="R18" s="225">
        <v>9784033303307</v>
      </c>
      <c r="S18" s="304"/>
      <c r="T18" s="297" t="s">
        <v>7723</v>
      </c>
      <c r="U18" s="310"/>
      <c r="V18" s="312"/>
      <c r="W18" s="314"/>
      <c r="X18" s="316"/>
      <c r="Y18" s="318"/>
      <c r="Z18" s="350"/>
    </row>
    <row r="19" spans="1:26" s="187" customFormat="1" ht="22.2" customHeight="1" x14ac:dyDescent="0.45">
      <c r="A19" s="294" t="s">
        <v>7783</v>
      </c>
      <c r="B19" s="351" t="s">
        <v>7862</v>
      </c>
      <c r="C19" s="295" t="s">
        <v>7862</v>
      </c>
      <c r="D19" s="309" t="str">
        <f xml:space="preserve">
IF(C20="ア",VLOOKUP(A20,ア!$A:$C,2,FALSE),
IF(C20="イ",VLOOKUP(A20,イ!$A:$C,2,FALSE),
IF(C20="ウ",HLOOKUP(A20,ウ!$1:$6,4,FALSE),
IF(C20="エ",VLOOKUP(A20,エ!$A:$E,4,FALSE),""))))</f>
        <v>東書</v>
      </c>
      <c r="E19" s="311" t="str">
        <f xml:space="preserve">
IF(C20="ア",VLOOKUP(A20,ア!$A:$C,3,FALSE),
IF(C20="イ",VLOOKUP(A20,イ!$A:$C,3,FALSE),
IF(C20="ウ",HLOOKUP(A20,ウ!$1:$6,5,FALSE)&amp;HLOOKUP(A20,ウ!$1:$6,6,FALSE),
IF(C20="エ",VLOOKUP(A20,エ!$A:$E,4,FALSE),""))))</f>
        <v>国語　☆☆☆☆</v>
      </c>
      <c r="F19" s="313" t="s">
        <v>7683</v>
      </c>
      <c r="G19" s="315" t="s">
        <v>7880</v>
      </c>
      <c r="H19" s="305" t="s">
        <v>7889</v>
      </c>
      <c r="I19" s="298" t="s">
        <v>7784</v>
      </c>
      <c r="J19" s="303" t="s">
        <v>7894</v>
      </c>
      <c r="K19" s="295" t="s">
        <v>7894</v>
      </c>
      <c r="L19" s="309" t="str">
        <f xml:space="preserve">
IF(K20="ア",VLOOKUP(I20,ア!$A:$C,2,FALSE),
IF(K20="イ",VLOOKUP(I20,イ!$A:$C,2,FALSE),
IF(K20="ウ",HLOOKUP(I20,ウ!$1:$6,4,FALSE),
IF(K20="エ",VLOOKUP(I20,エ!$A:$E,4,FALSE),""))))</f>
        <v>東書</v>
      </c>
      <c r="M19" s="311" t="str">
        <f xml:space="preserve">
IF(K20="ア",VLOOKUP(I20,ア!$A:$C,3,FALSE),
IF(K20="イ",VLOOKUP(I20,イ!$A:$C,3,FALSE),
IF(K20="ウ",HLOOKUP(I20,ウ!$1:$6,5,FALSE)&amp;HLOOKUP(I20,ウ!$1:$6,6,FALSE),
IF(K20="エ",VLOOKUP(I20,エ!$A:$E,4,FALSE),""))))</f>
        <v>国語　☆☆☆☆</v>
      </c>
      <c r="N19" s="313" t="s">
        <v>7683</v>
      </c>
      <c r="O19" s="315" t="s">
        <v>7880</v>
      </c>
      <c r="P19" s="305" t="s">
        <v>7889</v>
      </c>
      <c r="Q19" s="307" t="s">
        <v>7884</v>
      </c>
      <c r="R19" s="294" t="s">
        <v>7785</v>
      </c>
      <c r="S19" s="303" t="s">
        <v>7894</v>
      </c>
      <c r="T19" s="295" t="s">
        <v>7894</v>
      </c>
      <c r="U19" s="309" t="str">
        <f xml:space="preserve">
IF(T20="ア",VLOOKUP(R20,ア!$A:$C,2,FALSE),
IF(T20="イ",VLOOKUP(R20,イ!$A:$C,2,FALSE),
IF(T20="ウ",HLOOKUP(R20,ウ!$1:$6,4,FALSE),
IF(T20="エ",VLOOKUP(R20,エ!$A:$E,4,FALSE),""))))</f>
        <v>東書</v>
      </c>
      <c r="V19" s="311" t="str">
        <f xml:space="preserve">
IF(T20="ア",VLOOKUP(R20,ア!$A:$C,3,FALSE),
IF(T20="イ",VLOOKUP(R20,イ!$A:$C,3,FALSE),
IF(T20="ウ",HLOOKUP(R20,ウ!$1:$6,5,FALSE)&amp;HLOOKUP(R20,ウ!$1:$6,6,FALSE),
IF(T20="エ",VLOOKUP(R20,エ!$A:$E,4,FALSE),""))))</f>
        <v>国語　☆☆☆☆</v>
      </c>
      <c r="W19" s="313" t="s">
        <v>7683</v>
      </c>
      <c r="X19" s="315" t="s">
        <v>7890</v>
      </c>
      <c r="Y19" s="317" t="s">
        <v>7887</v>
      </c>
      <c r="Z19" s="349" t="s">
        <v>7884</v>
      </c>
    </row>
    <row r="20" spans="1:26" s="187" customFormat="1" ht="22.2" customHeight="1" x14ac:dyDescent="0.45">
      <c r="A20" s="225" t="s">
        <v>7879</v>
      </c>
      <c r="B20" s="352"/>
      <c r="C20" s="297" t="s">
        <v>7722</v>
      </c>
      <c r="D20" s="310"/>
      <c r="E20" s="312"/>
      <c r="F20" s="314"/>
      <c r="G20" s="316"/>
      <c r="H20" s="306"/>
      <c r="I20" s="227" t="s">
        <v>7879</v>
      </c>
      <c r="J20" s="304"/>
      <c r="K20" s="297" t="s">
        <v>7722</v>
      </c>
      <c r="L20" s="310"/>
      <c r="M20" s="312"/>
      <c r="N20" s="314"/>
      <c r="O20" s="316"/>
      <c r="P20" s="306"/>
      <c r="Q20" s="308"/>
      <c r="R20" s="225" t="s">
        <v>7879</v>
      </c>
      <c r="S20" s="304"/>
      <c r="T20" s="297" t="s">
        <v>7722</v>
      </c>
      <c r="U20" s="310"/>
      <c r="V20" s="312"/>
      <c r="W20" s="314"/>
      <c r="X20" s="316"/>
      <c r="Y20" s="318"/>
      <c r="Z20" s="350"/>
    </row>
    <row r="21" spans="1:26" s="187" customFormat="1" ht="22.2" customHeight="1" x14ac:dyDescent="0.45">
      <c r="A21" s="294" t="s">
        <v>7786</v>
      </c>
      <c r="B21" s="351" t="s">
        <v>7863</v>
      </c>
      <c r="C21" s="295" t="s">
        <v>7863</v>
      </c>
      <c r="D21" s="309" t="str">
        <f xml:space="preserve">
IF(C22="ア",VLOOKUP(A22,ア!$A:$C,2,FALSE),
IF(C22="イ",VLOOKUP(A22,イ!$A:$C,2,FALSE),
IF(C22="ウ",HLOOKUP(A22,ウ!$1:$6,4,FALSE),
IF(C22="エ",VLOOKUP(A22,エ!$A:$E,4,FALSE),""))))</f>
        <v>帝国</v>
      </c>
      <c r="E21" s="311" t="str">
        <f xml:space="preserve">
IF(C22="ア",VLOOKUP(A22,ア!$A:$C,3,FALSE),
IF(C22="イ",VLOOKUP(A22,イ!$A:$C,3,FALSE),
IF(C22="ウ",HLOOKUP(A22,ウ!$1:$6,5,FALSE)&amp;HLOOKUP(A22,ウ!$1:$6,6,FALSE),
IF(C22="エ",VLOOKUP(A22,エ!$A:$E,4,FALSE),""))))</f>
        <v xml:space="preserve">中学校社会科地図
</v>
      </c>
      <c r="F21" s="313" t="s">
        <v>7683</v>
      </c>
      <c r="G21" s="315" t="s">
        <v>7881</v>
      </c>
      <c r="H21" s="305" t="s">
        <v>7883</v>
      </c>
      <c r="I21" s="298" t="s">
        <v>7787</v>
      </c>
      <c r="J21" s="303" t="s">
        <v>7895</v>
      </c>
      <c r="K21" s="295" t="s">
        <v>7895</v>
      </c>
      <c r="L21" s="309" t="str">
        <f xml:space="preserve">
IF(K22="ア",VLOOKUP(I22,ア!$A:$C,2,FALSE),
IF(K22="イ",VLOOKUP(I22,イ!$A:$C,2,FALSE),
IF(K22="ウ",HLOOKUP(I22,ウ!$1:$6,4,FALSE),
IF(K22="エ",VLOOKUP(I22,エ!$A:$E,4,FALSE),""))))</f>
        <v>20-4　戸田デザイン</v>
      </c>
      <c r="M21" s="311" t="str">
        <f xml:space="preserve">
IF(K22="ア",VLOOKUP(I22,ア!$A:$C,3,FALSE),
IF(K22="イ",VLOOKUP(I22,イ!$A:$C,3,FALSE),
IF(K22="ウ",HLOOKUP(I22,ウ!$1:$6,5,FALSE)&amp;HLOOKUP(I22,ウ!$1:$6,6,FALSE),
IF(K22="エ",VLOOKUP(I22,エ!$A:$E,4,FALSE),""))))</f>
        <v>にっぽんちず絵本</v>
      </c>
      <c r="N21" s="313" t="s">
        <v>7683</v>
      </c>
      <c r="O21" s="315" t="s">
        <v>7881</v>
      </c>
      <c r="P21" s="305" t="s">
        <v>7883</v>
      </c>
      <c r="Q21" s="307" t="s">
        <v>7884</v>
      </c>
      <c r="R21" s="294" t="s">
        <v>7788</v>
      </c>
      <c r="S21" s="303" t="s">
        <v>7894</v>
      </c>
      <c r="T21" s="295" t="s">
        <v>7894</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国語　☆☆☆☆☆</v>
      </c>
      <c r="W21" s="313" t="s">
        <v>7683</v>
      </c>
      <c r="X21" s="315" t="s">
        <v>7888</v>
      </c>
      <c r="Y21" s="317" t="s">
        <v>7887</v>
      </c>
      <c r="Z21" s="349"/>
    </row>
    <row r="22" spans="1:26" s="187" customFormat="1" ht="22.2" customHeight="1" x14ac:dyDescent="0.45">
      <c r="A22" s="225" t="s">
        <v>7875</v>
      </c>
      <c r="B22" s="352"/>
      <c r="C22" s="297" t="s">
        <v>2144</v>
      </c>
      <c r="D22" s="310"/>
      <c r="E22" s="312"/>
      <c r="F22" s="314"/>
      <c r="G22" s="316"/>
      <c r="H22" s="306"/>
      <c r="I22" s="227">
        <v>9784924710344</v>
      </c>
      <c r="J22" s="304"/>
      <c r="K22" s="297" t="s">
        <v>7723</v>
      </c>
      <c r="L22" s="310"/>
      <c r="M22" s="312"/>
      <c r="N22" s="314"/>
      <c r="O22" s="316"/>
      <c r="P22" s="306"/>
      <c r="Q22" s="308"/>
      <c r="R22" s="225" t="s">
        <v>7885</v>
      </c>
      <c r="S22" s="304"/>
      <c r="T22" s="297" t="s">
        <v>7722</v>
      </c>
      <c r="U22" s="310"/>
      <c r="V22" s="312"/>
      <c r="W22" s="314"/>
      <c r="X22" s="316"/>
      <c r="Y22" s="318"/>
      <c r="Z22" s="350"/>
    </row>
    <row r="23" spans="1:26" s="187" customFormat="1" ht="22.2" customHeight="1" x14ac:dyDescent="0.45">
      <c r="A23" s="294" t="s">
        <v>1943</v>
      </c>
      <c r="B23" s="351" t="s">
        <v>7864</v>
      </c>
      <c r="C23" s="295" t="s">
        <v>7864</v>
      </c>
      <c r="D23" s="309" t="str">
        <f xml:space="preserve">
IF(C24="ア",VLOOKUP(A24,ア!$A:$C,2,FALSE),
IF(C24="イ",VLOOKUP(A24,イ!$A:$C,2,FALSE),
IF(C24="ウ",HLOOKUP(A24,ウ!$1:$6,4,FALSE),
IF(C24="エ",VLOOKUP(A24,エ!$A:$E,4,FALSE),""))))</f>
        <v>08-1　く も ん 出 版</v>
      </c>
      <c r="E23" s="311" t="str">
        <f xml:space="preserve">
IF(C24="ア",VLOOKUP(A24,ア!$A:$C,3,FALSE),
IF(C24="イ",VLOOKUP(A24,イ!$A:$C,3,FALSE),
IF(C24="ウ",HLOOKUP(A24,ウ!$1:$6,5,FALSE)&amp;HLOOKUP(A24,ウ!$1:$6,6,FALSE),
IF(C24="エ",VLOOKUP(A24,エ!$A:$E,4,FALSE),""))))</f>
        <v>くもんのはじめてのえほん３おおきいちいさい</v>
      </c>
      <c r="F23" s="313" t="s">
        <v>7683</v>
      </c>
      <c r="G23" s="315" t="s">
        <v>7878</v>
      </c>
      <c r="H23" s="305" t="s">
        <v>7882</v>
      </c>
      <c r="I23" s="298" t="s">
        <v>1945</v>
      </c>
      <c r="J23" s="303" t="s">
        <v>7896</v>
      </c>
      <c r="K23" s="295" t="s">
        <v>7896</v>
      </c>
      <c r="L23" s="309" t="str">
        <f xml:space="preserve">
IF(K24="ア",VLOOKUP(I24,ア!$A:$C,2,FALSE),
IF(K24="イ",VLOOKUP(I24,イ!$A:$C,2,FALSE),
IF(K24="ウ",HLOOKUP(I24,ウ!$1:$6,4,FALSE),
IF(K24="エ",VLOOKUP(I24,エ!$A:$E,4,FALSE),""))))</f>
        <v>30-2　ポ　プ　ラ　社　</v>
      </c>
      <c r="M23" s="311" t="str">
        <f xml:space="preserve">
IF(K24="ア",VLOOKUP(I24,ア!$A:$C,3,FALSE),
IF(K24="イ",VLOOKUP(I24,イ!$A:$C,3,FALSE),
IF(K24="ウ",HLOOKUP(I24,ウ!$1:$6,5,FALSE)&amp;HLOOKUP(I24,ウ!$1:$6,6,FALSE),
IF(K24="エ",VLOOKUP(I24,エ!$A:$E,4,FALSE),""))))</f>
        <v>絵本・いつでもいっしょ２どうぶつ なんびき？</v>
      </c>
      <c r="N23" s="313" t="s">
        <v>7683</v>
      </c>
      <c r="O23" s="315" t="s">
        <v>7878</v>
      </c>
      <c r="P23" s="305" t="s">
        <v>7893</v>
      </c>
      <c r="Q23" s="307"/>
      <c r="R23" s="294" t="s">
        <v>1948</v>
      </c>
      <c r="S23" s="303" t="s">
        <v>7895</v>
      </c>
      <c r="T23" s="295" t="s">
        <v>7895</v>
      </c>
      <c r="U23" s="309" t="str">
        <f xml:space="preserve">
IF(T24="ア",VLOOKUP(R24,ア!$A:$C,2,FALSE),
IF(T24="イ",VLOOKUP(R24,イ!$A:$C,2,FALSE),
IF(T24="ウ",HLOOKUP(R24,ウ!$1:$6,4,FALSE),
IF(T24="エ",VLOOKUP(R24,エ!$A:$E,4,FALSE),""))))</f>
        <v>20-4　戸田デザイン</v>
      </c>
      <c r="V23" s="311" t="str">
        <f xml:space="preserve">
IF(T24="ア",VLOOKUP(R24,ア!$A:$C,3,FALSE),
IF(T24="イ",VLOOKUP(R24,イ!$A:$C,3,FALSE),
IF(T24="ウ",HLOOKUP(R24,ウ!$1:$6,5,FALSE)&amp;HLOOKUP(R24,ウ!$1:$6,6,FALSE),
IF(T24="エ",VLOOKUP(R24,エ!$A:$E,4,FALSE),""))))</f>
        <v>にっぽんちず絵本</v>
      </c>
      <c r="W23" s="313" t="s">
        <v>7683</v>
      </c>
      <c r="X23" s="315" t="s">
        <v>7881</v>
      </c>
      <c r="Y23" s="317" t="s">
        <v>7883</v>
      </c>
      <c r="Z23" s="349" t="s">
        <v>7884</v>
      </c>
    </row>
    <row r="24" spans="1:26" s="187" customFormat="1" ht="22.2" customHeight="1" x14ac:dyDescent="0.45">
      <c r="A24" s="225">
        <v>9784774300153</v>
      </c>
      <c r="B24" s="352"/>
      <c r="C24" s="297" t="s">
        <v>7723</v>
      </c>
      <c r="D24" s="310"/>
      <c r="E24" s="312"/>
      <c r="F24" s="314"/>
      <c r="G24" s="316"/>
      <c r="H24" s="306"/>
      <c r="I24" s="227">
        <v>9784591066218</v>
      </c>
      <c r="J24" s="304"/>
      <c r="K24" s="297" t="s">
        <v>7723</v>
      </c>
      <c r="L24" s="310"/>
      <c r="M24" s="312"/>
      <c r="N24" s="314"/>
      <c r="O24" s="316"/>
      <c r="P24" s="306"/>
      <c r="Q24" s="308"/>
      <c r="R24" s="225">
        <v>9784924710344</v>
      </c>
      <c r="S24" s="304"/>
      <c r="T24" s="297" t="s">
        <v>7723</v>
      </c>
      <c r="U24" s="310"/>
      <c r="V24" s="312"/>
      <c r="W24" s="314"/>
      <c r="X24" s="316"/>
      <c r="Y24" s="318"/>
      <c r="Z24" s="350"/>
    </row>
    <row r="25" spans="1:26" s="187" customFormat="1" ht="22.2" customHeight="1" x14ac:dyDescent="0.45">
      <c r="A25" s="294" t="s">
        <v>1944</v>
      </c>
      <c r="B25" s="351" t="s">
        <v>7864</v>
      </c>
      <c r="C25" s="295" t="s">
        <v>7864</v>
      </c>
      <c r="D25" s="309" t="str">
        <f xml:space="preserve">
IF(C26="ア",VLOOKUP(A26,ア!$A:$C,2,FALSE),
IF(C26="イ",VLOOKUP(A26,イ!$A:$C,2,FALSE),
IF(C26="ウ",HLOOKUP(A26,ウ!$1:$6,4,FALSE),
IF(C26="エ",VLOOKUP(A26,エ!$A:$E,4,FALSE),""))))</f>
        <v>教出</v>
      </c>
      <c r="E25" s="311" t="str">
        <f xml:space="preserve">
IF(C26="ア",VLOOKUP(A26,ア!$A:$C,3,FALSE),
IF(C26="イ",VLOOKUP(A26,イ!$A:$C,3,FALSE),
IF(C26="ウ",HLOOKUP(A26,ウ!$1:$6,5,FALSE)&amp;HLOOKUP(A26,ウ!$1:$6,6,FALSE),
IF(C26="エ",VLOOKUP(A26,エ!$A:$E,4,FALSE),""))))</f>
        <v>数学　☆☆☆☆</v>
      </c>
      <c r="F25" s="313" t="s">
        <v>7683</v>
      </c>
      <c r="G25" s="315" t="s">
        <v>7880</v>
      </c>
      <c r="H25" s="305" t="s">
        <v>7889</v>
      </c>
      <c r="I25" s="298" t="s">
        <v>1946</v>
      </c>
      <c r="J25" s="303" t="s">
        <v>7896</v>
      </c>
      <c r="K25" s="295" t="s">
        <v>7896</v>
      </c>
      <c r="L25" s="309" t="str">
        <f xml:space="preserve">
IF(K26="ア",VLOOKUP(I26,ア!$A:$C,2,FALSE),
IF(K26="イ",VLOOKUP(I26,イ!$A:$C,2,FALSE),
IF(K26="ウ",HLOOKUP(I26,ウ!$1:$6,4,FALSE),
IF(K26="エ",VLOOKUP(I26,エ!$A:$E,4,FALSE),""))))</f>
        <v>教出</v>
      </c>
      <c r="M25" s="311" t="str">
        <f xml:space="preserve">
IF(K26="ア",VLOOKUP(I26,ア!$A:$C,3,FALSE),
IF(K26="イ",VLOOKUP(I26,イ!$A:$C,3,FALSE),
IF(K26="ウ",HLOOKUP(I26,ウ!$1:$6,5,FALSE)&amp;HLOOKUP(I26,ウ!$1:$6,6,FALSE),
IF(K26="エ",VLOOKUP(I26,エ!$A:$E,4,FALSE),""))))</f>
        <v>数学　☆☆☆☆</v>
      </c>
      <c r="N25" s="313" t="s">
        <v>7683</v>
      </c>
      <c r="O25" s="315" t="s">
        <v>7880</v>
      </c>
      <c r="P25" s="305" t="s">
        <v>7889</v>
      </c>
      <c r="Q25" s="307" t="s">
        <v>7884</v>
      </c>
      <c r="R25" s="294" t="s">
        <v>1949</v>
      </c>
      <c r="S25" s="303" t="s">
        <v>7896</v>
      </c>
      <c r="T25" s="295" t="s">
        <v>7896</v>
      </c>
      <c r="U25" s="309" t="str">
        <f xml:space="preserve">
IF(T26="ア",VLOOKUP(R26,ア!$A:$C,2,FALSE),
IF(T26="イ",VLOOKUP(R26,イ!$A:$C,2,FALSE),
IF(T26="ウ",HLOOKUP(R26,ウ!$1:$6,4,FALSE),
IF(T26="エ",VLOOKUP(R26,エ!$A:$E,4,FALSE),""))))</f>
        <v>12-2　小　学　館</v>
      </c>
      <c r="V25" s="311" t="str">
        <f xml:space="preserve">
IF(T26="ア",VLOOKUP(R26,ア!$A:$C,3,FALSE),
IF(T26="イ",VLOOKUP(R26,イ!$A:$C,3,FALSE),
IF(T26="ウ",HLOOKUP(R26,ウ!$1:$6,5,FALSE)&amp;HLOOKUP(R26,ウ!$1:$6,6,FALSE),
IF(T26="エ",VLOOKUP(R26,エ!$A:$E,4,FALSE),""))))</f>
        <v>21世紀幼稚園百科６かずあそび１・２・３</v>
      </c>
      <c r="W25" s="313" t="s">
        <v>7683</v>
      </c>
      <c r="X25" s="315" t="s">
        <v>7878</v>
      </c>
      <c r="Y25" s="317" t="s">
        <v>7887</v>
      </c>
      <c r="Z25" s="349"/>
    </row>
    <row r="26" spans="1:26" s="187" customFormat="1" ht="22.2" customHeight="1" x14ac:dyDescent="0.45">
      <c r="A26" s="225" t="s">
        <v>7877</v>
      </c>
      <c r="B26" s="352"/>
      <c r="C26" s="297" t="s">
        <v>7722</v>
      </c>
      <c r="D26" s="310"/>
      <c r="E26" s="312"/>
      <c r="F26" s="314"/>
      <c r="G26" s="316"/>
      <c r="H26" s="306"/>
      <c r="I26" s="227" t="s">
        <v>7877</v>
      </c>
      <c r="J26" s="304"/>
      <c r="K26" s="297" t="s">
        <v>7722</v>
      </c>
      <c r="L26" s="310"/>
      <c r="M26" s="312"/>
      <c r="N26" s="314"/>
      <c r="O26" s="316"/>
      <c r="P26" s="306"/>
      <c r="Q26" s="308"/>
      <c r="R26" s="225">
        <v>9784092240063</v>
      </c>
      <c r="S26" s="304"/>
      <c r="T26" s="297" t="s">
        <v>7723</v>
      </c>
      <c r="U26" s="310"/>
      <c r="V26" s="312"/>
      <c r="W26" s="314"/>
      <c r="X26" s="316"/>
      <c r="Y26" s="318"/>
      <c r="Z26" s="350"/>
    </row>
    <row r="27" spans="1:26" s="187" customFormat="1" ht="22.2" customHeight="1" x14ac:dyDescent="0.45">
      <c r="A27" s="294" t="s">
        <v>7789</v>
      </c>
      <c r="B27" s="351" t="s">
        <v>7865</v>
      </c>
      <c r="C27" s="295" t="s">
        <v>7865</v>
      </c>
      <c r="D27" s="309" t="str">
        <f xml:space="preserve">
IF(C28="ア",VLOOKUP(A28,ア!$A:$C,2,FALSE),
IF(C28="イ",VLOOKUP(A28,イ!$A:$C,2,FALSE),
IF(C28="ウ",HLOOKUP(A28,ウ!$1:$6,4,FALSE),
IF(C28="エ",VLOOKUP(A28,エ!$A:$E,4,FALSE),""))))</f>
        <v>02-1　岩　崎　書　店</v>
      </c>
      <c r="E27" s="311" t="str">
        <f xml:space="preserve">
IF(C28="ア",VLOOKUP(A28,ア!$A:$C,3,FALSE),
IF(C28="イ",VLOOKUP(A28,イ!$A:$C,3,FALSE),
IF(C28="ウ",HLOOKUP(A28,ウ!$1:$6,5,FALSE)&amp;HLOOKUP(A28,ウ!$1:$6,6,FALSE),
IF(C28="エ",VLOOKUP(A28,エ!$A:$E,4,FALSE),""))))</f>
        <v>かいかたそだてかたずかん４やさいのうえかた・
そだてかた</v>
      </c>
      <c r="F27" s="313" t="s">
        <v>7683</v>
      </c>
      <c r="G27" s="315" t="s">
        <v>7881</v>
      </c>
      <c r="H27" s="305" t="s">
        <v>7883</v>
      </c>
      <c r="I27" s="298" t="s">
        <v>7790</v>
      </c>
      <c r="J27" s="303" t="s">
        <v>7897</v>
      </c>
      <c r="K27" s="295" t="s">
        <v>7897</v>
      </c>
      <c r="L27" s="309" t="str">
        <f xml:space="preserve">
IF(K28="ア",VLOOKUP(I28,ア!$A:$C,2,FALSE),
IF(K28="イ",VLOOKUP(I28,イ!$A:$C,2,FALSE),
IF(K28="ウ",HLOOKUP(I28,ウ!$1:$6,4,FALSE),
IF(K28="エ",VLOOKUP(I28,エ!$A:$E,4,FALSE),""))))</f>
        <v>02-1　岩　崎　書　店</v>
      </c>
      <c r="M27" s="311" t="str">
        <f xml:space="preserve">
IF(K28="ア",VLOOKUP(I28,ア!$A:$C,3,FALSE),
IF(K28="イ",VLOOKUP(I28,イ!$A:$C,3,FALSE),
IF(K28="ウ",HLOOKUP(I28,ウ!$1:$6,5,FALSE)&amp;HLOOKUP(I28,ウ!$1:$6,6,FALSE),
IF(K28="エ",VLOOKUP(I28,エ!$A:$E,4,FALSE),""))))</f>
        <v>かいかたそだてかたずかん４やさいのうえかた・
そだてかた</v>
      </c>
      <c r="N27" s="313" t="s">
        <v>7683</v>
      </c>
      <c r="O27" s="315" t="s">
        <v>7881</v>
      </c>
      <c r="P27" s="305" t="s">
        <v>7883</v>
      </c>
      <c r="Q27" s="307" t="s">
        <v>7884</v>
      </c>
      <c r="R27" s="294" t="s">
        <v>7791</v>
      </c>
      <c r="S27" s="303" t="s">
        <v>7896</v>
      </c>
      <c r="T27" s="295" t="s">
        <v>7896</v>
      </c>
      <c r="U27" s="309" t="str">
        <f xml:space="preserve">
IF(T28="ア",VLOOKUP(R28,ア!$A:$C,2,FALSE),
IF(T28="イ",VLOOKUP(R28,イ!$A:$C,2,FALSE),
IF(T28="ウ",HLOOKUP(R28,ウ!$1:$6,4,FALSE),
IF(T28="エ",VLOOKUP(R28,エ!$A:$E,4,FALSE),""))))</f>
        <v>教出</v>
      </c>
      <c r="V27" s="311" t="str">
        <f xml:space="preserve">
IF(T28="ア",VLOOKUP(R28,ア!$A:$C,3,FALSE),
IF(T28="イ",VLOOKUP(R28,イ!$A:$C,3,FALSE),
IF(T28="ウ",HLOOKUP(R28,ウ!$1:$6,5,FALSE)&amp;HLOOKUP(R28,ウ!$1:$6,6,FALSE),
IF(T28="エ",VLOOKUP(R28,エ!$A:$E,4,FALSE),""))))</f>
        <v>数学　☆☆☆☆</v>
      </c>
      <c r="W27" s="313" t="s">
        <v>7683</v>
      </c>
      <c r="X27" s="315" t="s">
        <v>7891</v>
      </c>
      <c r="Y27" s="317" t="s">
        <v>7887</v>
      </c>
      <c r="Z27" s="349" t="s">
        <v>7884</v>
      </c>
    </row>
    <row r="28" spans="1:26" s="187" customFormat="1" ht="22.2" customHeight="1" x14ac:dyDescent="0.45">
      <c r="A28" s="225">
        <v>9784265059041</v>
      </c>
      <c r="B28" s="352"/>
      <c r="C28" s="297" t="s">
        <v>7723</v>
      </c>
      <c r="D28" s="310"/>
      <c r="E28" s="312"/>
      <c r="F28" s="314"/>
      <c r="G28" s="316"/>
      <c r="H28" s="306"/>
      <c r="I28" s="227">
        <v>9784265059041</v>
      </c>
      <c r="J28" s="304"/>
      <c r="K28" s="297" t="s">
        <v>7723</v>
      </c>
      <c r="L28" s="310"/>
      <c r="M28" s="312"/>
      <c r="N28" s="314"/>
      <c r="O28" s="316"/>
      <c r="P28" s="306"/>
      <c r="Q28" s="308"/>
      <c r="R28" s="225" t="s">
        <v>7877</v>
      </c>
      <c r="S28" s="304"/>
      <c r="T28" s="297" t="s">
        <v>7722</v>
      </c>
      <c r="U28" s="310"/>
      <c r="V28" s="312"/>
      <c r="W28" s="314"/>
      <c r="X28" s="316"/>
      <c r="Y28" s="318"/>
      <c r="Z28" s="350"/>
    </row>
    <row r="29" spans="1:26" s="187" customFormat="1" ht="22.2" customHeight="1" x14ac:dyDescent="0.45">
      <c r="A29" s="294" t="s">
        <v>7792</v>
      </c>
      <c r="B29" s="351" t="s">
        <v>7866</v>
      </c>
      <c r="C29" s="295" t="s">
        <v>7866</v>
      </c>
      <c r="D29" s="309" t="str">
        <f xml:space="preserve">
IF(C30="ア",VLOOKUP(A30,ア!$A:$C,2,FALSE),
IF(C30="イ",VLOOKUP(A30,イ!$A:$C,2,FALSE),
IF(C30="ウ",HLOOKUP(A30,ウ!$1:$6,4,FALSE),
IF(C30="エ",VLOOKUP(A30,エ!$A:$E,4,FALSE),""))))</f>
        <v>東書</v>
      </c>
      <c r="E29" s="311" t="str">
        <f xml:space="preserve">
IF(C30="ア",VLOOKUP(A30,ア!$A:$C,3,FALSE),
IF(C30="イ",VLOOKUP(A30,イ!$A:$C,3,FALSE),
IF(C30="ウ",HLOOKUP(A30,ウ!$1:$6,5,FALSE)&amp;HLOOKUP(A30,ウ!$1:$6,6,FALSE),
IF(C30="エ",VLOOKUP(A30,エ!$A:$E,4,FALSE),""))))</f>
        <v>音楽　☆☆☆☆</v>
      </c>
      <c r="F29" s="313" t="s">
        <v>7683</v>
      </c>
      <c r="G29" s="315" t="s">
        <v>7881</v>
      </c>
      <c r="H29" s="305" t="s">
        <v>7883</v>
      </c>
      <c r="I29" s="298" t="s">
        <v>7793</v>
      </c>
      <c r="J29" s="303" t="s">
        <v>7898</v>
      </c>
      <c r="K29" s="295" t="s">
        <v>7898</v>
      </c>
      <c r="L29" s="309" t="str">
        <f xml:space="preserve">
IF(K30="ア",VLOOKUP(I30,ア!$A:$C,2,FALSE),
IF(K30="イ",VLOOKUP(I30,イ!$A:$C,2,FALSE),
IF(K30="ウ",HLOOKUP(I30,ウ!$1:$6,4,FALSE),
IF(K30="エ",VLOOKUP(I30,エ!$A:$E,4,FALSE),""))))</f>
        <v>東書</v>
      </c>
      <c r="M29" s="311" t="str">
        <f xml:space="preserve">
IF(K30="ア",VLOOKUP(I30,ア!$A:$C,3,FALSE),
IF(K30="イ",VLOOKUP(I30,イ!$A:$C,3,FALSE),
IF(K30="ウ",HLOOKUP(I30,ウ!$1:$6,5,FALSE)&amp;HLOOKUP(I30,ウ!$1:$6,6,FALSE),
IF(K30="エ",VLOOKUP(I30,エ!$A:$E,4,FALSE),""))))</f>
        <v>音楽　☆☆☆☆</v>
      </c>
      <c r="N29" s="313" t="s">
        <v>7683</v>
      </c>
      <c r="O29" s="315" t="s">
        <v>7881</v>
      </c>
      <c r="P29" s="305" t="s">
        <v>7892</v>
      </c>
      <c r="Q29" s="307"/>
      <c r="R29" s="294" t="s">
        <v>7794</v>
      </c>
      <c r="S29" s="303" t="s">
        <v>7896</v>
      </c>
      <c r="T29" s="295" t="s">
        <v>7896</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数学　☆☆☆☆☆</v>
      </c>
      <c r="W29" s="313" t="s">
        <v>7683</v>
      </c>
      <c r="X29" s="315" t="s">
        <v>7888</v>
      </c>
      <c r="Y29" s="317" t="s">
        <v>7887</v>
      </c>
      <c r="Z29" s="349"/>
    </row>
    <row r="30" spans="1:26" s="187" customFormat="1" ht="22.2" customHeight="1" x14ac:dyDescent="0.45">
      <c r="A30" s="225" t="s">
        <v>7876</v>
      </c>
      <c r="B30" s="352"/>
      <c r="C30" s="297" t="s">
        <v>7722</v>
      </c>
      <c r="D30" s="310"/>
      <c r="E30" s="312"/>
      <c r="F30" s="314"/>
      <c r="G30" s="316"/>
      <c r="H30" s="306"/>
      <c r="I30" s="227" t="s">
        <v>7876</v>
      </c>
      <c r="J30" s="304"/>
      <c r="K30" s="297" t="s">
        <v>7722</v>
      </c>
      <c r="L30" s="310"/>
      <c r="M30" s="312"/>
      <c r="N30" s="314"/>
      <c r="O30" s="316"/>
      <c r="P30" s="306"/>
      <c r="Q30" s="308"/>
      <c r="R30" s="225" t="s">
        <v>7886</v>
      </c>
      <c r="S30" s="304"/>
      <c r="T30" s="297" t="s">
        <v>7722</v>
      </c>
      <c r="U30" s="310"/>
      <c r="V30" s="312"/>
      <c r="W30" s="314"/>
      <c r="X30" s="316"/>
      <c r="Y30" s="318"/>
      <c r="Z30" s="350"/>
    </row>
    <row r="31" spans="1:26" s="187" customFormat="1" ht="22.2" customHeight="1" x14ac:dyDescent="0.45">
      <c r="A31" s="294" t="s">
        <v>7795</v>
      </c>
      <c r="B31" s="351" t="s">
        <v>7867</v>
      </c>
      <c r="C31" s="295" t="s">
        <v>7867</v>
      </c>
      <c r="D31" s="309" t="str">
        <f xml:space="preserve">
IF(C32="ア",VLOOKUP(A32,ア!$A:$C,2,FALSE),
IF(C32="イ",VLOOKUP(A32,イ!$A:$C,2,FALSE),
IF(C32="ウ",HLOOKUP(A32,ウ!$1:$6,4,FALSE),
IF(C32="エ",VLOOKUP(A32,エ!$A:$E,4,FALSE),""))))</f>
        <v>25-1　の　ら　書　店</v>
      </c>
      <c r="E31" s="311" t="str">
        <f xml:space="preserve">
IF(C32="ア",VLOOKUP(A32,ア!$A:$C,3,FALSE),
IF(C32="イ",VLOOKUP(A32,イ!$A:$C,3,FALSE),
IF(C32="ウ",HLOOKUP(A32,ウ!$1:$6,5,FALSE)&amp;HLOOKUP(A32,ウ!$1:$6,6,FALSE),
IF(C32="エ",VLOOKUP(A32,エ!$A:$E,4,FALSE),""))))</f>
        <v>はじめてのこうさくあそび</v>
      </c>
      <c r="F31" s="313" t="s">
        <v>7683</v>
      </c>
      <c r="G31" s="315" t="s">
        <v>7881</v>
      </c>
      <c r="H31" s="305" t="s">
        <v>7883</v>
      </c>
      <c r="I31" s="298" t="s">
        <v>7796</v>
      </c>
      <c r="J31" s="303" t="s">
        <v>7899</v>
      </c>
      <c r="K31" s="295" t="s">
        <v>7899</v>
      </c>
      <c r="L31" s="309" t="str">
        <f xml:space="preserve">
IF(K32="ア",VLOOKUP(I32,ア!$A:$C,2,FALSE),
IF(K32="イ",VLOOKUP(I32,イ!$A:$C,2,FALSE),
IF(K32="ウ",HLOOKUP(I32,ウ!$1:$6,4,FALSE),
IF(K32="エ",VLOOKUP(I32,エ!$A:$E,4,FALSE),""))))</f>
        <v>25-1　の　ら　書　店</v>
      </c>
      <c r="M31" s="311" t="str">
        <f xml:space="preserve">
IF(K32="ア",VLOOKUP(I32,ア!$A:$C,3,FALSE),
IF(K32="イ",VLOOKUP(I32,イ!$A:$C,3,FALSE),
IF(K32="ウ",HLOOKUP(I32,ウ!$1:$6,5,FALSE)&amp;HLOOKUP(I32,ウ!$1:$6,6,FALSE),
IF(K32="エ",VLOOKUP(I32,エ!$A:$E,4,FALSE),""))))</f>
        <v>はじめてのこうさくあそび</v>
      </c>
      <c r="N31" s="313" t="s">
        <v>7683</v>
      </c>
      <c r="O31" s="315" t="s">
        <v>7881</v>
      </c>
      <c r="P31" s="305" t="s">
        <v>7883</v>
      </c>
      <c r="Q31" s="307" t="s">
        <v>7884</v>
      </c>
      <c r="R31" s="294" t="s">
        <v>7797</v>
      </c>
      <c r="S31" s="303" t="s">
        <v>7897</v>
      </c>
      <c r="T31" s="295" t="s">
        <v>7897</v>
      </c>
      <c r="U31" s="309" t="str">
        <f xml:space="preserve">
IF(T32="ア",VLOOKUP(R32,ア!$A:$C,2,FALSE),
IF(T32="イ",VLOOKUP(R32,イ!$A:$C,2,FALSE),
IF(T32="ウ",HLOOKUP(R32,ウ!$1:$6,4,FALSE),
IF(T32="エ",VLOOKUP(R32,エ!$A:$E,4,FALSE),""))))</f>
        <v>02-1　岩　崎　書　店</v>
      </c>
      <c r="V31" s="311" t="str">
        <f xml:space="preserve">
IF(T32="ア",VLOOKUP(R32,ア!$A:$C,3,FALSE),
IF(T32="イ",VLOOKUP(R32,イ!$A:$C,3,FALSE),
IF(T32="ウ",HLOOKUP(R32,ウ!$1:$6,5,FALSE)&amp;HLOOKUP(R32,ウ!$1:$6,6,FALSE),
IF(T32="エ",VLOOKUP(R32,エ!$A:$E,4,FALSE),""))))</f>
        <v>かいかたそだてかたずかん４やさいのうえかた・
そだてかた</v>
      </c>
      <c r="W31" s="313" t="s">
        <v>7683</v>
      </c>
      <c r="X31" s="315" t="s">
        <v>7881</v>
      </c>
      <c r="Y31" s="317" t="s">
        <v>7883</v>
      </c>
      <c r="Z31" s="349" t="s">
        <v>7884</v>
      </c>
    </row>
    <row r="32" spans="1:26" s="187" customFormat="1" ht="22.2" customHeight="1" x14ac:dyDescent="0.45">
      <c r="A32" s="225">
        <v>9784931129221</v>
      </c>
      <c r="B32" s="352"/>
      <c r="C32" s="297" t="s">
        <v>7723</v>
      </c>
      <c r="D32" s="310"/>
      <c r="E32" s="312"/>
      <c r="F32" s="314"/>
      <c r="G32" s="316"/>
      <c r="H32" s="306"/>
      <c r="I32" s="227">
        <v>9784931129221</v>
      </c>
      <c r="J32" s="304"/>
      <c r="K32" s="297" t="s">
        <v>7723</v>
      </c>
      <c r="L32" s="310"/>
      <c r="M32" s="312"/>
      <c r="N32" s="314"/>
      <c r="O32" s="316"/>
      <c r="P32" s="306"/>
      <c r="Q32" s="308"/>
      <c r="R32" s="225">
        <v>9784265059041</v>
      </c>
      <c r="S32" s="304"/>
      <c r="T32" s="297" t="s">
        <v>7723</v>
      </c>
      <c r="U32" s="310"/>
      <c r="V32" s="312"/>
      <c r="W32" s="314"/>
      <c r="X32" s="316"/>
      <c r="Y32" s="318"/>
      <c r="Z32" s="350"/>
    </row>
    <row r="33" spans="1:26" s="187" customFormat="1" ht="22.2" customHeight="1" x14ac:dyDescent="0.45">
      <c r="A33" s="294" t="s">
        <v>7798</v>
      </c>
      <c r="B33" s="351" t="s">
        <v>7868</v>
      </c>
      <c r="C33" s="295" t="s">
        <v>7868</v>
      </c>
      <c r="D33" s="309" t="str">
        <f xml:space="preserve">
IF(C34="ア",VLOOKUP(A34,ア!$A:$C,2,FALSE),
IF(C34="イ",VLOOKUP(A34,イ!$A:$C,2,FALSE),
IF(C34="ウ",HLOOKUP(A34,ウ!$1:$6,4,FALSE),
IF(C34="エ",VLOOKUP(A34,エ!$A:$E,4,FALSE),""))))</f>
        <v>07-2　金　の　星　社</v>
      </c>
      <c r="E33" s="311" t="str">
        <f xml:space="preserve">
IF(C34="ア",VLOOKUP(A34,ア!$A:$C,3,FALSE),
IF(C34="イ",VLOOKUP(A34,イ!$A:$C,3,FALSE),
IF(C34="ウ",HLOOKUP(A34,ウ!$1:$6,5,FALSE)&amp;HLOOKUP(A34,ウ!$1:$6,6,FALSE),
IF(C34="エ",VLOOKUP(A34,エ!$A:$E,4,FALSE),""))))</f>
        <v>やさしいからだのえほん１からだのなかは
どうなっていてるの？</v>
      </c>
      <c r="F33" s="313" t="s">
        <v>7683</v>
      </c>
      <c r="G33" s="315" t="s">
        <v>7881</v>
      </c>
      <c r="H33" s="305" t="s">
        <v>7883</v>
      </c>
      <c r="I33" s="298" t="s">
        <v>7799</v>
      </c>
      <c r="J33" s="303" t="s">
        <v>7900</v>
      </c>
      <c r="K33" s="295" t="s">
        <v>7900</v>
      </c>
      <c r="L33" s="309" t="str">
        <f xml:space="preserve">
IF(K34="ア",VLOOKUP(I34,ア!$A:$C,2,FALSE),
IF(K34="イ",VLOOKUP(I34,イ!$A:$C,2,FALSE),
IF(K34="ウ",HLOOKUP(I34,ウ!$1:$6,4,FALSE),
IF(K34="エ",VLOOKUP(I34,エ!$A:$E,4,FALSE),""))))</f>
        <v>07-2　金　の　星　社</v>
      </c>
      <c r="M33" s="311" t="str">
        <f xml:space="preserve">
IF(K34="ア",VLOOKUP(I34,ア!$A:$C,3,FALSE),
IF(K34="イ",VLOOKUP(I34,イ!$A:$C,3,FALSE),
IF(K34="ウ",HLOOKUP(I34,ウ!$1:$6,5,FALSE)&amp;HLOOKUP(I34,ウ!$1:$6,6,FALSE),
IF(K34="エ",VLOOKUP(I34,エ!$A:$E,4,FALSE),""))))</f>
        <v>やさしいからだのえほん１からだのなかは
どうなっていてるの？</v>
      </c>
      <c r="N33" s="313" t="s">
        <v>7683</v>
      </c>
      <c r="O33" s="315" t="s">
        <v>7881</v>
      </c>
      <c r="P33" s="305" t="s">
        <v>7883</v>
      </c>
      <c r="Q33" s="307" t="s">
        <v>7884</v>
      </c>
      <c r="R33" s="294" t="s">
        <v>7800</v>
      </c>
      <c r="S33" s="303" t="s">
        <v>7898</v>
      </c>
      <c r="T33" s="295" t="s">
        <v>7898</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音楽　☆☆☆☆</v>
      </c>
      <c r="W33" s="313" t="s">
        <v>7683</v>
      </c>
      <c r="X33" s="315" t="s">
        <v>7881</v>
      </c>
      <c r="Y33" s="317" t="s">
        <v>7892</v>
      </c>
      <c r="Z33" s="349" t="s">
        <v>7884</v>
      </c>
    </row>
    <row r="34" spans="1:26" s="187" customFormat="1" ht="22.2" customHeight="1" x14ac:dyDescent="0.45">
      <c r="A34" s="225">
        <v>9784323023113</v>
      </c>
      <c r="B34" s="352"/>
      <c r="C34" s="297" t="s">
        <v>7723</v>
      </c>
      <c r="D34" s="310"/>
      <c r="E34" s="312"/>
      <c r="F34" s="314"/>
      <c r="G34" s="316"/>
      <c r="H34" s="306"/>
      <c r="I34" s="227">
        <v>9784323023113</v>
      </c>
      <c r="J34" s="304"/>
      <c r="K34" s="297" t="s">
        <v>7723</v>
      </c>
      <c r="L34" s="310"/>
      <c r="M34" s="312"/>
      <c r="N34" s="314"/>
      <c r="O34" s="316"/>
      <c r="P34" s="306"/>
      <c r="Q34" s="308"/>
      <c r="R34" s="225" t="s">
        <v>6946</v>
      </c>
      <c r="S34" s="304"/>
      <c r="T34" s="297" t="s">
        <v>7722</v>
      </c>
      <c r="U34" s="310"/>
      <c r="V34" s="312"/>
      <c r="W34" s="314"/>
      <c r="X34" s="316"/>
      <c r="Y34" s="318"/>
      <c r="Z34" s="350"/>
    </row>
    <row r="35" spans="1:26" s="187" customFormat="1" ht="22.2" customHeight="1" x14ac:dyDescent="0.45">
      <c r="A35" s="294" t="s">
        <v>7801</v>
      </c>
      <c r="B35" s="351" t="s">
        <v>7869</v>
      </c>
      <c r="C35" s="295" t="s">
        <v>7873</v>
      </c>
      <c r="D35" s="309" t="str">
        <f xml:space="preserve">
IF(C36="ア",VLOOKUP(A36,ア!$A:$C,2,FALSE),
IF(C36="イ",VLOOKUP(A36,イ!$A:$C,2,FALSE),
IF(C36="ウ",HLOOKUP(A36,ウ!$1:$6,4,FALSE),
IF(C36="エ",VLOOKUP(A36,エ!$A:$E,4,FALSE),""))))</f>
        <v>10-5　小　峰　書　店</v>
      </c>
      <c r="E35" s="311" t="str">
        <f xml:space="preserve">
IF(C36="ア",VLOOKUP(A36,ア!$A:$C,3,FALSE),
IF(C36="イ",VLOOKUP(A36,イ!$A:$C,3,FALSE),
IF(C36="ウ",HLOOKUP(A36,ウ!$1:$6,5,FALSE)&amp;HLOOKUP(A36,ウ!$1:$6,6,FALSE),
IF(C36="エ",VLOOKUP(A36,エ!$A:$E,4,FALSE),""))))</f>
        <v>かんたん手芸７なるほど！手芸大じてん</v>
      </c>
      <c r="F35" s="313" t="s">
        <v>7683</v>
      </c>
      <c r="G35" s="315" t="s">
        <v>7881</v>
      </c>
      <c r="H35" s="305" t="s">
        <v>7883</v>
      </c>
      <c r="I35" s="298" t="s">
        <v>7802</v>
      </c>
      <c r="J35" s="303" t="s">
        <v>7901</v>
      </c>
      <c r="K35" s="295" t="s">
        <v>7907</v>
      </c>
      <c r="L35" s="309" t="str">
        <f xml:space="preserve">
IF(K36="ア",VLOOKUP(I36,ア!$A:$C,2,FALSE),
IF(K36="イ",VLOOKUP(I36,イ!$A:$C,2,FALSE),
IF(K36="ウ",HLOOKUP(I36,ウ!$1:$6,4,FALSE),
IF(K36="エ",VLOOKUP(I36,エ!$A:$E,4,FALSE),""))))</f>
        <v>10-5　小　峰　書　店</v>
      </c>
      <c r="M35" s="311" t="str">
        <f xml:space="preserve">
IF(K36="ア",VLOOKUP(I36,ア!$A:$C,3,FALSE),
IF(K36="イ",VLOOKUP(I36,イ!$A:$C,3,FALSE),
IF(K36="ウ",HLOOKUP(I36,ウ!$1:$6,5,FALSE)&amp;HLOOKUP(I36,ウ!$1:$6,6,FALSE),
IF(K36="エ",VLOOKUP(I36,エ!$A:$E,4,FALSE),""))))</f>
        <v>かんたん手芸７なるほど！手芸大じてん</v>
      </c>
      <c r="N35" s="313" t="s">
        <v>7683</v>
      </c>
      <c r="O35" s="315" t="s">
        <v>7881</v>
      </c>
      <c r="P35" s="305" t="s">
        <v>7883</v>
      </c>
      <c r="Q35" s="307" t="s">
        <v>7884</v>
      </c>
      <c r="R35" s="294" t="s">
        <v>7803</v>
      </c>
      <c r="S35" s="303" t="s">
        <v>7899</v>
      </c>
      <c r="T35" s="295" t="s">
        <v>7899</v>
      </c>
      <c r="U35" s="309" t="str">
        <f xml:space="preserve">
IF(T36="ア",VLOOKUP(R36,ア!$A:$C,2,FALSE),
IF(T36="イ",VLOOKUP(R36,イ!$A:$C,2,FALSE),
IF(T36="ウ",HLOOKUP(R36,ウ!$1:$6,4,FALSE),
IF(T36="エ",VLOOKUP(R36,エ!$A:$E,4,FALSE),""))))</f>
        <v>25-1　の　ら　書　店</v>
      </c>
      <c r="V35" s="311" t="str">
        <f xml:space="preserve">
IF(T36="ア",VLOOKUP(R36,ア!$A:$C,3,FALSE),
IF(T36="イ",VLOOKUP(R36,イ!$A:$C,3,FALSE),
IF(T36="ウ",HLOOKUP(R36,ウ!$1:$6,5,FALSE)&amp;HLOOKUP(R36,ウ!$1:$6,6,FALSE),
IF(T36="エ",VLOOKUP(R36,エ!$A:$E,4,FALSE),""))))</f>
        <v>はじめてのこうさくあそび</v>
      </c>
      <c r="W35" s="313" t="s">
        <v>7683</v>
      </c>
      <c r="X35" s="315" t="s">
        <v>7881</v>
      </c>
      <c r="Y35" s="317" t="s">
        <v>7883</v>
      </c>
      <c r="Z35" s="349" t="s">
        <v>7884</v>
      </c>
    </row>
    <row r="36" spans="1:26" s="187" customFormat="1" ht="22.2" customHeight="1" x14ac:dyDescent="0.45">
      <c r="A36" s="225">
        <v>9784338279079</v>
      </c>
      <c r="B36" s="352"/>
      <c r="C36" s="297" t="s">
        <v>7723</v>
      </c>
      <c r="D36" s="310"/>
      <c r="E36" s="312"/>
      <c r="F36" s="314"/>
      <c r="G36" s="316"/>
      <c r="H36" s="306"/>
      <c r="I36" s="227">
        <v>9784338279079</v>
      </c>
      <c r="J36" s="304"/>
      <c r="K36" s="297" t="s">
        <v>7723</v>
      </c>
      <c r="L36" s="310"/>
      <c r="M36" s="312"/>
      <c r="N36" s="314"/>
      <c r="O36" s="316"/>
      <c r="P36" s="306"/>
      <c r="Q36" s="308"/>
      <c r="R36" s="225">
        <v>9784931129221</v>
      </c>
      <c r="S36" s="304"/>
      <c r="T36" s="297" t="s">
        <v>7723</v>
      </c>
      <c r="U36" s="310"/>
      <c r="V36" s="312"/>
      <c r="W36" s="314"/>
      <c r="X36" s="316"/>
      <c r="Y36" s="318"/>
      <c r="Z36" s="350"/>
    </row>
    <row r="37" spans="1:26" s="187" customFormat="1" ht="22.2" customHeight="1" x14ac:dyDescent="0.45">
      <c r="A37" s="294" t="s">
        <v>7804</v>
      </c>
      <c r="B37" s="351" t="s">
        <v>7871</v>
      </c>
      <c r="C37" s="295" t="s">
        <v>7870</v>
      </c>
      <c r="D37" s="309" t="str">
        <f xml:space="preserve">
IF(C38="ア",VLOOKUP(A38,ア!$A:$C,2,FALSE),
IF(C38="イ",VLOOKUP(A38,イ!$A:$C,2,FALSE),
IF(C38="ウ",HLOOKUP(A38,ウ!$1:$6,4,FALSE),
IF(C38="エ",VLOOKUP(A38,エ!$A:$E,4,FALSE),""))))</f>
        <v>10-3　国　土　社</v>
      </c>
      <c r="E37" s="311" t="str">
        <f xml:space="preserve">
IF(C38="ア",VLOOKUP(A38,ア!$A:$C,3,FALSE),
IF(C38="イ",VLOOKUP(A38,イ!$A:$C,3,FALSE),
IF(C38="ウ",HLOOKUP(A38,ウ!$1:$6,5,FALSE)&amp;HLOOKUP(A38,ウ!$1:$6,6,FALSE),
IF(C38="エ",VLOOKUP(A38,エ!$A:$E,4,FALSE),""))))</f>
        <v>ルールとマナーを学ぶ
子ども生活図鑑　（４）人間関係編</v>
      </c>
      <c r="F37" s="313" t="s">
        <v>7683</v>
      </c>
      <c r="G37" s="315" t="s">
        <v>7881</v>
      </c>
      <c r="H37" s="305" t="s">
        <v>7883</v>
      </c>
      <c r="I37" s="298" t="s">
        <v>7805</v>
      </c>
      <c r="J37" s="303" t="s">
        <v>7901</v>
      </c>
      <c r="K37" s="295" t="s">
        <v>7906</v>
      </c>
      <c r="L37" s="309" t="str">
        <f xml:space="preserve">
IF(K38="ア",VLOOKUP(I38,ア!$A:$C,2,FALSE),
IF(K38="イ",VLOOKUP(I38,イ!$A:$C,2,FALSE),
IF(K38="ウ",HLOOKUP(I38,ウ!$1:$6,4,FALSE),
IF(K38="エ",VLOOKUP(I38,エ!$A:$E,4,FALSE),""))))</f>
        <v>02-1　岩　崎　書　店</v>
      </c>
      <c r="M37" s="311" t="str">
        <f xml:space="preserve">
IF(K38="ア",VLOOKUP(I38,ア!$A:$C,3,FALSE),
IF(K38="イ",VLOOKUP(I38,イ!$A:$C,3,FALSE),
IF(K38="ウ",HLOOKUP(I38,ウ!$1:$6,5,FALSE)&amp;HLOOKUP(I38,ウ!$1:$6,6,FALSE),
IF(K38="エ",VLOOKUP(I38,エ!$A:$E,4,FALSE),""))))</f>
        <v>あそびの絵本ねんどあそび</v>
      </c>
      <c r="N37" s="313" t="s">
        <v>7683</v>
      </c>
      <c r="O37" s="315" t="s">
        <v>7881</v>
      </c>
      <c r="P37" s="305" t="s">
        <v>7883</v>
      </c>
      <c r="Q37" s="307" t="s">
        <v>7884</v>
      </c>
      <c r="R37" s="294" t="s">
        <v>7806</v>
      </c>
      <c r="S37" s="303" t="s">
        <v>7900</v>
      </c>
      <c r="T37" s="295" t="s">
        <v>7900</v>
      </c>
      <c r="U37" s="309" t="str">
        <f xml:space="preserve">
IF(T38="ア",VLOOKUP(R38,ア!$A:$C,2,FALSE),
IF(T38="イ",VLOOKUP(R38,イ!$A:$C,2,FALSE),
IF(T38="ウ",HLOOKUP(R38,ウ!$1:$6,4,FALSE),
IF(T38="エ",VLOOKUP(R38,エ!$A:$E,4,FALSE),""))))</f>
        <v>07-2　金　の　星　社</v>
      </c>
      <c r="V37" s="311" t="str">
        <f xml:space="preserve">
IF(T38="ア",VLOOKUP(R38,ア!$A:$C,3,FALSE),
IF(T38="イ",VLOOKUP(R38,イ!$A:$C,3,FALSE),
IF(T38="ウ",HLOOKUP(R38,ウ!$1:$6,5,FALSE)&amp;HLOOKUP(R38,ウ!$1:$6,6,FALSE),
IF(T38="エ",VLOOKUP(R38,エ!$A:$E,4,FALSE),""))))</f>
        <v>やさしいからだのえほん１からだのなかは
どうなっていてるの？</v>
      </c>
      <c r="W37" s="313" t="s">
        <v>7683</v>
      </c>
      <c r="X37" s="315" t="s">
        <v>7881</v>
      </c>
      <c r="Y37" s="317" t="s">
        <v>7883</v>
      </c>
      <c r="Z37" s="349" t="s">
        <v>7884</v>
      </c>
    </row>
    <row r="38" spans="1:26" s="187" customFormat="1" ht="22.2" customHeight="1" x14ac:dyDescent="0.45">
      <c r="A38" s="225">
        <v>9784337170049</v>
      </c>
      <c r="B38" s="352"/>
      <c r="C38" s="297" t="s">
        <v>7723</v>
      </c>
      <c r="D38" s="310"/>
      <c r="E38" s="312"/>
      <c r="F38" s="314"/>
      <c r="G38" s="316"/>
      <c r="H38" s="306"/>
      <c r="I38" s="227">
        <v>9784265912063</v>
      </c>
      <c r="J38" s="304"/>
      <c r="K38" s="297" t="s">
        <v>7723</v>
      </c>
      <c r="L38" s="310"/>
      <c r="M38" s="312"/>
      <c r="N38" s="314"/>
      <c r="O38" s="316"/>
      <c r="P38" s="306"/>
      <c r="Q38" s="308"/>
      <c r="R38" s="225">
        <v>9784323023113</v>
      </c>
      <c r="S38" s="304"/>
      <c r="T38" s="297" t="s">
        <v>7723</v>
      </c>
      <c r="U38" s="310"/>
      <c r="V38" s="312"/>
      <c r="W38" s="314"/>
      <c r="X38" s="316"/>
      <c r="Y38" s="318"/>
      <c r="Z38" s="350"/>
    </row>
    <row r="39" spans="1:26" s="187" customFormat="1" ht="22.2" customHeight="1" x14ac:dyDescent="0.45">
      <c r="A39" s="294" t="s">
        <v>7807</v>
      </c>
      <c r="B39" s="351" t="s">
        <v>7872</v>
      </c>
      <c r="C39" s="295" t="s">
        <v>7874</v>
      </c>
      <c r="D39" s="309" t="str">
        <f xml:space="preserve">
IF(C40="ア",VLOOKUP(A40,ア!$A:$C,2,FALSE),
IF(C40="イ",VLOOKUP(A40,イ!$A:$C,2,FALSE),
IF(C40="ウ",HLOOKUP(A40,ウ!$1:$6,4,FALSE),
IF(C40="エ",VLOOKUP(A40,エ!$A:$E,4,FALSE),""))))</f>
        <v>12-2　小　学　館</v>
      </c>
      <c r="E39" s="311" t="str">
        <f xml:space="preserve">
IF(C40="ア",VLOOKUP(A40,ア!$A:$C,3,FALSE),
IF(C40="イ",VLOOKUP(A40,イ!$A:$C,3,FALSE),
IF(C40="ウ",HLOOKUP(A40,ウ!$1:$6,5,FALSE)&amp;HLOOKUP(A40,ウ!$1:$6,6,FALSE),
IF(C40="エ",VLOOKUP(A40,エ!$A:$E,4,FALSE),""))))</f>
        <v>ポケモンえいごじてん</v>
      </c>
      <c r="F39" s="313" t="s">
        <v>7683</v>
      </c>
      <c r="G39" s="315" t="s">
        <v>7881</v>
      </c>
      <c r="H39" s="305" t="s">
        <v>7883</v>
      </c>
      <c r="I39" s="298" t="s">
        <v>7808</v>
      </c>
      <c r="J39" s="303" t="s">
        <v>7902</v>
      </c>
      <c r="K39" s="295" t="s">
        <v>7905</v>
      </c>
      <c r="L39" s="309" t="str">
        <f xml:space="preserve">
IF(K40="ア",VLOOKUP(I40,ア!$A:$C,2,FALSE),
IF(K40="イ",VLOOKUP(I40,イ!$A:$C,2,FALSE),
IF(K40="ウ",HLOOKUP(I40,ウ!$1:$6,4,FALSE),
IF(K40="エ",VLOOKUP(I40,エ!$A:$E,4,FALSE),""))))</f>
        <v>10-3　国　土　社</v>
      </c>
      <c r="M39" s="311" t="str">
        <f xml:space="preserve">
IF(K40="ア",VLOOKUP(I40,ア!$A:$C,3,FALSE),
IF(K40="イ",VLOOKUP(I40,イ!$A:$C,3,FALSE),
IF(K40="ウ",HLOOKUP(I40,ウ!$1:$6,5,FALSE)&amp;HLOOKUP(I40,ウ!$1:$6,6,FALSE),
IF(K40="エ",VLOOKUP(I40,エ!$A:$E,4,FALSE),""))))</f>
        <v>ルールとマナーを学ぶ
子ども生活図鑑　（４）人間関係編</v>
      </c>
      <c r="N39" s="313" t="s">
        <v>7683</v>
      </c>
      <c r="O39" s="315" t="s">
        <v>7881</v>
      </c>
      <c r="P39" s="305" t="s">
        <v>7883</v>
      </c>
      <c r="Q39" s="307" t="s">
        <v>7884</v>
      </c>
      <c r="R39" s="294" t="s">
        <v>7809</v>
      </c>
      <c r="S39" s="303" t="s">
        <v>7901</v>
      </c>
      <c r="T39" s="295" t="s">
        <v>7907</v>
      </c>
      <c r="U39" s="309" t="str">
        <f xml:space="preserve">
IF(T40="ア",VLOOKUP(R40,ア!$A:$C,2,FALSE),
IF(T40="イ",VLOOKUP(R40,イ!$A:$C,2,FALSE),
IF(T40="ウ",HLOOKUP(R40,ウ!$1:$6,4,FALSE),
IF(T40="エ",VLOOKUP(R40,エ!$A:$E,4,FALSE),""))))</f>
        <v>10-5　小　峰　書　店</v>
      </c>
      <c r="V39" s="311" t="str">
        <f xml:space="preserve">
IF(T40="ア",VLOOKUP(R40,ア!$A:$C,3,FALSE),
IF(T40="イ",VLOOKUP(R40,イ!$A:$C,3,FALSE),
IF(T40="ウ",HLOOKUP(R40,ウ!$1:$6,5,FALSE)&amp;HLOOKUP(R40,ウ!$1:$6,6,FALSE),
IF(T40="エ",VLOOKUP(R40,エ!$A:$E,4,FALSE),""))))</f>
        <v>かんたん手芸７なるほど！手芸大じてん</v>
      </c>
      <c r="W39" s="313" t="s">
        <v>7683</v>
      </c>
      <c r="X39" s="315" t="s">
        <v>7881</v>
      </c>
      <c r="Y39" s="317" t="s">
        <v>7883</v>
      </c>
      <c r="Z39" s="349" t="s">
        <v>7884</v>
      </c>
    </row>
    <row r="40" spans="1:26" s="187" customFormat="1" ht="22.2" customHeight="1" x14ac:dyDescent="0.45">
      <c r="A40" s="225">
        <v>9784095108506</v>
      </c>
      <c r="B40" s="352"/>
      <c r="C40" s="297" t="s">
        <v>7723</v>
      </c>
      <c r="D40" s="310"/>
      <c r="E40" s="312"/>
      <c r="F40" s="314"/>
      <c r="G40" s="316"/>
      <c r="H40" s="306"/>
      <c r="I40" s="227">
        <v>9784337170049</v>
      </c>
      <c r="J40" s="304"/>
      <c r="K40" s="297" t="s">
        <v>7723</v>
      </c>
      <c r="L40" s="310"/>
      <c r="M40" s="312"/>
      <c r="N40" s="314"/>
      <c r="O40" s="316"/>
      <c r="P40" s="306"/>
      <c r="Q40" s="308"/>
      <c r="R40" s="225">
        <v>9784338279079</v>
      </c>
      <c r="S40" s="304"/>
      <c r="T40" s="297" t="s">
        <v>7723</v>
      </c>
      <c r="U40" s="310"/>
      <c r="V40" s="312"/>
      <c r="W40" s="314"/>
      <c r="X40" s="316"/>
      <c r="Y40" s="318"/>
      <c r="Z40" s="350"/>
    </row>
    <row r="41" spans="1:26" s="187" customFormat="1" ht="22.2" customHeight="1" x14ac:dyDescent="0.45">
      <c r="A41" s="294" t="s">
        <v>7810</v>
      </c>
      <c r="B41" s="351"/>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7811</v>
      </c>
      <c r="J41" s="303" t="s">
        <v>7903</v>
      </c>
      <c r="K41" s="295" t="s">
        <v>7904</v>
      </c>
      <c r="L41" s="309" t="str">
        <f xml:space="preserve">
IF(K42="ア",VLOOKUP(I42,ア!$A:$C,2,FALSE),
IF(K42="イ",VLOOKUP(I42,イ!$A:$C,2,FALSE),
IF(K42="ウ",HLOOKUP(I42,ウ!$1:$6,4,FALSE),
IF(K42="エ",VLOOKUP(I42,エ!$A:$E,4,FALSE),""))))</f>
        <v>12-2　小　学　館</v>
      </c>
      <c r="M41" s="311" t="str">
        <f xml:space="preserve">
IF(K42="ア",VLOOKUP(I42,ア!$A:$C,3,FALSE),
IF(K42="イ",VLOOKUP(I42,イ!$A:$C,3,FALSE),
IF(K42="ウ",HLOOKUP(I42,ウ!$1:$6,5,FALSE)&amp;HLOOKUP(I42,ウ!$1:$6,6,FALSE),
IF(K42="エ",VLOOKUP(I42,エ!$A:$E,4,FALSE),""))))</f>
        <v>ポケモンえいごじてん</v>
      </c>
      <c r="N41" s="313" t="s">
        <v>7683</v>
      </c>
      <c r="O41" s="315" t="s">
        <v>7881</v>
      </c>
      <c r="P41" s="305" t="s">
        <v>7883</v>
      </c>
      <c r="Q41" s="307" t="s">
        <v>7884</v>
      </c>
      <c r="R41" s="294" t="s">
        <v>7812</v>
      </c>
      <c r="S41" s="303" t="s">
        <v>7901</v>
      </c>
      <c r="T41" s="295" t="s">
        <v>7906</v>
      </c>
      <c r="U41" s="309" t="str">
        <f xml:space="preserve">
IF(T42="ア",VLOOKUP(R42,ア!$A:$C,2,FALSE),
IF(T42="イ",VLOOKUP(R42,イ!$A:$C,2,FALSE),
IF(T42="ウ",HLOOKUP(R42,ウ!$1:$6,4,FALSE),
IF(T42="エ",VLOOKUP(R42,エ!$A:$E,4,FALSE),""))))</f>
        <v>02-1　岩　崎　書　店</v>
      </c>
      <c r="V41" s="311" t="str">
        <f xml:space="preserve">
IF(T42="ア",VLOOKUP(R42,ア!$A:$C,3,FALSE),
IF(T42="イ",VLOOKUP(R42,イ!$A:$C,3,FALSE),
IF(T42="ウ",HLOOKUP(R42,ウ!$1:$6,5,FALSE)&amp;HLOOKUP(R42,ウ!$1:$6,6,FALSE),
IF(T42="エ",VLOOKUP(R42,エ!$A:$E,4,FALSE),""))))</f>
        <v>あそびの絵本ねんどあそび</v>
      </c>
      <c r="W41" s="313" t="s">
        <v>7683</v>
      </c>
      <c r="X41" s="315" t="s">
        <v>7881</v>
      </c>
      <c r="Y41" s="317" t="s">
        <v>7883</v>
      </c>
      <c r="Z41" s="349" t="s">
        <v>7884</v>
      </c>
    </row>
    <row r="42" spans="1:26" s="187" customFormat="1" ht="22.2" customHeight="1" x14ac:dyDescent="0.45">
      <c r="A42" s="225"/>
      <c r="B42" s="352"/>
      <c r="C42" s="297"/>
      <c r="D42" s="310"/>
      <c r="E42" s="312"/>
      <c r="F42" s="314"/>
      <c r="G42" s="316"/>
      <c r="H42" s="306"/>
      <c r="I42" s="227">
        <v>9784095108506</v>
      </c>
      <c r="J42" s="304"/>
      <c r="K42" s="297" t="s">
        <v>7723</v>
      </c>
      <c r="L42" s="310"/>
      <c r="M42" s="312"/>
      <c r="N42" s="314"/>
      <c r="O42" s="316"/>
      <c r="P42" s="306"/>
      <c r="Q42" s="308"/>
      <c r="R42" s="225">
        <v>9784265912063</v>
      </c>
      <c r="S42" s="304"/>
      <c r="T42" s="297" t="s">
        <v>7723</v>
      </c>
      <c r="U42" s="310"/>
      <c r="V42" s="312"/>
      <c r="W42" s="314"/>
      <c r="X42" s="316"/>
      <c r="Y42" s="318"/>
      <c r="Z42" s="350"/>
    </row>
    <row r="43" spans="1:26" s="187" customFormat="1" ht="22.2" customHeight="1" x14ac:dyDescent="0.45">
      <c r="A43" s="294" t="s">
        <v>7813</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7814</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7815</v>
      </c>
      <c r="S43" s="303" t="s">
        <v>7902</v>
      </c>
      <c r="T43" s="295" t="s">
        <v>7905</v>
      </c>
      <c r="U43" s="309" t="str">
        <f xml:space="preserve">
IF(T44="ア",VLOOKUP(R44,ア!$A:$C,2,FALSE),
IF(T44="イ",VLOOKUP(R44,イ!$A:$C,2,FALSE),
IF(T44="ウ",HLOOKUP(R44,ウ!$1:$6,4,FALSE),
IF(T44="エ",VLOOKUP(R44,エ!$A:$E,4,FALSE),""))))</f>
        <v>10-3　国　土　社</v>
      </c>
      <c r="V43" s="311" t="str">
        <f xml:space="preserve">
IF(T44="ア",VLOOKUP(R44,ア!$A:$C,3,FALSE),
IF(T44="イ",VLOOKUP(R44,イ!$A:$C,3,FALSE),
IF(T44="ウ",HLOOKUP(R44,ウ!$1:$6,5,FALSE)&amp;HLOOKUP(R44,ウ!$1:$6,6,FALSE),
IF(T44="エ",VLOOKUP(R44,エ!$A:$E,4,FALSE),""))))</f>
        <v>ルールとマナーを学ぶ
子ども生活図鑑　（４）人間関係編</v>
      </c>
      <c r="W43" s="313" t="s">
        <v>7683</v>
      </c>
      <c r="X43" s="315" t="s">
        <v>7881</v>
      </c>
      <c r="Y43" s="317" t="s">
        <v>7883</v>
      </c>
      <c r="Z43" s="349" t="s">
        <v>7884</v>
      </c>
    </row>
    <row r="44" spans="1:26" s="187" customFormat="1" ht="22.2" customHeight="1" x14ac:dyDescent="0.45">
      <c r="A44" s="225"/>
      <c r="B44" s="304"/>
      <c r="C44" s="297"/>
      <c r="D44" s="310"/>
      <c r="E44" s="312"/>
      <c r="F44" s="314"/>
      <c r="G44" s="316"/>
      <c r="H44" s="306"/>
      <c r="I44" s="227"/>
      <c r="J44" s="304"/>
      <c r="K44" s="297"/>
      <c r="L44" s="310"/>
      <c r="M44" s="312"/>
      <c r="N44" s="314"/>
      <c r="O44" s="316"/>
      <c r="P44" s="306"/>
      <c r="Q44" s="308"/>
      <c r="R44" s="225">
        <v>9784337170049</v>
      </c>
      <c r="S44" s="304"/>
      <c r="T44" s="297" t="s">
        <v>7723</v>
      </c>
      <c r="U44" s="310"/>
      <c r="V44" s="312"/>
      <c r="W44" s="314"/>
      <c r="X44" s="316"/>
      <c r="Y44" s="318"/>
      <c r="Z44" s="350"/>
    </row>
    <row r="45" spans="1:26" s="187" customFormat="1" ht="22.2" customHeight="1" x14ac:dyDescent="0.45">
      <c r="A45" s="294" t="s">
        <v>7816</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7817</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7818</v>
      </c>
      <c r="S45" s="303" t="s">
        <v>7903</v>
      </c>
      <c r="T45" s="295" t="s">
        <v>7904</v>
      </c>
      <c r="U45" s="309" t="str">
        <f xml:space="preserve">
IF(T46="ア",VLOOKUP(R46,ア!$A:$C,2,FALSE),
IF(T46="イ",VLOOKUP(R46,イ!$A:$C,2,FALSE),
IF(T46="ウ",HLOOKUP(R46,ウ!$1:$6,4,FALSE),
IF(T46="エ",VLOOKUP(R46,エ!$A:$E,4,FALSE),""))))</f>
        <v>12-2　小　学　館</v>
      </c>
      <c r="V45" s="311" t="str">
        <f xml:space="preserve">
IF(T46="ア",VLOOKUP(R46,ア!$A:$C,3,FALSE),
IF(T46="イ",VLOOKUP(R46,イ!$A:$C,3,FALSE),
IF(T46="ウ",HLOOKUP(R46,ウ!$1:$6,5,FALSE)&amp;HLOOKUP(R46,ウ!$1:$6,6,FALSE),
IF(T46="エ",VLOOKUP(R46,エ!$A:$E,4,FALSE),""))))</f>
        <v>ポケモンえいごじてん</v>
      </c>
      <c r="W45" s="313" t="s">
        <v>7683</v>
      </c>
      <c r="X45" s="315" t="s">
        <v>7881</v>
      </c>
      <c r="Y45" s="317" t="s">
        <v>7883</v>
      </c>
      <c r="Z45" s="349" t="s">
        <v>7884</v>
      </c>
    </row>
    <row r="46" spans="1:26" s="184" customFormat="1" ht="22.2" customHeight="1" thickBot="1" x14ac:dyDescent="0.2">
      <c r="A46" s="226"/>
      <c r="B46" s="353"/>
      <c r="C46" s="299"/>
      <c r="D46" s="358"/>
      <c r="E46" s="360"/>
      <c r="F46" s="356"/>
      <c r="G46" s="357"/>
      <c r="H46" s="365"/>
      <c r="I46" s="228"/>
      <c r="J46" s="353"/>
      <c r="K46" s="299"/>
      <c r="L46" s="358"/>
      <c r="M46" s="360"/>
      <c r="N46" s="356"/>
      <c r="O46" s="357"/>
      <c r="P46" s="365"/>
      <c r="Q46" s="366"/>
      <c r="R46" s="226">
        <v>9784095108506</v>
      </c>
      <c r="S46" s="353"/>
      <c r="T46" s="299" t="s">
        <v>7723</v>
      </c>
      <c r="U46" s="358"/>
      <c r="V46" s="360"/>
      <c r="W46" s="356"/>
      <c r="X46" s="357"/>
      <c r="Y46" s="364"/>
      <c r="Z46" s="361"/>
    </row>
    <row r="47" spans="1:26" s="187" customFormat="1" ht="22.2" customHeight="1" x14ac:dyDescent="0.45">
      <c r="A47" s="300" t="s">
        <v>7819</v>
      </c>
      <c r="B47" s="370"/>
      <c r="C47" s="301"/>
      <c r="D47" s="372" t="str">
        <f xml:space="preserve">
IF(C48="ア",VLOOKUP(A48,ア!$A:$C,2,FALSE),
IF(C48="イ",VLOOKUP(A48,イ!$A:$C,2,FALSE),
IF(C48="ウ",HLOOKUP(A48,ウ!$1:$6,4,FALSE),
IF(C48="エ",VLOOKUP(A48,エ!$A:$E,4,FALSE),""))))</f>
        <v/>
      </c>
      <c r="E47" s="355" t="str">
        <f xml:space="preserve">
IF(C48="ア",VLOOKUP(A48,ア!$A:$C,3,FALSE),
IF(C48="イ",VLOOKUP(A48,イ!$A:$C,3,FALSE),
IF(C48="ウ",HLOOKUP(A48,ウ!$1:$6,5,FALSE)&amp;HLOOKUP(A48,ウ!$1:$6,6,FALSE),
IF(C48="エ",VLOOKUP(A48,エ!$A:$E,4,FALSE),""))))</f>
        <v/>
      </c>
      <c r="F47" s="359"/>
      <c r="G47" s="362"/>
      <c r="H47" s="368"/>
      <c r="I47" s="302" t="s">
        <v>1955</v>
      </c>
      <c r="J47" s="370"/>
      <c r="K47" s="301"/>
      <c r="L47" s="372" t="str">
        <f xml:space="preserve">
IF(K48="ア",VLOOKUP(I48,ア!$A:$C,2,FALSE),
IF(K48="イ",VLOOKUP(I48,イ!$A:$C,2,FALSE),
IF(K48="ウ",HLOOKUP(I48,ウ!$1:$6,4,FALSE),
IF(K48="エ",VLOOKUP(I48,エ!$A:$E,4,FALSE),""))))</f>
        <v/>
      </c>
      <c r="M47" s="355" t="str">
        <f xml:space="preserve">
IF(K48="ア",VLOOKUP(I48,ア!$A:$C,3,FALSE),
IF(K48="イ",VLOOKUP(I48,イ!$A:$C,3,FALSE),
IF(K48="ウ",HLOOKUP(I48,ウ!$1:$6,5,FALSE)&amp;HLOOKUP(I48,ウ!$1:$6,6,FALSE),
IF(K48="エ",VLOOKUP(I48,エ!$A:$E,4,FALSE),""))))</f>
        <v/>
      </c>
      <c r="N47" s="359"/>
      <c r="O47" s="362"/>
      <c r="P47" s="368"/>
      <c r="Q47" s="369"/>
      <c r="R47" s="300" t="s">
        <v>1970</v>
      </c>
      <c r="S47" s="370"/>
      <c r="T47" s="301"/>
      <c r="U47" s="371" t="str">
        <f xml:space="preserve">
IF(T48="ア",VLOOKUP(R48,ア!$A:$C,2,FALSE),
IF(T48="イ",VLOOKUP(R48,イ!$A:$C,2,FALSE),
IF(T48="ウ",HLOOKUP(R48,ウ!$1:$6,4,FALSE),
IF(T48="エ",VLOOKUP(R48,エ!$A:$E,4,FALSE),""))))</f>
        <v/>
      </c>
      <c r="V47" s="367" t="str">
        <f xml:space="preserve">
IF(T48="ア",VLOOKUP(R48,ア!$A:$C,3,FALSE),
IF(T48="イ",VLOOKUP(R48,イ!$A:$C,3,FALSE),
IF(T48="ウ",HLOOKUP(R48,ウ!$1:$6,5,FALSE)&amp;HLOOKUP(R48,ウ!$1:$6,6,FALSE),
IF(T48="エ",VLOOKUP(R48,エ!$A:$E,4,FALSE),""))))</f>
        <v/>
      </c>
      <c r="W47" s="359"/>
      <c r="X47" s="362"/>
      <c r="Y47" s="363"/>
      <c r="Z47" s="354"/>
    </row>
    <row r="48" spans="1:26" s="187" customFormat="1" ht="22.2"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2.2"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2.2"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2.2"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2.2"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2.2"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2.2"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2.2"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2.2"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2.2"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2.2"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2.2"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2.2"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2.2"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2.2"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2.2"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2.2"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2.2"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2.2"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2.2"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2.2"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2.2"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2.2"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2.2"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2.2"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2.2"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2.2"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2.2"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2.2" customHeight="1" thickBot="1" x14ac:dyDescent="0.2">
      <c r="A76" s="226"/>
      <c r="B76" s="353"/>
      <c r="C76" s="299"/>
      <c r="D76" s="358"/>
      <c r="E76" s="360"/>
      <c r="F76" s="356"/>
      <c r="G76" s="357"/>
      <c r="H76" s="365"/>
      <c r="I76" s="228"/>
      <c r="J76" s="353"/>
      <c r="K76" s="299"/>
      <c r="L76" s="358"/>
      <c r="M76" s="360"/>
      <c r="N76" s="356"/>
      <c r="O76" s="357"/>
      <c r="P76" s="365"/>
      <c r="Q76" s="366"/>
      <c r="R76" s="226"/>
      <c r="S76" s="353"/>
      <c r="T76" s="299"/>
      <c r="U76" s="358"/>
      <c r="V76" s="360"/>
      <c r="W76" s="356"/>
      <c r="X76" s="357"/>
      <c r="Y76" s="364"/>
      <c r="Z76" s="361"/>
    </row>
    <row r="77" spans="1:26" s="187" customFormat="1" ht="22.2" customHeight="1" x14ac:dyDescent="0.45">
      <c r="A77" s="300" t="s">
        <v>7832</v>
      </c>
      <c r="B77" s="370"/>
      <c r="C77" s="301"/>
      <c r="D77" s="372" t="str">
        <f xml:space="preserve">
IF(C78="ア",VLOOKUP(A78,ア!$A:$C,2,FALSE),
IF(C78="イ",VLOOKUP(A78,イ!$A:$C,2,FALSE),
IF(C78="ウ",HLOOKUP(A78,ウ!$1:$6,4,FALSE),
IF(C78="エ",VLOOKUP(A78,エ!$A:$E,4,FALSE),""))))</f>
        <v/>
      </c>
      <c r="E77" s="355" t="str">
        <f xml:space="preserve">
IF(C78="ア",VLOOKUP(A78,ア!$A:$C,3,FALSE),
IF(C78="イ",VLOOKUP(A78,イ!$A:$C,3,FALSE),
IF(C78="ウ",HLOOKUP(A78,ウ!$1:$6,5,FALSE)&amp;HLOOKUP(A78,ウ!$1:$6,6,FALSE),
IF(C78="エ",VLOOKUP(A78,エ!$A:$E,4,FALSE),""))))</f>
        <v/>
      </c>
      <c r="F77" s="359"/>
      <c r="G77" s="362"/>
      <c r="H77" s="368"/>
      <c r="I77" s="302" t="s">
        <v>1987</v>
      </c>
      <c r="J77" s="370"/>
      <c r="K77" s="301"/>
      <c r="L77" s="372" t="str">
        <f xml:space="preserve">
IF(K78="ア",VLOOKUP(I78,ア!$A:$C,2,FALSE),
IF(K78="イ",VLOOKUP(I78,イ!$A:$C,2,FALSE),
IF(K78="ウ",HLOOKUP(I78,ウ!$1:$6,4,FALSE),
IF(K78="エ",VLOOKUP(I78,エ!$A:$E,4,FALSE),""))))</f>
        <v/>
      </c>
      <c r="M77" s="355" t="str">
        <f xml:space="preserve">
IF(K78="ア",VLOOKUP(I78,ア!$A:$C,3,FALSE),
IF(K78="イ",VLOOKUP(I78,イ!$A:$C,3,FALSE),
IF(K78="ウ",HLOOKUP(I78,ウ!$1:$6,5,FALSE)&amp;HLOOKUP(I78,ウ!$1:$6,6,FALSE),
IF(K78="エ",VLOOKUP(I78,エ!$A:$E,4,FALSE),""))))</f>
        <v/>
      </c>
      <c r="N77" s="359"/>
      <c r="O77" s="362"/>
      <c r="P77" s="368"/>
      <c r="Q77" s="369"/>
      <c r="R77" s="300" t="s">
        <v>2002</v>
      </c>
      <c r="S77" s="370"/>
      <c r="T77" s="301"/>
      <c r="U77" s="372" t="str">
        <f xml:space="preserve">
IF(T78="ア",VLOOKUP(R78,ア!$A:$C,2,FALSE),
IF(T78="イ",VLOOKUP(R78,イ!$A:$C,2,FALSE),
IF(T78="ウ",HLOOKUP(R78,ウ!$1:$6,4,FALSE),
IF(T78="エ",VLOOKUP(R78,エ!$A:$E,4,FALSE),""))))</f>
        <v/>
      </c>
      <c r="V77" s="355" t="str">
        <f xml:space="preserve">
IF(T78="ア",VLOOKUP(R78,ア!$A:$C,3,FALSE),
IF(T78="イ",VLOOKUP(R78,イ!$A:$C,3,FALSE),
IF(T78="ウ",HLOOKUP(R78,ウ!$1:$6,5,FALSE)&amp;HLOOKUP(R78,ウ!$1:$6,6,FALSE),
IF(T78="エ",VLOOKUP(R78,エ!$A:$E,4,FALSE),""))))</f>
        <v/>
      </c>
      <c r="W77" s="359"/>
      <c r="X77" s="362"/>
      <c r="Y77" s="363"/>
      <c r="Z77" s="354"/>
    </row>
    <row r="78" spans="1:26" s="187" customFormat="1" ht="22.2"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2.2"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2.2"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2.2"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2.2"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2.2"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2.2"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2.2"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2.2"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2.2"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2.2"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2.2"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2.2"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2.2"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2.2"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2.2"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2.2"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2.2"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2.2"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2.2"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2.2"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2.2"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2.2"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2.2"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2.2"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2.2"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2.2"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2.2"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2.2" customHeight="1" thickBot="1" x14ac:dyDescent="0.2">
      <c r="A106" s="226"/>
      <c r="B106" s="353"/>
      <c r="C106" s="299"/>
      <c r="D106" s="358"/>
      <c r="E106" s="360"/>
      <c r="F106" s="356"/>
      <c r="G106" s="357"/>
      <c r="H106" s="365"/>
      <c r="I106" s="228"/>
      <c r="J106" s="353"/>
      <c r="K106" s="299"/>
      <c r="L106" s="358"/>
      <c r="M106" s="360"/>
      <c r="N106" s="356"/>
      <c r="O106" s="357"/>
      <c r="P106" s="365"/>
      <c r="Q106" s="366"/>
      <c r="R106" s="226"/>
      <c r="S106" s="353"/>
      <c r="T106" s="299"/>
      <c r="U106" s="358"/>
      <c r="V106" s="360"/>
      <c r="W106" s="356"/>
      <c r="X106" s="357"/>
      <c r="Y106" s="364"/>
      <c r="Z106" s="361"/>
    </row>
    <row r="107" spans="1:26" s="187" customFormat="1" ht="22.2" customHeight="1" x14ac:dyDescent="0.45">
      <c r="A107" s="300" t="s">
        <v>7845</v>
      </c>
      <c r="B107" s="370"/>
      <c r="C107" s="301"/>
      <c r="D107" s="372" t="str">
        <f xml:space="preserve">
IF(C108="ア",VLOOKUP(A108,ア!$A:$C,2,FALSE),
IF(C108="イ",VLOOKUP(A108,イ!$A:$C,2,FALSE),
IF(C108="ウ",HLOOKUP(A108,ウ!$1:$6,4,FALSE),
IF(C108="エ",VLOOKUP(A108,エ!$A:$E,4,FALSE),""))))</f>
        <v/>
      </c>
      <c r="E107" s="355" t="str">
        <f xml:space="preserve">
IF(C108="ア",VLOOKUP(A108,ア!$A:$C,3,FALSE),
IF(C108="イ",VLOOKUP(A108,イ!$A:$C,3,FALSE),
IF(C108="ウ",HLOOKUP(A108,ウ!$1:$6,5,FALSE)&amp;HLOOKUP(A108,ウ!$1:$6,6,FALSE),
IF(C108="エ",VLOOKUP(A108,エ!$A:$E,4,FALSE),""))))</f>
        <v/>
      </c>
      <c r="F107" s="359"/>
      <c r="G107" s="362"/>
      <c r="H107" s="368"/>
      <c r="I107" s="302" t="s">
        <v>2112</v>
      </c>
      <c r="J107" s="370"/>
      <c r="K107" s="301"/>
      <c r="L107" s="372" t="str">
        <f xml:space="preserve">
IF(K108="ア",VLOOKUP(I108,ア!$A:$C,2,FALSE),
IF(K108="イ",VLOOKUP(I108,イ!$A:$C,2,FALSE),
IF(K108="ウ",HLOOKUP(I108,ウ!$1:$6,4,FALSE),
IF(K108="エ",VLOOKUP(I108,エ!$A:$E,4,FALSE),""))))</f>
        <v/>
      </c>
      <c r="M107" s="355" t="str">
        <f xml:space="preserve">
IF(K108="ア",VLOOKUP(I108,ア!$A:$C,3,FALSE),
IF(K108="イ",VLOOKUP(I108,イ!$A:$C,3,FALSE),
IF(K108="ウ",HLOOKUP(I108,ウ!$1:$6,5,FALSE)&amp;HLOOKUP(I108,ウ!$1:$6,6,FALSE),
IF(K108="エ",VLOOKUP(I108,エ!$A:$E,4,FALSE),""))))</f>
        <v/>
      </c>
      <c r="N107" s="359"/>
      <c r="O107" s="362"/>
      <c r="P107" s="368"/>
      <c r="Q107" s="369"/>
      <c r="R107" s="300" t="s">
        <v>2127</v>
      </c>
      <c r="S107" s="370"/>
      <c r="T107" s="301"/>
      <c r="U107" s="371"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IF(T108="エ",VLOOKUP(R108,エ!$A:$E,4,FALSE),""))))</f>
        <v/>
      </c>
      <c r="W107" s="359"/>
      <c r="X107" s="362"/>
      <c r="Y107" s="363"/>
      <c r="Z107" s="354"/>
    </row>
    <row r="108" spans="1:26" s="187" customFormat="1" ht="22.2"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2.2"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2.2"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2.2"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2.2"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2.2"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2.2"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2.2"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2.2"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2.2"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2.2"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2.2"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2.2"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2.2"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2.2"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2.2"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2.2"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2.2"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2.2"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2.2"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2.2"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2.2"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2.2"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2.2"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2.2"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2.2"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2.2"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2.2"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2.2" customHeight="1" thickBot="1" x14ac:dyDescent="0.2">
      <c r="A136" s="226"/>
      <c r="B136" s="353"/>
      <c r="C136" s="299"/>
      <c r="D136" s="358"/>
      <c r="E136" s="360"/>
      <c r="F136" s="356"/>
      <c r="G136" s="357"/>
      <c r="H136" s="365"/>
      <c r="I136" s="228"/>
      <c r="J136" s="353"/>
      <c r="K136" s="299"/>
      <c r="L136" s="358"/>
      <c r="M136" s="360"/>
      <c r="N136" s="356"/>
      <c r="O136" s="357"/>
      <c r="P136" s="365"/>
      <c r="Q136" s="366"/>
      <c r="R136" s="226"/>
      <c r="S136" s="353"/>
      <c r="T136" s="299"/>
      <c r="U136" s="358"/>
      <c r="V136" s="360"/>
      <c r="W136" s="356"/>
      <c r="X136" s="357"/>
      <c r="Y136" s="364"/>
      <c r="Z136" s="361"/>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T126 T128 T130 T132 T134 T18 T120 T122 T124 T118 T114 T116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泉南支援学校</v>
      </c>
      <c r="B2" s="286" t="str">
        <f>様式4・中学部!W3</f>
        <v>中学部</v>
      </c>
      <c r="C2" s="287">
        <f>集計用!F2</f>
        <v>1</v>
      </c>
      <c r="D2" s="287">
        <f>集計用!G2</f>
        <v>5</v>
      </c>
      <c r="E2" s="287">
        <f>集計用!H2</f>
        <v>12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1</v>
      </c>
      <c r="G2" s="286">
        <f>IF(COUNTIF($B:$B,G1)=0,0,COUNTA(_xlfn.UNIQUE(G3:G182))-1)</f>
        <v>5</v>
      </c>
      <c r="H2" s="286">
        <f>IF(COUNTIF($B:$B,H1)=0,0,COUNTA(_xlfn.UNIQUE(H3:H182))-1)</f>
        <v>12</v>
      </c>
      <c r="I2" s="286">
        <f>IF(COUNTIF($B:$B,I1)=0,0,COUNTA(_xlfn.UNIQUE(I3:I182))-1)</f>
        <v>0</v>
      </c>
      <c r="J2" s="286">
        <f>IF(COUNTIF($B:$B,J1)=0,0,COUNTA(_xlfn.UNIQUE(J3:J182))-1)</f>
        <v>0</v>
      </c>
    </row>
    <row r="3" spans="1:10" x14ac:dyDescent="0.45">
      <c r="A3" s="286" t="s">
        <v>7729</v>
      </c>
      <c r="B3" s="286" t="str">
        <f>様式4・中学部!C18</f>
        <v>ウ</v>
      </c>
      <c r="C3" s="286" t="str">
        <f>様式4・中学部!E17</f>
        <v>エリック・カールの絵本はらぺこあおむし</v>
      </c>
      <c r="E3" s="286" t="s">
        <v>7648</v>
      </c>
      <c r="F3" s="286" t="str" cm="1">
        <f t="array" ref="F3">IFERROR(_xlfn._xlws.FILTER($C$3:$C$182,($B$3:$B$182=F1)*($D$3:$D$182&lt;&gt;"〇")),"")</f>
        <v xml:space="preserve">中学校社会科地図
</v>
      </c>
      <c r="G3" s="286" t="str" cm="1">
        <f t="array" ref="G3:G8">IFERROR(_xlfn._xlws.FILTER($C$3:$C$182,($B$3:$B$182=G1)*($D$3:$D$182&lt;&gt;"〇")),"")</f>
        <v>国語　☆☆☆☆</v>
      </c>
      <c r="H3" s="286" t="str" cm="1">
        <f t="array" ref="H3:H14">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国語　☆☆☆☆</v>
      </c>
      <c r="E4" s="286" t="s">
        <v>7648</v>
      </c>
      <c r="G4" s="286" t="str">
        <v>数学　☆☆☆☆</v>
      </c>
      <c r="H4" s="286" t="str">
        <v>くもんのはじめてのえほん３おおきいちいさい</v>
      </c>
    </row>
    <row r="5" spans="1:10" x14ac:dyDescent="0.45">
      <c r="A5" s="286" t="s">
        <v>2026</v>
      </c>
      <c r="B5" s="286" t="str">
        <f>様式4・中学部!C22</f>
        <v>ア</v>
      </c>
      <c r="C5" s="286" t="str">
        <f>様式4・中学部!E21</f>
        <v xml:space="preserve">中学校社会科地図
</v>
      </c>
      <c r="E5" s="286" t="s">
        <v>7648</v>
      </c>
      <c r="G5" s="286" t="str">
        <v>音楽　☆☆☆☆</v>
      </c>
      <c r="H5" s="286" t="str">
        <v>かいかたそだてかたずかん４やさいのうえかた・
そだてかた</v>
      </c>
    </row>
    <row r="6" spans="1:10" x14ac:dyDescent="0.45">
      <c r="A6" s="286" t="s">
        <v>2029</v>
      </c>
      <c r="B6" s="286" t="str">
        <f>様式4・中学部!C24</f>
        <v>ウ</v>
      </c>
      <c r="C6" s="286" t="str">
        <f>様式4・中学部!E23</f>
        <v>くもんのはじめてのえほん３おおきいちいさい</v>
      </c>
      <c r="E6" s="286" t="s">
        <v>7648</v>
      </c>
      <c r="G6" s="286" t="str">
        <v>音楽　☆☆☆☆</v>
      </c>
      <c r="H6" s="286" t="str">
        <v>はじめてのこうさくあそび</v>
      </c>
    </row>
    <row r="7" spans="1:10" x14ac:dyDescent="0.45">
      <c r="A7" s="286" t="s">
        <v>2032</v>
      </c>
      <c r="B7" s="286" t="str">
        <f>様式4・中学部!C26</f>
        <v>イ</v>
      </c>
      <c r="C7" s="286" t="str">
        <f>様式4・中学部!E25</f>
        <v>数学　☆☆☆☆</v>
      </c>
      <c r="E7" s="286" t="s">
        <v>7648</v>
      </c>
      <c r="G7" s="286" t="str">
        <v>国語　☆☆☆☆☆</v>
      </c>
      <c r="H7" s="286" t="str">
        <v>やさしいからだのえほん１からだのなかは
どうなっていてるの？</v>
      </c>
    </row>
    <row r="8" spans="1:10" x14ac:dyDescent="0.45">
      <c r="A8" s="286" t="s">
        <v>2035</v>
      </c>
      <c r="B8" s="286" t="str">
        <f>様式4・中学部!C28</f>
        <v>ウ</v>
      </c>
      <c r="C8" s="286" t="str">
        <f>様式4・中学部!E27</f>
        <v>かいかたそだてかたずかん４やさいのうえかた・
そだてかた</v>
      </c>
      <c r="E8" s="286" t="s">
        <v>7648</v>
      </c>
      <c r="G8" s="286" t="str">
        <v>数学　☆☆☆☆☆</v>
      </c>
      <c r="H8" s="286" t="str">
        <v>かんたん手芸７なるほど！手芸大じてん</v>
      </c>
    </row>
    <row r="9" spans="1:10" x14ac:dyDescent="0.45">
      <c r="A9" s="286" t="s">
        <v>2038</v>
      </c>
      <c r="B9" s="286" t="str">
        <f>様式4・中学部!C30</f>
        <v>イ</v>
      </c>
      <c r="C9" s="286" t="str">
        <f>様式4・中学部!E29</f>
        <v>音楽　☆☆☆☆</v>
      </c>
      <c r="E9" s="286" t="s">
        <v>7648</v>
      </c>
      <c r="H9" s="286" t="str">
        <v>ルールとマナーを学ぶ
子ども生活図鑑　（４）人間関係編</v>
      </c>
    </row>
    <row r="10" spans="1:10" x14ac:dyDescent="0.45">
      <c r="A10" s="286" t="s">
        <v>2041</v>
      </c>
      <c r="B10" s="286" t="str">
        <f>様式4・中学部!C32</f>
        <v>ウ</v>
      </c>
      <c r="C10" s="286" t="str">
        <f>様式4・中学部!E31</f>
        <v>はじめてのこうさくあそび</v>
      </c>
      <c r="E10" s="286" t="s">
        <v>7648</v>
      </c>
      <c r="H10" s="286" t="str">
        <v>ポケモンえいごじてん</v>
      </c>
    </row>
    <row r="11" spans="1:10" x14ac:dyDescent="0.45">
      <c r="A11" s="286" t="s">
        <v>2044</v>
      </c>
      <c r="B11" s="286" t="str">
        <f>様式4・中学部!C34</f>
        <v>ウ</v>
      </c>
      <c r="C11" s="286" t="str">
        <f>様式4・中学部!E33</f>
        <v>やさしいからだのえほん１からだのなかは
どうなっていてるの？</v>
      </c>
      <c r="E11" s="286" t="s">
        <v>7648</v>
      </c>
      <c r="H11" s="286" t="str">
        <v>エリック・カールの絵本くまさんくまさん
なにみてるの？</v>
      </c>
    </row>
    <row r="12" spans="1:10" x14ac:dyDescent="0.45">
      <c r="A12" s="286" t="s">
        <v>2047</v>
      </c>
      <c r="B12" s="286" t="str">
        <f>様式4・中学部!C36</f>
        <v>ウ</v>
      </c>
      <c r="C12" s="286" t="str">
        <f>様式4・中学部!E35</f>
        <v>かんたん手芸７なるほど！手芸大じてん</v>
      </c>
      <c r="E12" s="286" t="s">
        <v>7648</v>
      </c>
      <c r="H12" s="286" t="str">
        <v>絵本・いつでもいっしょ２どうぶつ なんびき？</v>
      </c>
    </row>
    <row r="13" spans="1:10" x14ac:dyDescent="0.45">
      <c r="A13" s="286" t="s">
        <v>2050</v>
      </c>
      <c r="B13" s="286" t="str">
        <f>様式4・中学部!C38</f>
        <v>ウ</v>
      </c>
      <c r="C13" s="286" t="str">
        <f>様式4・中学部!E37</f>
        <v>ルールとマナーを学ぶ
子ども生活図鑑　（４）人間関係編</v>
      </c>
      <c r="E13" s="286" t="s">
        <v>7648</v>
      </c>
      <c r="H13" s="286" t="str">
        <v>五味太郎の絵本わにさんどきっ
はいしゃさんどきっ</v>
      </c>
    </row>
    <row r="14" spans="1:10" x14ac:dyDescent="0.45">
      <c r="A14" s="286" t="s">
        <v>2053</v>
      </c>
      <c r="B14" s="286" t="str">
        <f>様式4・中学部!C40</f>
        <v>ウ</v>
      </c>
      <c r="C14" s="286" t="str">
        <f>様式4・中学部!E39</f>
        <v>ポケモンえいごじてん</v>
      </c>
      <c r="E14" s="286" t="s">
        <v>7648</v>
      </c>
      <c r="H14" s="286" t="str">
        <v>21世紀幼稚園百科６かずあそび１・２・３</v>
      </c>
    </row>
    <row r="15" spans="1:10" x14ac:dyDescent="0.45">
      <c r="A15" s="286" t="s">
        <v>2056</v>
      </c>
      <c r="B15" s="286">
        <f>様式4・中学部!C42</f>
        <v>0</v>
      </c>
      <c r="C15" s="286" t="str">
        <f>様式4・中学部!E41</f>
        <v/>
      </c>
      <c r="E15" s="286" t="s">
        <v>7648</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エリック・カールの絵本くまさんくまさん
なにみてるの？</v>
      </c>
      <c r="D63" s="286">
        <f>様式4・中学部!Q17</f>
        <v>0</v>
      </c>
      <c r="E63" s="286" t="s">
        <v>7648</v>
      </c>
    </row>
    <row r="64" spans="1:5" x14ac:dyDescent="0.45">
      <c r="A64" s="286" t="s">
        <v>2024</v>
      </c>
      <c r="B64" s="286" t="str">
        <f>様式4・中学部!K20</f>
        <v>イ</v>
      </c>
      <c r="C64" s="286" t="str">
        <f>様式4・中学部!M19</f>
        <v>国語　☆☆☆☆</v>
      </c>
      <c r="D64" s="286" t="str">
        <f>様式4・中学部!Q19</f>
        <v>〇</v>
      </c>
      <c r="E64" s="286" t="s">
        <v>7648</v>
      </c>
    </row>
    <row r="65" spans="1:5" x14ac:dyDescent="0.45">
      <c r="A65" s="286" t="s">
        <v>2027</v>
      </c>
      <c r="B65" s="286" t="str">
        <f>様式4・中学部!K22</f>
        <v>ウ</v>
      </c>
      <c r="C65" s="286" t="str">
        <f>様式4・中学部!M21</f>
        <v>にっぽんちず絵本</v>
      </c>
      <c r="D65" s="286" t="str">
        <f>様式4・中学部!Q21</f>
        <v>〇</v>
      </c>
      <c r="E65" s="286" t="s">
        <v>7648</v>
      </c>
    </row>
    <row r="66" spans="1:5" x14ac:dyDescent="0.45">
      <c r="A66" s="286" t="s">
        <v>2030</v>
      </c>
      <c r="B66" s="286" t="str">
        <f>様式4・中学部!K24</f>
        <v>ウ</v>
      </c>
      <c r="C66" s="286" t="str">
        <f>様式4・中学部!M23</f>
        <v>絵本・いつでもいっしょ２どうぶつ なんびき？</v>
      </c>
      <c r="D66" s="286">
        <f>様式4・中学部!Q23</f>
        <v>0</v>
      </c>
      <c r="E66" s="286" t="s">
        <v>7648</v>
      </c>
    </row>
    <row r="67" spans="1:5" x14ac:dyDescent="0.45">
      <c r="A67" s="286" t="s">
        <v>2033</v>
      </c>
      <c r="B67" s="286" t="str">
        <f>様式4・中学部!K26</f>
        <v>イ</v>
      </c>
      <c r="C67" s="286" t="str">
        <f>様式4・中学部!M25</f>
        <v>数学　☆☆☆☆</v>
      </c>
      <c r="D67" s="286" t="str">
        <f>様式4・中学部!Q25</f>
        <v>〇</v>
      </c>
      <c r="E67" s="286" t="s">
        <v>7648</v>
      </c>
    </row>
    <row r="68" spans="1:5" x14ac:dyDescent="0.45">
      <c r="A68" s="286" t="s">
        <v>2036</v>
      </c>
      <c r="B68" s="286" t="str">
        <f>様式4・中学部!K28</f>
        <v>ウ</v>
      </c>
      <c r="C68" s="286" t="str">
        <f>様式4・中学部!M27</f>
        <v>かいかたそだてかたずかん４やさいのうえかた・
そだてかた</v>
      </c>
      <c r="D68" s="286" t="str">
        <f>様式4・中学部!Q27</f>
        <v>〇</v>
      </c>
      <c r="E68" s="286" t="s">
        <v>7648</v>
      </c>
    </row>
    <row r="69" spans="1:5" x14ac:dyDescent="0.45">
      <c r="A69" s="286" t="s">
        <v>2039</v>
      </c>
      <c r="B69" s="286" t="str">
        <f>様式4・中学部!K30</f>
        <v>イ</v>
      </c>
      <c r="C69" s="286" t="str">
        <f>様式4・中学部!M29</f>
        <v>音楽　☆☆☆☆</v>
      </c>
      <c r="D69" s="286">
        <f>様式4・中学部!Q29</f>
        <v>0</v>
      </c>
      <c r="E69" s="286" t="s">
        <v>7648</v>
      </c>
    </row>
    <row r="70" spans="1:5" x14ac:dyDescent="0.45">
      <c r="A70" s="286" t="s">
        <v>2042</v>
      </c>
      <c r="B70" s="286" t="str">
        <f>様式4・中学部!K32</f>
        <v>ウ</v>
      </c>
      <c r="C70" s="286" t="str">
        <f>様式4・中学部!M31</f>
        <v>はじめてのこうさくあそび</v>
      </c>
      <c r="D70" s="286" t="str">
        <f>様式4・中学部!Q31</f>
        <v>〇</v>
      </c>
      <c r="E70" s="286" t="s">
        <v>7648</v>
      </c>
    </row>
    <row r="71" spans="1:5" x14ac:dyDescent="0.45">
      <c r="A71" s="286" t="s">
        <v>2045</v>
      </c>
      <c r="B71" s="286" t="str">
        <f>様式4・中学部!K34</f>
        <v>ウ</v>
      </c>
      <c r="C71" s="286" t="str">
        <f>様式4・中学部!M33</f>
        <v>やさしいからだのえほん１からだのなかは
どうなっていてるの？</v>
      </c>
      <c r="D71" s="286" t="str">
        <f>様式4・中学部!Q33</f>
        <v>〇</v>
      </c>
      <c r="E71" s="286" t="s">
        <v>7648</v>
      </c>
    </row>
    <row r="72" spans="1:5" x14ac:dyDescent="0.45">
      <c r="A72" s="286" t="s">
        <v>2048</v>
      </c>
      <c r="B72" s="286" t="str">
        <f>様式4・中学部!K36</f>
        <v>ウ</v>
      </c>
      <c r="C72" s="286" t="str">
        <f>様式4・中学部!M35</f>
        <v>かんたん手芸７なるほど！手芸大じてん</v>
      </c>
      <c r="D72" s="286" t="str">
        <f>様式4・中学部!Q35</f>
        <v>〇</v>
      </c>
      <c r="E72" s="286" t="s">
        <v>7648</v>
      </c>
    </row>
    <row r="73" spans="1:5" x14ac:dyDescent="0.45">
      <c r="A73" s="286" t="s">
        <v>2051</v>
      </c>
      <c r="B73" s="286" t="str">
        <f>様式4・中学部!K38</f>
        <v>ウ</v>
      </c>
      <c r="C73" s="286" t="str">
        <f>様式4・中学部!M37</f>
        <v>あそびの絵本ねんどあそび</v>
      </c>
      <c r="D73" s="286" t="str">
        <f>様式4・中学部!Q37</f>
        <v>〇</v>
      </c>
      <c r="E73" s="286" t="s">
        <v>7648</v>
      </c>
    </row>
    <row r="74" spans="1:5" x14ac:dyDescent="0.45">
      <c r="A74" s="286" t="s">
        <v>2054</v>
      </c>
      <c r="B74" s="286" t="str">
        <f>様式4・中学部!K40</f>
        <v>ウ</v>
      </c>
      <c r="C74" s="286" t="str">
        <f>様式4・中学部!M39</f>
        <v>ルールとマナーを学ぶ
子ども生活図鑑　（４）人間関係編</v>
      </c>
      <c r="D74" s="286" t="str">
        <f>様式4・中学部!Q39</f>
        <v>〇</v>
      </c>
      <c r="E74" s="286" t="s">
        <v>7648</v>
      </c>
    </row>
    <row r="75" spans="1:5" x14ac:dyDescent="0.45">
      <c r="A75" s="286" t="s">
        <v>2057</v>
      </c>
      <c r="B75" s="286" t="str">
        <f>様式4・中学部!K42</f>
        <v>ウ</v>
      </c>
      <c r="C75" s="286" t="str">
        <f>様式4・中学部!M41</f>
        <v>ポケモンえいごじてん</v>
      </c>
      <c r="D75" s="286" t="str">
        <f>様式4・中学部!Q41</f>
        <v>〇</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五味太郎の絵本わにさんどきっ
はいしゃさんどきっ</v>
      </c>
      <c r="D123" s="286">
        <f>様式4・中学部!Z17</f>
        <v>0</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イ</v>
      </c>
      <c r="C125" s="286" t="str">
        <f>様式4・中学部!V21</f>
        <v>国語　☆☆☆☆☆</v>
      </c>
      <c r="D125" s="286">
        <f>様式4・中学部!Z21</f>
        <v>0</v>
      </c>
    </row>
    <row r="126" spans="1:5" x14ac:dyDescent="0.45">
      <c r="A126" s="286" t="s">
        <v>2031</v>
      </c>
      <c r="B126" s="286" t="str">
        <f>様式4・中学部!T24</f>
        <v>ウ</v>
      </c>
      <c r="C126" s="286" t="str">
        <f>様式4・中学部!V23</f>
        <v>にっぽんちず絵本</v>
      </c>
      <c r="D126" s="286" t="str">
        <f>様式4・中学部!Z23</f>
        <v>〇</v>
      </c>
    </row>
    <row r="127" spans="1:5" x14ac:dyDescent="0.45">
      <c r="A127" s="286" t="s">
        <v>2034</v>
      </c>
      <c r="B127" s="286" t="str">
        <f>様式4・中学部!T26</f>
        <v>ウ</v>
      </c>
      <c r="C127" s="286" t="str">
        <f>様式4・中学部!V25</f>
        <v>21世紀幼稚園百科６かずあそび１・２・３</v>
      </c>
      <c r="D127" s="286">
        <f>様式4・中学部!Z25</f>
        <v>0</v>
      </c>
    </row>
    <row r="128" spans="1:5" x14ac:dyDescent="0.45">
      <c r="A128" s="286" t="s">
        <v>2037</v>
      </c>
      <c r="B128" s="286" t="str">
        <f>様式4・中学部!T28</f>
        <v>イ</v>
      </c>
      <c r="C128" s="286" t="str">
        <f>様式4・中学部!V27</f>
        <v>数学　☆☆☆☆</v>
      </c>
      <c r="D128" s="286" t="str">
        <f>様式4・中学部!Z27</f>
        <v>〇</v>
      </c>
    </row>
    <row r="129" spans="1:4" x14ac:dyDescent="0.45">
      <c r="A129" s="286" t="s">
        <v>2040</v>
      </c>
      <c r="B129" s="286" t="str">
        <f>様式4・中学部!T30</f>
        <v>イ</v>
      </c>
      <c r="C129" s="286" t="str">
        <f>様式4・中学部!V29</f>
        <v>数学　☆☆☆☆☆</v>
      </c>
      <c r="D129" s="286">
        <f>様式4・中学部!Z29</f>
        <v>0</v>
      </c>
    </row>
    <row r="130" spans="1:4" x14ac:dyDescent="0.45">
      <c r="A130" s="286" t="s">
        <v>2043</v>
      </c>
      <c r="B130" s="286" t="str">
        <f>様式4・中学部!T32</f>
        <v>ウ</v>
      </c>
      <c r="C130" s="286" t="str">
        <f>様式4・中学部!V31</f>
        <v>かいかたそだてかたずかん４やさいのうえかた・
そだてかた</v>
      </c>
      <c r="D130" s="286" t="str">
        <f>様式4・中学部!Z31</f>
        <v>〇</v>
      </c>
    </row>
    <row r="131" spans="1:4" x14ac:dyDescent="0.45">
      <c r="A131" s="286" t="s">
        <v>2046</v>
      </c>
      <c r="B131" s="286" t="str">
        <f>様式4・中学部!T34</f>
        <v>イ</v>
      </c>
      <c r="C131" s="286" t="str">
        <f>様式4・中学部!V33</f>
        <v>音楽　☆☆☆☆</v>
      </c>
      <c r="D131" s="286" t="str">
        <f>様式4・中学部!Z33</f>
        <v>〇</v>
      </c>
    </row>
    <row r="132" spans="1:4" x14ac:dyDescent="0.45">
      <c r="A132" s="286" t="s">
        <v>2049</v>
      </c>
      <c r="B132" s="286" t="str">
        <f>様式4・中学部!T36</f>
        <v>ウ</v>
      </c>
      <c r="C132" s="286" t="str">
        <f>様式4・中学部!V35</f>
        <v>はじめてのこうさくあそび</v>
      </c>
      <c r="D132" s="286" t="str">
        <f>様式4・中学部!Z35</f>
        <v>〇</v>
      </c>
    </row>
    <row r="133" spans="1:4" x14ac:dyDescent="0.45">
      <c r="A133" s="286" t="s">
        <v>2052</v>
      </c>
      <c r="B133" s="286" t="str">
        <f>様式4・中学部!T38</f>
        <v>ウ</v>
      </c>
      <c r="C133" s="286" t="str">
        <f>様式4・中学部!V37</f>
        <v>やさしいからだのえほん１からだのなかは
どうなっていてるの？</v>
      </c>
      <c r="D133" s="286" t="str">
        <f>様式4・中学部!Z37</f>
        <v>〇</v>
      </c>
    </row>
    <row r="134" spans="1:4" x14ac:dyDescent="0.45">
      <c r="A134" s="286" t="s">
        <v>2055</v>
      </c>
      <c r="B134" s="286" t="str">
        <f>様式4・中学部!T40</f>
        <v>ウ</v>
      </c>
      <c r="C134" s="286" t="str">
        <f>様式4・中学部!V39</f>
        <v>かんたん手芸７なるほど！手芸大じてん</v>
      </c>
      <c r="D134" s="286" t="str">
        <f>様式4・中学部!Z39</f>
        <v>〇</v>
      </c>
    </row>
    <row r="135" spans="1:4" x14ac:dyDescent="0.45">
      <c r="A135" s="286" t="s">
        <v>2058</v>
      </c>
      <c r="B135" s="286" t="str">
        <f>様式4・中学部!T42</f>
        <v>ウ</v>
      </c>
      <c r="C135" s="286" t="str">
        <f>様式4・中学部!V41</f>
        <v>あそびの絵本ねんどあそび</v>
      </c>
      <c r="D135" s="286" t="str">
        <f>様式4・中学部!Z41</f>
        <v>〇</v>
      </c>
    </row>
    <row r="136" spans="1:4" x14ac:dyDescent="0.45">
      <c r="A136" s="286" t="s">
        <v>2061</v>
      </c>
      <c r="B136" s="286" t="str">
        <f>様式4・中学部!T44</f>
        <v>ウ</v>
      </c>
      <c r="C136" s="286" t="str">
        <f>様式4・中学部!V43</f>
        <v>ルールとマナーを学ぶ
子ども生活図鑑　（４）人間関係編</v>
      </c>
      <c r="D136" s="286" t="str">
        <f>様式4・中学部!Z43</f>
        <v>〇</v>
      </c>
    </row>
    <row r="137" spans="1:4" x14ac:dyDescent="0.45">
      <c r="A137" s="286" t="s">
        <v>2064</v>
      </c>
      <c r="B137" s="286" t="str">
        <f>様式4・中学部!T46</f>
        <v>ウ</v>
      </c>
      <c r="C137" s="286" t="str">
        <f>様式4・中学部!V45</f>
        <v>ポケモンえいごじてん</v>
      </c>
      <c r="D137" s="286" t="str">
        <f>様式4・中学部!Z45</f>
        <v>〇</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5528</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大阪府立泉南支援学校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06-1　偕　成　社</v>
      </c>
      <c r="F8" s="179" t="str">
        <f>IF(B8="","",VLOOKUP(B8,様式4・中学部!$A$17:$H$136,5,FALSE))</f>
        <v>エリック・カールの絵本はらぺこあおむし</v>
      </c>
      <c r="G8" s="179" t="str">
        <f>IF(B8="","",VLOOKUP(B8,様式4・中学部!$A$17:$H$136,6,FALSE))</f>
        <v>知</v>
      </c>
      <c r="H8" s="179" t="str">
        <f>IF(B8="","",VLOOKUP(B8,様式4・中学部!$A$17:$H$136,7,FALSE))</f>
        <v>A</v>
      </c>
      <c r="I8" s="197" t="s">
        <v>7908</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国語　☆☆☆☆</v>
      </c>
      <c r="G9" s="179" t="str">
        <f>IF(B9="","",VLOOKUP(B9,様式4・中学部!$A$17:$H$136,6,FALSE))</f>
        <v>知</v>
      </c>
      <c r="H9" s="179" t="str">
        <f>IF(B9="","",VLOOKUP(B9,様式4・中学部!$A$17:$H$136,7,FALSE))</f>
        <v>BC</v>
      </c>
      <c r="I9" s="197" t="s">
        <v>7909</v>
      </c>
    </row>
    <row r="10" spans="1:9" ht="80.099999999999994" customHeight="1" x14ac:dyDescent="0.45">
      <c r="A10" s="176">
        <v>3</v>
      </c>
      <c r="B10" s="177" t="s">
        <v>2029</v>
      </c>
      <c r="C10" s="178" t="str">
        <f>IF(B10="","",VLOOKUP(B10,様式4・中学部!$A$17:$H$136,2,FALSE))</f>
        <v>数学</v>
      </c>
      <c r="D10" s="178" t="str">
        <f>IF(B10="","",VLOOKUP(B10,様式4・中学部!$A$17:$H$136,3,FALSE))</f>
        <v>数学</v>
      </c>
      <c r="E10" s="178" t="str">
        <f>IF(B10="","",VLOOKUP(B10,様式4・中学部!$A$17:$H$136,4,FALSE))</f>
        <v>08-1　く も ん 出 版</v>
      </c>
      <c r="F10" s="179" t="str">
        <f>IF(B10="","",VLOOKUP(B10,様式4・中学部!$A$17:$H$136,5,FALSE))</f>
        <v>くもんのはじめてのえほん３おおきいちいさい</v>
      </c>
      <c r="G10" s="179" t="str">
        <f>IF(B10="","",VLOOKUP(B10,様式4・中学部!$A$17:$H$136,6,FALSE))</f>
        <v>知</v>
      </c>
      <c r="H10" s="179" t="str">
        <f>IF(B10="","",VLOOKUP(B10,様式4・中学部!$A$17:$H$136,7,FALSE))</f>
        <v>A</v>
      </c>
      <c r="I10" s="197" t="s">
        <v>7924</v>
      </c>
    </row>
    <row r="11" spans="1:9" ht="80.099999999999994" customHeight="1" x14ac:dyDescent="0.45">
      <c r="A11" s="176">
        <v>4</v>
      </c>
      <c r="B11" s="177" t="s">
        <v>2032</v>
      </c>
      <c r="C11" s="178" t="str">
        <f>IF(B11="","",VLOOKUP(B11,様式4・中学部!$A$17:$H$136,2,FALSE))</f>
        <v>数学</v>
      </c>
      <c r="D11" s="178" t="str">
        <f>IF(B11="","",VLOOKUP(B11,様式4・中学部!$A$17:$H$136,3,FALSE))</f>
        <v>数学</v>
      </c>
      <c r="E11" s="178" t="str">
        <f>IF(B11="","",VLOOKUP(B11,様式4・中学部!$A$17:$H$136,4,FALSE))</f>
        <v>教出</v>
      </c>
      <c r="F11" s="179" t="str">
        <f>IF(B11="","",VLOOKUP(B11,様式4・中学部!$A$17:$H$136,5,FALSE))</f>
        <v>数学　☆☆☆☆</v>
      </c>
      <c r="G11" s="179" t="str">
        <f>IF(B11="","",VLOOKUP(B11,様式4・中学部!$A$17:$H$136,6,FALSE))</f>
        <v>知</v>
      </c>
      <c r="H11" s="179" t="str">
        <f>IF(B11="","",VLOOKUP(B11,様式4・中学部!$A$17:$H$136,7,FALSE))</f>
        <v>BC</v>
      </c>
      <c r="I11" s="197" t="s">
        <v>7925</v>
      </c>
    </row>
    <row r="12" spans="1:9" ht="80.099999999999994" customHeight="1" x14ac:dyDescent="0.45">
      <c r="A12" s="176">
        <v>5</v>
      </c>
      <c r="B12" s="177" t="s">
        <v>2035</v>
      </c>
      <c r="C12" s="178" t="str">
        <f>IF(B12="","",VLOOKUP(B12,様式4・中学部!$A$17:$H$136,2,FALSE))</f>
        <v>理科</v>
      </c>
      <c r="D12" s="178" t="str">
        <f>IF(B12="","",VLOOKUP(B12,様式4・中学部!$A$17:$H$136,3,FALSE))</f>
        <v>理科</v>
      </c>
      <c r="E12" s="178" t="str">
        <f>IF(B12="","",VLOOKUP(B12,様式4・中学部!$A$17:$H$136,4,FALSE))</f>
        <v>02-1　岩　崎　書　店</v>
      </c>
      <c r="F12" s="179" t="str">
        <f>IF(B12="","",VLOOKUP(B12,様式4・中学部!$A$17:$H$136,5,FALSE))</f>
        <v>かいかたそだてかたずかん４やさいのうえかた・
そだてかた</v>
      </c>
      <c r="G12" s="179" t="str">
        <f>IF(B12="","",VLOOKUP(B12,様式4・中学部!$A$17:$H$136,6,FALSE))</f>
        <v>知</v>
      </c>
      <c r="H12" s="179" t="str">
        <f>IF(B12="","",VLOOKUP(B12,様式4・中学部!$A$17:$H$136,7,FALSE))</f>
        <v>全</v>
      </c>
      <c r="I12" s="197" t="s">
        <v>7910</v>
      </c>
    </row>
    <row r="13" spans="1:9" ht="80.099999999999994" customHeight="1" x14ac:dyDescent="0.45">
      <c r="A13" s="176">
        <v>6</v>
      </c>
      <c r="B13" s="177" t="s">
        <v>2038</v>
      </c>
      <c r="C13" s="178" t="str">
        <f>IF(B13="","",VLOOKUP(B13,様式4・中学部!$A$17:$H$136,2,FALSE))</f>
        <v>音楽</v>
      </c>
      <c r="D13" s="178" t="str">
        <f>IF(B13="","",VLOOKUP(B13,様式4・中学部!$A$17:$H$136,3,FALSE))</f>
        <v>音楽</v>
      </c>
      <c r="E13" s="178" t="str">
        <f>IF(B13="","",VLOOKUP(B13,様式4・中学部!$A$17:$H$136,4,FALSE))</f>
        <v>東書</v>
      </c>
      <c r="F13" s="179" t="str">
        <f>IF(B13="","",VLOOKUP(B13,様式4・中学部!$A$17:$H$136,5,FALSE))</f>
        <v>音楽　☆☆☆☆</v>
      </c>
      <c r="G13" s="179" t="str">
        <f>IF(B13="","",VLOOKUP(B13,様式4・中学部!$A$17:$H$136,6,FALSE))</f>
        <v>知</v>
      </c>
      <c r="H13" s="179" t="str">
        <f>IF(B13="","",VLOOKUP(B13,様式4・中学部!$A$17:$H$136,7,FALSE))</f>
        <v>全</v>
      </c>
      <c r="I13" s="197" t="s">
        <v>7916</v>
      </c>
    </row>
    <row r="14" spans="1:9" ht="80.099999999999994" customHeight="1" x14ac:dyDescent="0.45">
      <c r="A14" s="176">
        <v>7</v>
      </c>
      <c r="B14" s="177" t="s">
        <v>2041</v>
      </c>
      <c r="C14" s="178" t="str">
        <f>IF(B14="","",VLOOKUP(B14,様式4・中学部!$A$17:$H$136,2,FALSE))</f>
        <v>美術</v>
      </c>
      <c r="D14" s="178" t="str">
        <f>IF(B14="","",VLOOKUP(B14,様式4・中学部!$A$17:$H$136,3,FALSE))</f>
        <v>美術</v>
      </c>
      <c r="E14" s="178" t="str">
        <f>IF(B14="","",VLOOKUP(B14,様式4・中学部!$A$17:$H$136,4,FALSE))</f>
        <v>25-1　の　ら　書　店</v>
      </c>
      <c r="F14" s="179" t="str">
        <f>IF(B14="","",VLOOKUP(B14,様式4・中学部!$A$17:$H$136,5,FALSE))</f>
        <v>はじめてのこうさくあそび</v>
      </c>
      <c r="G14" s="179" t="str">
        <f>IF(B14="","",VLOOKUP(B14,様式4・中学部!$A$17:$H$136,6,FALSE))</f>
        <v>知</v>
      </c>
      <c r="H14" s="179" t="str">
        <f>IF(B14="","",VLOOKUP(B14,様式4・中学部!$A$17:$H$136,7,FALSE))</f>
        <v>全</v>
      </c>
      <c r="I14" s="197" t="s">
        <v>7911</v>
      </c>
    </row>
    <row r="15" spans="1:9" ht="80.099999999999994" customHeight="1" x14ac:dyDescent="0.45">
      <c r="A15" s="176">
        <v>8</v>
      </c>
      <c r="B15" s="177" t="s">
        <v>2044</v>
      </c>
      <c r="C15" s="178" t="str">
        <f>IF(B15="","",VLOOKUP(B15,様式4・中学部!$A$17:$H$136,2,FALSE))</f>
        <v>保健体育</v>
      </c>
      <c r="D15" s="178" t="str">
        <f>IF(B15="","",VLOOKUP(B15,様式4・中学部!$A$17:$H$136,3,FALSE))</f>
        <v>保健体育</v>
      </c>
      <c r="E15" s="178" t="str">
        <f>IF(B15="","",VLOOKUP(B15,様式4・中学部!$A$17:$H$136,4,FALSE))</f>
        <v>07-2　金　の　星　社</v>
      </c>
      <c r="F15" s="179" t="str">
        <f>IF(B15="","",VLOOKUP(B15,様式4・中学部!$A$17:$H$136,5,FALSE))</f>
        <v>やさしいからだのえほん１からだのなかは
どうなっていてるの？</v>
      </c>
      <c r="G15" s="179" t="str">
        <f>IF(B15="","",VLOOKUP(B15,様式4・中学部!$A$17:$H$136,6,FALSE))</f>
        <v>知</v>
      </c>
      <c r="H15" s="179" t="str">
        <f>IF(B15="","",VLOOKUP(B15,様式4・中学部!$A$17:$H$136,7,FALSE))</f>
        <v>全</v>
      </c>
      <c r="I15" s="197" t="s">
        <v>7912</v>
      </c>
    </row>
    <row r="16" spans="1:9" ht="80.099999999999994" customHeight="1" x14ac:dyDescent="0.45">
      <c r="A16" s="176">
        <v>9</v>
      </c>
      <c r="B16" s="177" t="s">
        <v>2047</v>
      </c>
      <c r="C16" s="178" t="str">
        <f>IF(B16="","",VLOOKUP(B16,様式4・中学部!$A$17:$H$136,2,FALSE))</f>
        <v>職業・家庭</v>
      </c>
      <c r="D16" s="178" t="str">
        <f>IF(B16="","",VLOOKUP(B16,様式4・中学部!$A$17:$H$136,3,FALSE))</f>
        <v>家庭</v>
      </c>
      <c r="E16" s="178" t="str">
        <f>IF(B16="","",VLOOKUP(B16,様式4・中学部!$A$17:$H$136,4,FALSE))</f>
        <v>10-5　小　峰　書　店</v>
      </c>
      <c r="F16" s="179" t="str">
        <f>IF(B16="","",VLOOKUP(B16,様式4・中学部!$A$17:$H$136,5,FALSE))</f>
        <v>かんたん手芸７なるほど！手芸大じてん</v>
      </c>
      <c r="G16" s="179" t="str">
        <f>IF(B16="","",VLOOKUP(B16,様式4・中学部!$A$17:$H$136,6,FALSE))</f>
        <v>知</v>
      </c>
      <c r="H16" s="179" t="str">
        <f>IF(B16="","",VLOOKUP(B16,様式4・中学部!$A$17:$H$136,7,FALSE))</f>
        <v>全</v>
      </c>
      <c r="I16" s="197" t="s">
        <v>7913</v>
      </c>
    </row>
    <row r="17" spans="1:9" ht="80.099999999999994" customHeight="1" x14ac:dyDescent="0.45">
      <c r="A17" s="176">
        <v>10</v>
      </c>
      <c r="B17" s="177" t="s">
        <v>2050</v>
      </c>
      <c r="C17" s="178" t="str">
        <f>IF(B17="","",VLOOKUP(B17,様式4・中学部!$A$17:$H$136,2,FALSE))</f>
        <v>道徳</v>
      </c>
      <c r="D17" s="178" t="str">
        <f>IF(B17="","",VLOOKUP(B17,様式4・中学部!$A$17:$H$136,3,FALSE))</f>
        <v>道徳</v>
      </c>
      <c r="E17" s="178" t="str">
        <f>IF(B17="","",VLOOKUP(B17,様式4・中学部!$A$17:$H$136,4,FALSE))</f>
        <v>10-3　国　土　社</v>
      </c>
      <c r="F17" s="179" t="str">
        <f>IF(B17="","",VLOOKUP(B17,様式4・中学部!$A$17:$H$136,5,FALSE))</f>
        <v>ルールとマナーを学ぶ
子ども生活図鑑　（４）人間関係編</v>
      </c>
      <c r="G17" s="179" t="str">
        <f>IF(B17="","",VLOOKUP(B17,様式4・中学部!$A$17:$H$136,6,FALSE))</f>
        <v>知</v>
      </c>
      <c r="H17" s="179" t="str">
        <f>IF(B17="","",VLOOKUP(B17,様式4・中学部!$A$17:$H$136,7,FALSE))</f>
        <v>全</v>
      </c>
      <c r="I17" s="197" t="s">
        <v>7914</v>
      </c>
    </row>
    <row r="18" spans="1:9" ht="80.099999999999994" customHeight="1" x14ac:dyDescent="0.45">
      <c r="A18" s="176">
        <v>11</v>
      </c>
      <c r="B18" s="177" t="s">
        <v>2053</v>
      </c>
      <c r="C18" s="178" t="str">
        <f>IF(B18="","",VLOOKUP(B18,様式4・中学部!$A$17:$H$136,2,FALSE))</f>
        <v>外国語</v>
      </c>
      <c r="D18" s="178" t="str">
        <f>IF(B18="","",VLOOKUP(B18,様式4・中学部!$A$17:$H$136,3,FALSE))</f>
        <v>英語</v>
      </c>
      <c r="E18" s="178" t="str">
        <f>IF(B18="","",VLOOKUP(B18,様式4・中学部!$A$17:$H$136,4,FALSE))</f>
        <v>12-2　小　学　館</v>
      </c>
      <c r="F18" s="179" t="str">
        <f>IF(B18="","",VLOOKUP(B18,様式4・中学部!$A$17:$H$136,5,FALSE))</f>
        <v>ポケモンえいごじてん</v>
      </c>
      <c r="G18" s="179" t="str">
        <f>IF(B18="","",VLOOKUP(B18,様式4・中学部!$A$17:$H$136,6,FALSE))</f>
        <v>知</v>
      </c>
      <c r="H18" s="179" t="str">
        <f>IF(B18="","",VLOOKUP(B18,様式4・中学部!$A$17:$H$136,7,FALSE))</f>
        <v>全</v>
      </c>
      <c r="I18" s="197" t="s">
        <v>7915</v>
      </c>
    </row>
    <row r="19" spans="1:9" ht="80.099999999999994" customHeight="1" x14ac:dyDescent="0.45">
      <c r="A19" s="176">
        <v>12</v>
      </c>
      <c r="B19" s="177"/>
      <c r="C19" s="178" t="str">
        <f>IF(B19="","",VLOOKUP(B19,様式4・中学部!$A$17:$H$136,2,FALSE))</f>
        <v/>
      </c>
      <c r="D19" s="178" t="str">
        <f>IF(B19="","",VLOOKUP(B19,様式4・中学部!$A$17:$H$136,3,FALSE))</f>
        <v/>
      </c>
      <c r="E19" s="178" t="str">
        <f>IF(B19="","",VLOOKUP(B19,様式4・中学部!$A$17:$H$136,4,FALSE))</f>
        <v/>
      </c>
      <c r="F19" s="179" t="str">
        <f>IF(B19="","",VLOOKUP(B19,様式4・中学部!$A$17:$H$136,5,FALSE))</f>
        <v/>
      </c>
      <c r="G19" s="179" t="str">
        <f>IF(B19="","",VLOOKUP(B19,様式4・中学部!$A$17:$H$136,6,FALSE))</f>
        <v/>
      </c>
      <c r="H19" s="179" t="str">
        <f>IF(B19="","",VLOOKUP(B19,様式4・中学部!$A$17:$H$136,7,FALSE))</f>
        <v/>
      </c>
      <c r="I19" s="197"/>
    </row>
    <row r="20" spans="1:9" ht="80.099999999999994" customHeight="1" x14ac:dyDescent="0.45">
      <c r="A20" s="176">
        <v>13</v>
      </c>
      <c r="B20" s="177"/>
      <c r="C20" s="178" t="str">
        <f>IF(B20="","",VLOOKUP(B20,様式4・中学部!$A$17:$H$136,2,FALSE))</f>
        <v/>
      </c>
      <c r="D20" s="178" t="str">
        <f>IF(B20="","",VLOOKUP(B20,様式4・中学部!$A$17:$H$136,3,FALSE))</f>
        <v/>
      </c>
      <c r="E20" s="178" t="str">
        <f>IF(B20="","",VLOOKUP(B20,様式4・中学部!$A$17:$H$136,4,FALSE))</f>
        <v/>
      </c>
      <c r="F20" s="179" t="str">
        <f>IF(B20="","",VLOOKUP(B20,様式4・中学部!$A$17:$H$136,5,FALSE))</f>
        <v/>
      </c>
      <c r="G20" s="179" t="str">
        <f>IF(B20="","",VLOOKUP(B20,様式4・中学部!$A$17:$H$136,6,FALSE))</f>
        <v/>
      </c>
      <c r="H20" s="179" t="str">
        <f>IF(B20="","",VLOOKUP(B20,様式4・中学部!$A$17:$H$136,7,FALSE))</f>
        <v/>
      </c>
      <c r="I20" s="197"/>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5" t="str">
        <f>様式4・中学部!W3</f>
        <v>中学部</v>
      </c>
      <c r="B1" s="396"/>
      <c r="C1" s="397" t="s">
        <v>5526</v>
      </c>
      <c r="D1" s="398"/>
      <c r="E1" s="157"/>
      <c r="F1" s="394" t="s">
        <v>7713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大阪府立泉南支援学校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2017</v>
      </c>
      <c r="B5" s="392"/>
      <c r="C5" s="392"/>
      <c r="D5" s="159"/>
      <c r="E5" s="159"/>
      <c r="F5" s="285" t="s">
        <v>7714</v>
      </c>
      <c r="G5" s="285"/>
      <c r="H5" s="285"/>
    </row>
    <row r="6" spans="1:8" ht="20.399999999999999" customHeight="1" x14ac:dyDescent="0.45">
      <c r="A6" s="392"/>
      <c r="B6" s="392"/>
      <c r="C6" s="392"/>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2026</v>
      </c>
      <c r="C8" s="386" t="str">
        <f>IF(B8="","",VLOOKUP(B8,様式4・中学部!$A$17:$H$136,2,FALSE))</f>
        <v>社会</v>
      </c>
      <c r="D8" s="386" t="str">
        <f>IF(B8="","",VLOOKUP(B8,様式4・中学部!$A$17:$H$136,3,FALSE))</f>
        <v>社会</v>
      </c>
      <c r="E8" s="166" t="str">
        <f>IF(B8="","",VLOOKUP(B8,様式4・中学部!$A$17:$H$136,4,FALSE))</f>
        <v>帝国</v>
      </c>
      <c r="F8" s="167" t="str">
        <f>IF(B8="","",VLOOKUP(B8,様式4・中学部!$A$17:$H$136,5,FALSE))</f>
        <v xml:space="preserve">中学校社会科地図
</v>
      </c>
      <c r="G8" s="389" t="str">
        <f>IF(B8="","",VLOOKUP(B8,様式4・中学部!$A$17:$H$136,7,FALSE))</f>
        <v>全</v>
      </c>
      <c r="H8" s="198" t="s">
        <v>7921</v>
      </c>
    </row>
    <row r="9" spans="1:8" ht="80.099999999999994" customHeight="1" x14ac:dyDescent="0.45">
      <c r="A9" s="161" t="s">
        <v>2142</v>
      </c>
      <c r="B9" s="168" t="s">
        <v>7922</v>
      </c>
      <c r="C9" s="387"/>
      <c r="D9" s="387"/>
      <c r="E9" s="169" t="str">
        <f>IF(B9="","",VLOOKUP(B9,ア!$A$2:$C$788,2,FALSE))</f>
        <v>東書</v>
      </c>
      <c r="F9" s="170" t="str">
        <f>IF(B9="","",VLOOKUP(B9,ア!$A$2:$C$788,3,FALSE))</f>
        <v>新編　新しい社会　地図</v>
      </c>
      <c r="G9" s="390"/>
      <c r="H9" s="199" t="s">
        <v>7923</v>
      </c>
    </row>
    <row r="10" spans="1:8" ht="80.099999999999994" customHeight="1" x14ac:dyDescent="0.45">
      <c r="A10" s="161" t="s">
        <v>2142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IF(B11="","",VLOOKUP(B11,様式4・中学部!$A$17:$H$136,2,FALSE))</f>
        <v/>
      </c>
      <c r="D11" s="386" t="str">
        <f>IF(B11="","",VLOOKUP(B11,様式4・中学部!$A$17:$H$136,3,FALSE))</f>
        <v/>
      </c>
      <c r="E11" s="166" t="str">
        <f>IF(B11="","",VLOOKUP(B11,様式4・中学部!$A$17:$H$136,4,FALSE))</f>
        <v/>
      </c>
      <c r="F11" s="167" t="str">
        <f>IF(B11="","",VLOOKUP(B11,様式4・中学部!$A$17:$H$136,5,FALSE))</f>
        <v/>
      </c>
      <c r="G11" s="389" t="str">
        <f>IF(B11="","",VLOOKUP(B11,様式4・中学部!$A$17:$H$136,7,FALSE))</f>
        <v/>
      </c>
      <c r="H11" s="198"/>
    </row>
    <row r="12" spans="1:8" ht="80.099999999999994" customHeight="1" x14ac:dyDescent="0.45">
      <c r="A12" s="161" t="s">
        <v>2142</v>
      </c>
      <c r="B12" s="168"/>
      <c r="C12" s="387"/>
      <c r="D12" s="387"/>
      <c r="E12" s="169" t="str">
        <f>IF(B12="","",VLOOKUP(B12,ア!$A$2:$C$788,2,FALSE))</f>
        <v/>
      </c>
      <c r="F12" s="170" t="str">
        <f>IF(B12="","",VLOOKUP(B12,ア!$A$2:$C$788,3,FALSE))</f>
        <v/>
      </c>
      <c r="G12" s="390"/>
      <c r="H12" s="199"/>
    </row>
    <row r="13" spans="1:8" ht="80.099999999999994" customHeight="1" x14ac:dyDescent="0.45">
      <c r="A13" s="161" t="s">
        <v>2142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IF(B14="","",VLOOKUP(B14,様式4・中学部!$A$17:$H$136,2,FALSE))</f>
        <v/>
      </c>
      <c r="D14" s="386" t="str">
        <f>IF(B14="","",VLOOKUP(B14,様式4・中学部!$A$17:$H$136,3,FALSE))</f>
        <v/>
      </c>
      <c r="E14" s="166" t="str">
        <f>IF(B14="","",VLOOKUP(B14,様式4・中学部!$A$17:$H$136,4,FALSE))</f>
        <v/>
      </c>
      <c r="F14" s="167" t="str">
        <f>IF(B14="","",VLOOKUP(B14,様式4・中学部!$A$17:$H$136,5,FALSE))</f>
        <v/>
      </c>
      <c r="G14" s="389" t="str">
        <f>IF(B14="","",VLOOKUP(B14,様式4・中学部!$A$17:$H$136,7,FALSE))</f>
        <v/>
      </c>
      <c r="H14" s="198"/>
    </row>
    <row r="15" spans="1:8" ht="80.099999999999994" customHeight="1" x14ac:dyDescent="0.45">
      <c r="A15" s="161" t="s">
        <v>2142</v>
      </c>
      <c r="B15" s="168"/>
      <c r="C15" s="387"/>
      <c r="D15" s="387"/>
      <c r="E15" s="169" t="str">
        <f>IF(B15="","",VLOOKUP(B15,ア!$A$2:$C$788,2,FALSE))</f>
        <v/>
      </c>
      <c r="F15" s="170" t="str">
        <f>IF(B15="","",VLOOKUP(B15,ア!$A$2:$C$788,3,FALSE))</f>
        <v/>
      </c>
      <c r="G15" s="390"/>
      <c r="H15" s="199"/>
    </row>
    <row r="16" spans="1:8" ht="80.099999999999994" customHeight="1" x14ac:dyDescent="0.45">
      <c r="A16" s="161" t="s">
        <v>2142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IF(B17="","",VLOOKUP(B17,様式4・中学部!$A$17:$H$136,2,FALSE))</f>
        <v/>
      </c>
      <c r="D17" s="386" t="str">
        <f>IF(B17="","",VLOOKUP(B17,様式4・中学部!$A$17:$H$136,3,FALSE))</f>
        <v/>
      </c>
      <c r="E17" s="166" t="str">
        <f>IF(B17="","",VLOOKUP(B17,様式4・中学部!$A$17:$H$136,4,FALSE))</f>
        <v/>
      </c>
      <c r="F17" s="167" t="str">
        <f>IF(B17="","",VLOOKUP(B17,様式4・中学部!$A$17:$H$136,5,FALSE))</f>
        <v/>
      </c>
      <c r="G17" s="389" t="str">
        <f>IF(B17="","",VLOOKUP(B17,様式4・中学部!$A$17:$H$136,7,FALSE))</f>
        <v/>
      </c>
      <c r="H17" s="198"/>
    </row>
    <row r="18" spans="1:8" ht="80.099999999999994" customHeight="1" x14ac:dyDescent="0.45">
      <c r="A18" s="161" t="s">
        <v>2142</v>
      </c>
      <c r="B18" s="168"/>
      <c r="C18" s="387"/>
      <c r="D18" s="387"/>
      <c r="E18" s="169" t="str">
        <f>IF(B18="","",VLOOKUP(B18,ア!$A$2:$C$788,2,FALSE))</f>
        <v/>
      </c>
      <c r="F18" s="170" t="str">
        <f>IF(B18="","",VLOOKUP(B18,ア!$A$2:$C$788,3,FALSE))</f>
        <v/>
      </c>
      <c r="G18" s="390"/>
      <c r="H18" s="199"/>
    </row>
    <row r="19" spans="1:8" ht="80.099999999999994" customHeight="1" x14ac:dyDescent="0.45">
      <c r="A19" s="161" t="s">
        <v>2142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IF(B20="","",VLOOKUP(B20,様式4・中学部!$A$17:$H$136,2,FALSE))</f>
        <v/>
      </c>
      <c r="D20" s="386" t="str">
        <f>IF(B20="","",VLOOKUP(B20,様式4・中学部!$A$17:$H$136,3,FALSE))</f>
        <v/>
      </c>
      <c r="E20" s="166" t="str">
        <f>IF(B20="","",VLOOKUP(B20,様式4・中学部!$A$17:$H$136,4,FALSE))</f>
        <v/>
      </c>
      <c r="F20" s="167" t="str">
        <f>IF(B20="","",VLOOKUP(B20,様式4・中学部!$A$17:$H$136,5,FALSE))</f>
        <v/>
      </c>
      <c r="G20" s="389" t="str">
        <f>IF(B20="","",VLOOKUP(B20,様式4・中学部!$A$17:$H$136,7,FALSE))</f>
        <v/>
      </c>
      <c r="H20" s="198"/>
    </row>
    <row r="21" spans="1:8" ht="80.099999999999994" customHeight="1" x14ac:dyDescent="0.45">
      <c r="A21" s="161" t="s">
        <v>2142</v>
      </c>
      <c r="B21" s="168"/>
      <c r="C21" s="387"/>
      <c r="D21" s="387"/>
      <c r="E21" s="169" t="str">
        <f>IF(B21="","",VLOOKUP(B21,ア!$A$2:$C$788,2,FALSE))</f>
        <v/>
      </c>
      <c r="F21" s="170" t="str">
        <f>IF(B21="","",VLOOKUP(B21,ア!$A$2:$C$788,3,FALSE))</f>
        <v/>
      </c>
      <c r="G21" s="390"/>
      <c r="H21" s="199"/>
    </row>
    <row r="22" spans="1:8" ht="80.099999999999994" customHeight="1" x14ac:dyDescent="0.45">
      <c r="A22" s="161" t="s">
        <v>2142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IF(B23="","",VLOOKUP(B23,様式4・中学部!$A$17:$H$136,2,FALSE))</f>
        <v/>
      </c>
      <c r="D23" s="386" t="str">
        <f>IF(B23="","",VLOOKUP(B23,様式4・中学部!$A$17:$H$136,3,FALSE))</f>
        <v/>
      </c>
      <c r="E23" s="166" t="str">
        <f>IF(B23="","",VLOOKUP(B23,様式4・中学部!$A$17:$H$136,4,FALSE))</f>
        <v/>
      </c>
      <c r="F23" s="167" t="str">
        <f>IF(B23="","",VLOOKUP(B23,様式4・中学部!$A$17:$H$136,5,FALSE))</f>
        <v/>
      </c>
      <c r="G23" s="389" t="str">
        <f>IF(B23="","",VLOOKUP(B23,様式4・中学部!$A$17:$H$136,7,FALSE))</f>
        <v/>
      </c>
      <c r="H23" s="198"/>
    </row>
    <row r="24" spans="1:8" ht="80.099999999999994" customHeight="1" x14ac:dyDescent="0.45">
      <c r="A24" s="161" t="s">
        <v>2142</v>
      </c>
      <c r="B24" s="168"/>
      <c r="C24" s="387"/>
      <c r="D24" s="387"/>
      <c r="E24" s="169" t="str">
        <f>IF(B24="","",VLOOKUP(B24,ア!$A$2:$C$788,2,FALSE))</f>
        <v/>
      </c>
      <c r="F24" s="170" t="str">
        <f>IF(B24="","",VLOOKUP(B24,ア!$A$2:$C$788,3,FALSE))</f>
        <v/>
      </c>
      <c r="G24" s="390"/>
      <c r="H24" s="199"/>
    </row>
    <row r="25" spans="1:8" ht="80.099999999999994" customHeight="1" x14ac:dyDescent="0.45">
      <c r="A25" s="161" t="s">
        <v>2142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IF(B26="","",VLOOKUP(B26,様式4・中学部!$A$17:$H$136,2,FALSE))</f>
        <v/>
      </c>
      <c r="D26" s="386" t="str">
        <f>IF(B26="","",VLOOKUP(B26,様式4・中学部!$A$17:$H$136,3,FALSE))</f>
        <v/>
      </c>
      <c r="E26" s="166" t="str">
        <f>IF(B26="","",VLOOKUP(B26,様式4・中学部!$A$17:$H$136,4,FALSE))</f>
        <v/>
      </c>
      <c r="F26" s="167" t="str">
        <f>IF(B26="","",VLOOKUP(B26,様式4・中学部!$A$17:$H$136,5,FALSE))</f>
        <v/>
      </c>
      <c r="G26" s="389" t="str">
        <f>IF(B26="","",VLOOKUP(B26,様式4・中学部!$A$17:$H$136,7,FALSE))</f>
        <v/>
      </c>
      <c r="H26" s="198"/>
    </row>
    <row r="27" spans="1:8" ht="80.099999999999994" customHeight="1" x14ac:dyDescent="0.45">
      <c r="A27" s="161" t="s">
        <v>2142</v>
      </c>
      <c r="B27" s="168"/>
      <c r="C27" s="387"/>
      <c r="D27" s="387"/>
      <c r="E27" s="169" t="str">
        <f>IF(B27="","",VLOOKUP(B27,ア!$A$2:$C$788,2,FALSE))</f>
        <v/>
      </c>
      <c r="F27" s="170" t="str">
        <f>IF(B27="","",VLOOKUP(B27,ア!$A$2:$C$788,3,FALSE))</f>
        <v/>
      </c>
      <c r="G27" s="390"/>
      <c r="H27" s="199"/>
    </row>
    <row r="28" spans="1:8" ht="80.099999999999994" customHeight="1" x14ac:dyDescent="0.45">
      <c r="A28" s="161" t="s">
        <v>2142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IF(B29="","",VLOOKUP(B29,様式4・中学部!$A$17:$H$136,2,FALSE))</f>
        <v/>
      </c>
      <c r="D29" s="386" t="str">
        <f>IF(B29="","",VLOOKUP(B29,様式4・中学部!$A$17:$H$136,3,FALSE))</f>
        <v/>
      </c>
      <c r="E29" s="166" t="str">
        <f>IF(B29="","",VLOOKUP(B29,様式4・中学部!$A$17:$H$136,4,FALSE))</f>
        <v/>
      </c>
      <c r="F29" s="167" t="str">
        <f>IF(B29="","",VLOOKUP(B29,様式4・中学部!$A$17:$H$136,5,FALSE))</f>
        <v/>
      </c>
      <c r="G29" s="389" t="str">
        <f>IF(B29="","",VLOOKUP(B29,様式4・中学部!$A$17:$H$136,7,FALSE))</f>
        <v/>
      </c>
      <c r="H29" s="198"/>
    </row>
    <row r="30" spans="1:8" ht="80.099999999999994" customHeight="1" x14ac:dyDescent="0.45">
      <c r="A30" s="161" t="s">
        <v>2142</v>
      </c>
      <c r="B30" s="168"/>
      <c r="C30" s="387"/>
      <c r="D30" s="387"/>
      <c r="E30" s="169" t="str">
        <f>IF(B30="","",VLOOKUP(B30,ア!$A$2:$C$788,2,FALSE))</f>
        <v/>
      </c>
      <c r="F30" s="170" t="str">
        <f>IF(B30="","",VLOOKUP(B30,ア!$A$2:$C$788,3,FALSE))</f>
        <v/>
      </c>
      <c r="G30" s="390"/>
      <c r="H30" s="199"/>
    </row>
    <row r="31" spans="1:8" ht="80.099999999999994" customHeight="1" x14ac:dyDescent="0.45">
      <c r="A31" s="161" t="s">
        <v>2142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IF(B32="","",VLOOKUP(B32,様式4・中学部!$A$17:$H$136,2,FALSE))</f>
        <v/>
      </c>
      <c r="D32" s="386" t="str">
        <f>IF(B32="","",VLOOKUP(B32,様式4・中学部!$A$17:$H$136,3,FALSE))</f>
        <v/>
      </c>
      <c r="E32" s="166" t="str">
        <f>IF(B32="","",VLOOKUP(B32,様式4・中学部!$A$17:$H$136,4,FALSE))</f>
        <v/>
      </c>
      <c r="F32" s="167" t="str">
        <f>IF(B32="","",VLOOKUP(B32,様式4・中学部!$A$17:$H$136,5,FALSE))</f>
        <v/>
      </c>
      <c r="G32" s="389" t="str">
        <f>IF(B32="","",VLOOKUP(B32,様式4・中学部!$A$17:$H$136,7,FALSE))</f>
        <v/>
      </c>
      <c r="H32" s="198"/>
    </row>
    <row r="33" spans="1:8" ht="80.099999999999994" customHeight="1" x14ac:dyDescent="0.45">
      <c r="A33" s="161" t="s">
        <v>2142</v>
      </c>
      <c r="B33" s="168"/>
      <c r="C33" s="387"/>
      <c r="D33" s="387"/>
      <c r="E33" s="169" t="str">
        <f>IF(B33="","",VLOOKUP(B33,ア!$A$2:$C$788,2,FALSE))</f>
        <v/>
      </c>
      <c r="F33" s="170" t="str">
        <f>IF(B33="","",VLOOKUP(B33,ア!$A$2:$C$788,3,FALSE))</f>
        <v/>
      </c>
      <c r="G33" s="390"/>
      <c r="H33" s="199"/>
    </row>
    <row r="34" spans="1:8" ht="80.099999999999994" customHeight="1" x14ac:dyDescent="0.45">
      <c r="A34" s="161" t="s">
        <v>2142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IF(B35="","",VLOOKUP(B35,様式4・中学部!$A$17:$H$136,2,FALSE))</f>
        <v/>
      </c>
      <c r="D35" s="386" t="str">
        <f>IF(B35="","",VLOOKUP(B35,様式4・中学部!$A$17:$H$136,3,FALSE))</f>
        <v/>
      </c>
      <c r="E35" s="166" t="str">
        <f>IF(B35="","",VLOOKUP(B35,様式4・中学部!$A$17:$H$136,4,FALSE))</f>
        <v/>
      </c>
      <c r="F35" s="167" t="str">
        <f>IF(B35="","",VLOOKUP(B35,様式4・中学部!$A$17:$H$136,5,FALSE))</f>
        <v/>
      </c>
      <c r="G35" s="389" t="str">
        <f>IF(B35="","",VLOOKUP(B35,様式4・中学部!$A$17:$H$136,7,FALSE))</f>
        <v/>
      </c>
      <c r="H35" s="198"/>
    </row>
    <row r="36" spans="1:8" ht="80.099999999999994" customHeight="1" x14ac:dyDescent="0.45">
      <c r="A36" s="161" t="s">
        <v>2142</v>
      </c>
      <c r="B36" s="168"/>
      <c r="C36" s="387"/>
      <c r="D36" s="387"/>
      <c r="E36" s="169" t="str">
        <f>IF(B36="","",VLOOKUP(B36,ア!$A$2:$C$788,2,FALSE))</f>
        <v/>
      </c>
      <c r="F36" s="170" t="str">
        <f>IF(B36="","",VLOOKUP(B36,ア!$A$2:$C$788,3,FALSE))</f>
        <v/>
      </c>
      <c r="G36" s="390"/>
      <c r="H36" s="199"/>
    </row>
    <row r="37" spans="1:8" ht="80.099999999999994" customHeight="1" x14ac:dyDescent="0.45">
      <c r="A37" s="161" t="s">
        <v>2142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IF(B38="","",VLOOKUP(B38,様式4・中学部!$A$17:$H$136,2,FALSE))</f>
        <v/>
      </c>
      <c r="D38" s="386" t="str">
        <f>IF(B38="","",VLOOKUP(B38,様式4・中学部!$A$17:$H$136,3,FALSE))</f>
        <v/>
      </c>
      <c r="E38" s="166" t="str">
        <f>IF(B38="","",VLOOKUP(B38,様式4・中学部!$A$17:$H$136,4,FALSE))</f>
        <v/>
      </c>
      <c r="F38" s="167" t="str">
        <f>IF(B38="","",VLOOKUP(B38,様式4・中学部!$A$17:$H$136,5,FALSE))</f>
        <v/>
      </c>
      <c r="G38" s="389" t="str">
        <f>IF(B38="","",VLOOKUP(B38,様式4・中学部!$A$17:$H$136,7,FALSE))</f>
        <v/>
      </c>
      <c r="H38" s="198"/>
    </row>
    <row r="39" spans="1:8" ht="80.099999999999994" customHeight="1" x14ac:dyDescent="0.45">
      <c r="A39" s="161" t="s">
        <v>2142</v>
      </c>
      <c r="B39" s="168"/>
      <c r="C39" s="387"/>
      <c r="D39" s="387"/>
      <c r="E39" s="169" t="str">
        <f>IF(B39="","",VLOOKUP(B39,ア!$A$2:$C$788,2,FALSE))</f>
        <v/>
      </c>
      <c r="F39" s="170" t="str">
        <f>IF(B39="","",VLOOKUP(B39,ア!$A$2:$C$788,3,FALSE))</f>
        <v/>
      </c>
      <c r="G39" s="390"/>
      <c r="H39" s="199"/>
    </row>
    <row r="40" spans="1:8" ht="80.099999999999994" customHeight="1" x14ac:dyDescent="0.45">
      <c r="A40" s="161" t="s">
        <v>2142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IF(B41="","",VLOOKUP(B41,様式4・中学部!$A$17:$H$136,2,FALSE))</f>
        <v/>
      </c>
      <c r="D41" s="386" t="str">
        <f>IF(B41="","",VLOOKUP(B41,様式4・中学部!$A$17:$H$136,3,FALSE))</f>
        <v/>
      </c>
      <c r="E41" s="166" t="str">
        <f>IF(B41="","",VLOOKUP(B41,様式4・中学部!$A$17:$H$136,4,FALSE))</f>
        <v/>
      </c>
      <c r="F41" s="167" t="str">
        <f>IF(B41="","",VLOOKUP(B41,様式4・中学部!$A$17:$H$136,5,FALSE))</f>
        <v/>
      </c>
      <c r="G41" s="389" t="str">
        <f>IF(B41="","",VLOOKUP(B41,様式4・中学部!$A$17:$H$136,7,FALSE))</f>
        <v/>
      </c>
      <c r="H41" s="198"/>
    </row>
    <row r="42" spans="1:8" ht="80.099999999999994" customHeight="1" x14ac:dyDescent="0.45">
      <c r="A42" s="161" t="s">
        <v>2142</v>
      </c>
      <c r="B42" s="168"/>
      <c r="C42" s="387"/>
      <c r="D42" s="387"/>
      <c r="E42" s="169" t="str">
        <f>IF(B42="","",VLOOKUP(B42,ア!$A$2:$C$788,2,FALSE))</f>
        <v/>
      </c>
      <c r="F42" s="170" t="str">
        <f>IF(B42="","",VLOOKUP(B42,ア!$A$2:$C$788,3,FALSE))</f>
        <v/>
      </c>
      <c r="G42" s="390"/>
      <c r="H42" s="199"/>
    </row>
    <row r="43" spans="1:8" ht="80.099999999999994" customHeight="1" x14ac:dyDescent="0.45">
      <c r="A43" s="161" t="s">
        <v>2142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IF(B44="","",VLOOKUP(B44,様式4・中学部!$A$17:$H$136,2,FALSE))</f>
        <v/>
      </c>
      <c r="D44" s="386" t="str">
        <f>IF(B44="","",VLOOKUP(B44,様式4・中学部!$A$17:$H$136,3,FALSE))</f>
        <v/>
      </c>
      <c r="E44" s="166" t="str">
        <f>IF(B44="","",VLOOKUP(B44,様式4・中学部!$A$17:$H$136,4,FALSE))</f>
        <v/>
      </c>
      <c r="F44" s="167" t="str">
        <f>IF(B44="","",VLOOKUP(B44,様式4・中学部!$A$17:$H$136,5,FALSE))</f>
        <v/>
      </c>
      <c r="G44" s="389" t="str">
        <f>IF(B44="","",VLOOKUP(B44,様式4・中学部!$A$17:$H$136,7,FALSE))</f>
        <v/>
      </c>
      <c r="H44" s="198"/>
    </row>
    <row r="45" spans="1:8" ht="80.099999999999994" customHeight="1" x14ac:dyDescent="0.45">
      <c r="A45" s="161" t="s">
        <v>2142</v>
      </c>
      <c r="B45" s="168"/>
      <c r="C45" s="387"/>
      <c r="D45" s="387"/>
      <c r="E45" s="169" t="str">
        <f>IF(B45="","",VLOOKUP(B45,ア!$A$2:$C$788,2,FALSE))</f>
        <v/>
      </c>
      <c r="F45" s="170" t="str">
        <f>IF(B45="","",VLOOKUP(B45,ア!$A$2:$C$788,3,FALSE))</f>
        <v/>
      </c>
      <c r="G45" s="390"/>
      <c r="H45" s="199"/>
    </row>
    <row r="46" spans="1:8" ht="80.099999999999994" customHeight="1" x14ac:dyDescent="0.45">
      <c r="A46" s="161" t="s">
        <v>2142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IF(B47="","",VLOOKUP(B47,様式4・中学部!$A$17:$H$136,2,FALSE))</f>
        <v/>
      </c>
      <c r="D47" s="386" t="str">
        <f>IF(B47="","",VLOOKUP(B47,様式4・中学部!$A$17:$H$136,3,FALSE))</f>
        <v/>
      </c>
      <c r="E47" s="166" t="str">
        <f>IF(B47="","",VLOOKUP(B47,様式4・中学部!$A$17:$H$136,4,FALSE))</f>
        <v/>
      </c>
      <c r="F47" s="167" t="str">
        <f>IF(B47="","",VLOOKUP(B47,様式4・中学部!$A$17:$H$136,5,FALSE))</f>
        <v/>
      </c>
      <c r="G47" s="389" t="str">
        <f>IF(B47="","",VLOOKUP(B47,様式4・中学部!$A$17:$H$136,7,FALSE))</f>
        <v/>
      </c>
      <c r="H47" s="198"/>
    </row>
    <row r="48" spans="1:8" ht="80.099999999999994" customHeight="1" x14ac:dyDescent="0.45">
      <c r="A48" s="161" t="s">
        <v>2142</v>
      </c>
      <c r="B48" s="168"/>
      <c r="C48" s="387"/>
      <c r="D48" s="387"/>
      <c r="E48" s="169" t="str">
        <f>IF(B48="","",VLOOKUP(B48,ア!$A$2:$C$788,2,FALSE))</f>
        <v/>
      </c>
      <c r="F48" s="170" t="str">
        <f>IF(B48="","",VLOOKUP(B48,ア!$A$2:$C$788,3,FALSE))</f>
        <v/>
      </c>
      <c r="G48" s="390"/>
      <c r="H48" s="199"/>
    </row>
    <row r="49" spans="1:8" ht="80.099999999999994" customHeight="1" x14ac:dyDescent="0.45">
      <c r="A49" s="161" t="s">
        <v>2142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IF(B50="","",VLOOKUP(B50,様式4・中学部!$A$17:$H$136,2,FALSE))</f>
        <v/>
      </c>
      <c r="D50" s="386" t="str">
        <f>IF(B50="","",VLOOKUP(B50,様式4・中学部!$A$17:$H$136,3,FALSE))</f>
        <v/>
      </c>
      <c r="E50" s="166" t="str">
        <f>IF(B50="","",VLOOKUP(B50,様式4・中学部!$A$17:$H$136,4,FALSE))</f>
        <v/>
      </c>
      <c r="F50" s="167" t="str">
        <f>IF(B50="","",VLOOKUP(B50,様式4・中学部!$A$17:$H$136,5,FALSE))</f>
        <v/>
      </c>
      <c r="G50" s="389" t="str">
        <f>IF(B50="","",VLOOKUP(B50,様式4・中学部!$A$17:$H$136,7,FALSE))</f>
        <v/>
      </c>
      <c r="H50" s="198"/>
    </row>
    <row r="51" spans="1:8" ht="80.099999999999994" customHeight="1" x14ac:dyDescent="0.45">
      <c r="A51" s="161" t="s">
        <v>2142</v>
      </c>
      <c r="B51" s="168"/>
      <c r="C51" s="387"/>
      <c r="D51" s="387"/>
      <c r="E51" s="169" t="str">
        <f>IF(B51="","",VLOOKUP(B51,ア!$A$2:$C$788,2,FALSE))</f>
        <v/>
      </c>
      <c r="F51" s="170" t="str">
        <f>IF(B51="","",VLOOKUP(B51,ア!$A$2:$C$788,3,FALSE))</f>
        <v/>
      </c>
      <c r="G51" s="390"/>
      <c r="H51" s="199"/>
    </row>
    <row r="52" spans="1:8" ht="80.099999999999994" customHeight="1" x14ac:dyDescent="0.45">
      <c r="A52" s="161" t="s">
        <v>2142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94"/>
      <c r="G1" s="394"/>
      <c r="H1" s="394"/>
      <c r="I1" s="394"/>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大阪府立泉南支援学校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2018</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06-1　偕　成　社</v>
      </c>
      <c r="F8" s="179" t="str">
        <f>IF(B8="","",VLOOKUP(B8,様式4・中学部!$I$17:$Q$136,5,FALSE))</f>
        <v>エリック・カールの絵本くまさんくまさん
なにみてるの？</v>
      </c>
      <c r="G8" s="179" t="str">
        <f>IF(B8="","",VLOOKUP(B8,様式4・中学部!$I$17:$Q$136,6,FALSE))</f>
        <v>知</v>
      </c>
      <c r="H8" s="179" t="str">
        <f>IF(B8="","",VLOOKUP(B8,様式4・中学部!$I$17:$Q$136,7,FALSE))</f>
        <v>A</v>
      </c>
      <c r="I8" s="197" t="s">
        <v>7917</v>
      </c>
    </row>
    <row r="9" spans="1:9" ht="80.099999999999994" customHeight="1" x14ac:dyDescent="0.45">
      <c r="A9" s="176">
        <v>2</v>
      </c>
      <c r="B9" s="177" t="s">
        <v>2030</v>
      </c>
      <c r="C9" s="178" t="str">
        <f>IF(B9="","",VLOOKUP(B9,様式4・中学部!$I$17:$Q$136,2,FALSE))</f>
        <v>数学</v>
      </c>
      <c r="D9" s="178" t="str">
        <f>IF(B9="","",VLOOKUP(B9,様式4・中学部!$I$17:$Q$136,3,FALSE))</f>
        <v>数学</v>
      </c>
      <c r="E9" s="178" t="str">
        <f>IF(B9="","",VLOOKUP(B9,様式4・中学部!$I$17:$Q$136,4,FALSE))</f>
        <v>30-2　ポ　プ　ラ　社　</v>
      </c>
      <c r="F9" s="179" t="str">
        <f>IF(B9="","",VLOOKUP(B9,様式4・中学部!$I$17:$Q$136,5,FALSE))</f>
        <v>絵本・いつでもいっしょ２どうぶつ なんびき？</v>
      </c>
      <c r="G9" s="179" t="str">
        <f>IF(B9="","",VLOOKUP(B9,様式4・中学部!$I$17:$Q$136,6,FALSE))</f>
        <v>知</v>
      </c>
      <c r="H9" s="179" t="str">
        <f>IF(B9="","",VLOOKUP(B9,様式4・中学部!$I$17:$Q$136,7,FALSE))</f>
        <v>A</v>
      </c>
      <c r="I9" s="197" t="s">
        <v>7918</v>
      </c>
    </row>
    <row r="10" spans="1:9" ht="80.099999999999994" customHeight="1" x14ac:dyDescent="0.45">
      <c r="A10" s="176">
        <v>3</v>
      </c>
      <c r="B10" s="177" t="s">
        <v>2039</v>
      </c>
      <c r="C10" s="178" t="str">
        <f>IF(B10="","",VLOOKUP(B10,様式4・中学部!$I$17:$Q$136,2,FALSE))</f>
        <v>音楽</v>
      </c>
      <c r="D10" s="178" t="str">
        <f>IF(B10="","",VLOOKUP(B10,様式4・中学部!$I$17:$Q$136,3,FALSE))</f>
        <v>音楽</v>
      </c>
      <c r="E10" s="178" t="str">
        <f>IF(B10="","",VLOOKUP(B10,様式4・中学部!$I$17:$Q$136,4,FALSE))</f>
        <v>東書</v>
      </c>
      <c r="F10" s="179" t="str">
        <f>IF(B10="","",VLOOKUP(B10,様式4・中学部!$I$17:$Q$136,5,FALSE))</f>
        <v>音楽　☆☆☆☆</v>
      </c>
      <c r="G10" s="179" t="str">
        <f>IF(B10="","",VLOOKUP(B10,様式4・中学部!$I$17:$Q$136,6,FALSE))</f>
        <v>知</v>
      </c>
      <c r="H10" s="179" t="str">
        <f>IF(B10="","",VLOOKUP(B10,様式4・中学部!$I$17:$Q$136,7,FALSE))</f>
        <v>全</v>
      </c>
      <c r="I10" s="197" t="s">
        <v>7926</v>
      </c>
    </row>
    <row r="11" spans="1:9" ht="80.099999999999994" customHeight="1" x14ac:dyDescent="0.45">
      <c r="A11" s="176">
        <v>4</v>
      </c>
      <c r="B11" s="177"/>
      <c r="C11" s="178" t="str">
        <f>IF(B11="","",VLOOKUP(B11,様式4・中学部!$I$17:$Q$136,2,FALSE))</f>
        <v/>
      </c>
      <c r="D11" s="178" t="str">
        <f>IF(B11="","",VLOOKUP(B11,様式4・中学部!$I$17:$Q$136,3,FALSE))</f>
        <v/>
      </c>
      <c r="E11" s="178" t="str">
        <f>IF(B11="","",VLOOKUP(B11,様式4・中学部!$I$17:$Q$136,4,FALSE))</f>
        <v/>
      </c>
      <c r="F11" s="179" t="str">
        <f>IF(B11="","",VLOOKUP(B11,様式4・中学部!$I$17:$Q$136,5,FALSE))</f>
        <v/>
      </c>
      <c r="G11" s="179" t="str">
        <f>IF(B11="","",VLOOKUP(B11,様式4・中学部!$I$17:$Q$136,6,FALSE))</f>
        <v/>
      </c>
      <c r="H11" s="179" t="str">
        <f>IF(B11="","",VLOOKUP(B11,様式4・中学部!$I$17:$Q$136,7,FALSE))</f>
        <v/>
      </c>
      <c r="I11" s="197"/>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5" t="str">
        <f>様式4・中学部!W3</f>
        <v>中学部</v>
      </c>
      <c r="B1" s="396"/>
      <c r="C1" s="397" t="s">
        <v>5526</v>
      </c>
      <c r="D1" s="398"/>
      <c r="E1" s="157"/>
      <c r="F1" s="394" t="s">
        <v>7713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大阪府立泉南支援学校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2018</v>
      </c>
      <c r="B5" s="392"/>
      <c r="C5" s="392"/>
      <c r="D5" s="159"/>
      <c r="E5" s="159"/>
      <c r="F5" s="285" t="s">
        <v>7714</v>
      </c>
      <c r="G5" s="285"/>
      <c r="H5" s="285"/>
    </row>
    <row r="6" spans="1:8" ht="20.399999999999999" customHeight="1" x14ac:dyDescent="0.45">
      <c r="A6" s="392"/>
      <c r="B6" s="392"/>
      <c r="C6" s="392"/>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6" t="str">
        <f>IF(B8="","",VLOOKUP(B8,様式4・中学部!$I$17:$Q$136,2,FALSE))</f>
        <v/>
      </c>
      <c r="D8" s="386" t="str">
        <f>IF(B8="","",VLOOKUP(B8,様式4・中学部!$I$17:$Q$136,3,FALSE))</f>
        <v/>
      </c>
      <c r="E8" s="166" t="str">
        <f>IF(B8="","",VLOOKUP(B8,様式4・中学部!$A$17:$H$136,4,FALSE))</f>
        <v/>
      </c>
      <c r="F8" s="167" t="str">
        <f>IF(B8="","",VLOOKUP(B8,様式4・中学部!$I$17:$Q$136,5,FALSE))</f>
        <v/>
      </c>
      <c r="G8" s="389" t="str">
        <f>IF(B8="","",VLOOKUP(B8,様式4・中学部!$I$17:$Q$136,7,FALSE))</f>
        <v/>
      </c>
      <c r="H8" s="198"/>
    </row>
    <row r="9" spans="1:8" ht="80.099999999999994" customHeight="1" x14ac:dyDescent="0.45">
      <c r="A9" s="161" t="s">
        <v>2142</v>
      </c>
      <c r="B9" s="168"/>
      <c r="C9" s="387"/>
      <c r="D9" s="387"/>
      <c r="E9" s="169" t="str">
        <f>IF(B9="","",VLOOKUP(B9,ア!$A$2:$C$788,2,FALSE))</f>
        <v/>
      </c>
      <c r="F9" s="170" t="str">
        <f>IF(B9="","",VLOOKUP(B9,ア!$A$2:$C$788,3,FALSE))</f>
        <v/>
      </c>
      <c r="G9" s="390"/>
      <c r="H9" s="199"/>
    </row>
    <row r="10" spans="1:8" ht="80.099999999999994" customHeight="1" x14ac:dyDescent="0.45">
      <c r="A10" s="161" t="s">
        <v>2142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IF(B11="","",VLOOKUP(B11,様式4・中学部!$I$17:$Q$136,2,FALSE))</f>
        <v/>
      </c>
      <c r="D11" s="386" t="str">
        <f>IF(B11="","",VLOOKUP(B11,様式4・中学部!$I$17:$Q$136,3,FALSE))</f>
        <v/>
      </c>
      <c r="E11" s="166" t="str">
        <f>IF(B11="","",VLOOKUP(B11,様式4・中学部!$I$17:$Q$136,4,FALSE))</f>
        <v/>
      </c>
      <c r="F11" s="167" t="str">
        <f>IF(B11="","",VLOOKUP(B11,様式4・中学部!$I$17:$Q$136,5,FALSE))</f>
        <v/>
      </c>
      <c r="G11" s="389" t="str">
        <f>IF(B11="","",VLOOKUP(B11,様式4・中学部!$I$17:$Q$136,7,FALSE))</f>
        <v/>
      </c>
      <c r="H11" s="198"/>
    </row>
    <row r="12" spans="1:8" ht="80.099999999999994" customHeight="1" x14ac:dyDescent="0.45">
      <c r="A12" s="161" t="s">
        <v>2142</v>
      </c>
      <c r="B12" s="168"/>
      <c r="C12" s="387"/>
      <c r="D12" s="387"/>
      <c r="E12" s="169" t="str">
        <f>IF(B12="","",VLOOKUP(B12,ア!$A$2:$C$788,2,FALSE))</f>
        <v/>
      </c>
      <c r="F12" s="170" t="str">
        <f>IF(B12="","",VLOOKUP(B12,ア!$A$2:$C$788,3,FALSE))</f>
        <v/>
      </c>
      <c r="G12" s="390"/>
      <c r="H12" s="199"/>
    </row>
    <row r="13" spans="1:8" ht="80.099999999999994" customHeight="1" x14ac:dyDescent="0.45">
      <c r="A13" s="161" t="s">
        <v>2142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IF(B14="","",VLOOKUP(B14,様式4・中学部!$I$17:$Q$136,2,FALSE))</f>
        <v/>
      </c>
      <c r="D14" s="386" t="str">
        <f>IF(B14="","",VLOOKUP(B14,様式4・中学部!$I$17:$Q$136,3,FALSE))</f>
        <v/>
      </c>
      <c r="E14" s="166" t="str">
        <f>IF(B14="","",VLOOKUP(B14,様式4・中学部!$I$17:$Q$136,4,FALSE))</f>
        <v/>
      </c>
      <c r="F14" s="167" t="str">
        <f>IF(B14="","",VLOOKUP(B14,様式4・中学部!$I$17:$Q$136,5,FALSE))</f>
        <v/>
      </c>
      <c r="G14" s="389" t="str">
        <f>IF(B14="","",VLOOKUP(B14,様式4・中学部!$I$17:$Q$136,7,FALSE))</f>
        <v/>
      </c>
      <c r="H14" s="198"/>
    </row>
    <row r="15" spans="1:8" ht="80.099999999999994" customHeight="1" x14ac:dyDescent="0.45">
      <c r="A15" s="161" t="s">
        <v>2142</v>
      </c>
      <c r="B15" s="168"/>
      <c r="C15" s="387"/>
      <c r="D15" s="387"/>
      <c r="E15" s="169" t="str">
        <f>IF(B15="","",VLOOKUP(B15,ア!$A$2:$C$788,2,FALSE))</f>
        <v/>
      </c>
      <c r="F15" s="170" t="str">
        <f>IF(B15="","",VLOOKUP(B15,ア!$A$2:$C$788,3,FALSE))</f>
        <v/>
      </c>
      <c r="G15" s="390"/>
      <c r="H15" s="199"/>
    </row>
    <row r="16" spans="1:8" ht="80.099999999999994" customHeight="1" x14ac:dyDescent="0.45">
      <c r="A16" s="161" t="s">
        <v>2142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IF(B17="","",VLOOKUP(B17,様式4・中学部!$I$17:$Q$136,2,FALSE))</f>
        <v/>
      </c>
      <c r="D17" s="386" t="str">
        <f>IF(B17="","",VLOOKUP(B17,様式4・中学部!$I$17:$Q$136,3,FALSE))</f>
        <v/>
      </c>
      <c r="E17" s="166" t="str">
        <f>IF(B17="","",VLOOKUP(B17,様式4・中学部!$I$17:$Q$136,4,FALSE))</f>
        <v/>
      </c>
      <c r="F17" s="167" t="str">
        <f>IF(B17="","",VLOOKUP(B17,様式4・中学部!$I$17:$Q$136,5,FALSE))</f>
        <v/>
      </c>
      <c r="G17" s="389" t="str">
        <f>IF(B17="","",VLOOKUP(B17,様式4・中学部!$I$17:$Q$136,7,FALSE))</f>
        <v/>
      </c>
      <c r="H17" s="198"/>
    </row>
    <row r="18" spans="1:8" ht="80.099999999999994" customHeight="1" x14ac:dyDescent="0.45">
      <c r="A18" s="161" t="s">
        <v>2142</v>
      </c>
      <c r="B18" s="168"/>
      <c r="C18" s="387"/>
      <c r="D18" s="387"/>
      <c r="E18" s="169" t="str">
        <f>IF(B18="","",VLOOKUP(B18,ア!$A$2:$C$788,2,FALSE))</f>
        <v/>
      </c>
      <c r="F18" s="170" t="str">
        <f>IF(B18="","",VLOOKUP(B18,ア!$A$2:$C$788,3,FALSE))</f>
        <v/>
      </c>
      <c r="G18" s="390"/>
      <c r="H18" s="199"/>
    </row>
    <row r="19" spans="1:8" ht="80.099999999999994" customHeight="1" x14ac:dyDescent="0.45">
      <c r="A19" s="161" t="s">
        <v>2142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IF(B20="","",VLOOKUP(B20,様式4・中学部!$I$17:$Q$136,2,FALSE))</f>
        <v/>
      </c>
      <c r="D20" s="386" t="str">
        <f>IF(B20="","",VLOOKUP(B20,様式4・中学部!$I$17:$Q$136,3,FALSE))</f>
        <v/>
      </c>
      <c r="E20" s="166" t="str">
        <f>IF(B20="","",VLOOKUP(B20,様式4・中学部!$I$17:$Q$136,4,FALSE))</f>
        <v/>
      </c>
      <c r="F20" s="167" t="str">
        <f>IF(B20="","",VLOOKUP(B20,様式4・中学部!$I$17:$Q$136,5,FALSE))</f>
        <v/>
      </c>
      <c r="G20" s="389" t="str">
        <f>IF(B20="","",VLOOKUP(B20,様式4・中学部!$I$17:$Q$136,7,FALSE))</f>
        <v/>
      </c>
      <c r="H20" s="198"/>
    </row>
    <row r="21" spans="1:8" ht="80.099999999999994" customHeight="1" x14ac:dyDescent="0.45">
      <c r="A21" s="161" t="s">
        <v>2142</v>
      </c>
      <c r="B21" s="168"/>
      <c r="C21" s="387"/>
      <c r="D21" s="387"/>
      <c r="E21" s="169" t="str">
        <f>IF(B21="","",VLOOKUP(B21,ア!$A$2:$C$788,2,FALSE))</f>
        <v/>
      </c>
      <c r="F21" s="170" t="str">
        <f>IF(B21="","",VLOOKUP(B21,ア!$A$2:$C$788,3,FALSE))</f>
        <v/>
      </c>
      <c r="G21" s="390"/>
      <c r="H21" s="199"/>
    </row>
    <row r="22" spans="1:8" ht="80.099999999999994" customHeight="1" x14ac:dyDescent="0.45">
      <c r="A22" s="161" t="s">
        <v>2142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IF(B23="","",VLOOKUP(B23,様式4・中学部!$I$17:$Q$136,2,FALSE))</f>
        <v/>
      </c>
      <c r="D23" s="386" t="str">
        <f>IF(B23="","",VLOOKUP(B23,様式4・中学部!$I$17:$Q$136,3,FALSE))</f>
        <v/>
      </c>
      <c r="E23" s="166" t="str">
        <f>IF(B23="","",VLOOKUP(B23,様式4・中学部!$I$17:$Q$136,4,FALSE))</f>
        <v/>
      </c>
      <c r="F23" s="167" t="str">
        <f>IF(B23="","",VLOOKUP(B23,様式4・中学部!$I$17:$Q$136,5,FALSE))</f>
        <v/>
      </c>
      <c r="G23" s="389" t="str">
        <f>IF(B23="","",VLOOKUP(B23,様式4・中学部!$I$17:$Q$136,7,FALSE))</f>
        <v/>
      </c>
      <c r="H23" s="198"/>
    </row>
    <row r="24" spans="1:8" ht="80.099999999999994" customHeight="1" x14ac:dyDescent="0.45">
      <c r="A24" s="161" t="s">
        <v>2142</v>
      </c>
      <c r="B24" s="168"/>
      <c r="C24" s="387"/>
      <c r="D24" s="387"/>
      <c r="E24" s="169" t="str">
        <f>IF(B24="","",VLOOKUP(B24,ア!$A$2:$C$788,2,FALSE))</f>
        <v/>
      </c>
      <c r="F24" s="170" t="str">
        <f>IF(B24="","",VLOOKUP(B24,ア!$A$2:$C$788,3,FALSE))</f>
        <v/>
      </c>
      <c r="G24" s="390"/>
      <c r="H24" s="199"/>
    </row>
    <row r="25" spans="1:8" ht="80.099999999999994" customHeight="1" x14ac:dyDescent="0.45">
      <c r="A25" s="161" t="s">
        <v>2142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IF(B26="","",VLOOKUP(B26,様式4・中学部!$I$17:$Q$136,2,FALSE))</f>
        <v/>
      </c>
      <c r="D26" s="386" t="str">
        <f>IF(B26="","",VLOOKUP(B26,様式4・中学部!$I$17:$Q$136,3,FALSE))</f>
        <v/>
      </c>
      <c r="E26" s="166" t="str">
        <f>IF(B26="","",VLOOKUP(B26,様式4・中学部!$I$17:$Q$136,4,FALSE))</f>
        <v/>
      </c>
      <c r="F26" s="167" t="str">
        <f>IF(B26="","",VLOOKUP(B26,様式4・中学部!$I$17:$Q$136,5,FALSE))</f>
        <v/>
      </c>
      <c r="G26" s="389" t="str">
        <f>IF(B26="","",VLOOKUP(B26,様式4・中学部!$I$17:$Q$136,7,FALSE))</f>
        <v/>
      </c>
      <c r="H26" s="198"/>
    </row>
    <row r="27" spans="1:8" ht="80.099999999999994" customHeight="1" x14ac:dyDescent="0.45">
      <c r="A27" s="161" t="s">
        <v>2142</v>
      </c>
      <c r="B27" s="168"/>
      <c r="C27" s="387"/>
      <c r="D27" s="387"/>
      <c r="E27" s="169" t="str">
        <f>IF(B27="","",VLOOKUP(B27,ア!$A$2:$C$788,2,FALSE))</f>
        <v/>
      </c>
      <c r="F27" s="170" t="str">
        <f>IF(B27="","",VLOOKUP(B27,ア!$A$2:$C$788,3,FALSE))</f>
        <v/>
      </c>
      <c r="G27" s="390"/>
      <c r="H27" s="199"/>
    </row>
    <row r="28" spans="1:8" ht="80.099999999999994" customHeight="1" x14ac:dyDescent="0.45">
      <c r="A28" s="161" t="s">
        <v>2142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IF(B29="","",VLOOKUP(B29,様式4・中学部!$I$17:$Q$136,2,FALSE))</f>
        <v/>
      </c>
      <c r="D29" s="386" t="str">
        <f>IF(B29="","",VLOOKUP(B29,様式4・中学部!$I$17:$Q$136,3,FALSE))</f>
        <v/>
      </c>
      <c r="E29" s="166" t="str">
        <f>IF(B29="","",VLOOKUP(B29,様式4・中学部!$I$17:$Q$136,4,FALSE))</f>
        <v/>
      </c>
      <c r="F29" s="167" t="str">
        <f>IF(B29="","",VLOOKUP(B29,様式4・中学部!$I$17:$Q$136,5,FALSE))</f>
        <v/>
      </c>
      <c r="G29" s="389" t="str">
        <f>IF(B29="","",VLOOKUP(B29,様式4・中学部!$I$17:$Q$136,7,FALSE))</f>
        <v/>
      </c>
      <c r="H29" s="198"/>
    </row>
    <row r="30" spans="1:8" ht="80.099999999999994" customHeight="1" x14ac:dyDescent="0.45">
      <c r="A30" s="161" t="s">
        <v>2142</v>
      </c>
      <c r="B30" s="168"/>
      <c r="C30" s="387"/>
      <c r="D30" s="387"/>
      <c r="E30" s="169" t="str">
        <f>IF(B30="","",VLOOKUP(B30,ア!$A$2:$C$788,2,FALSE))</f>
        <v/>
      </c>
      <c r="F30" s="170" t="str">
        <f>IF(B30="","",VLOOKUP(B30,ア!$A$2:$C$788,3,FALSE))</f>
        <v/>
      </c>
      <c r="G30" s="390"/>
      <c r="H30" s="199"/>
    </row>
    <row r="31" spans="1:8" ht="80.099999999999994" customHeight="1" x14ac:dyDescent="0.45">
      <c r="A31" s="161" t="s">
        <v>2142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IF(B32="","",VLOOKUP(B32,様式4・中学部!$I$17:$Q$136,2,FALSE))</f>
        <v/>
      </c>
      <c r="D32" s="386" t="str">
        <f>IF(B32="","",VLOOKUP(B32,様式4・中学部!$I$17:$Q$136,3,FALSE))</f>
        <v/>
      </c>
      <c r="E32" s="166" t="str">
        <f>IF(B32="","",VLOOKUP(B32,様式4・中学部!$I$17:$Q$136,4,FALSE))</f>
        <v/>
      </c>
      <c r="F32" s="167" t="str">
        <f>IF(B32="","",VLOOKUP(B32,様式4・中学部!$I$17:$Q$136,5,FALSE))</f>
        <v/>
      </c>
      <c r="G32" s="389" t="str">
        <f>IF(B32="","",VLOOKUP(B32,様式4・中学部!$I$17:$Q$136,7,FALSE))</f>
        <v/>
      </c>
      <c r="H32" s="198"/>
    </row>
    <row r="33" spans="1:8" ht="80.099999999999994" customHeight="1" x14ac:dyDescent="0.45">
      <c r="A33" s="161" t="s">
        <v>2142</v>
      </c>
      <c r="B33" s="168"/>
      <c r="C33" s="387"/>
      <c r="D33" s="387"/>
      <c r="E33" s="169" t="str">
        <f>IF(B33="","",VLOOKUP(B33,ア!$A$2:$C$788,2,FALSE))</f>
        <v/>
      </c>
      <c r="F33" s="170" t="str">
        <f>IF(B33="","",VLOOKUP(B33,ア!$A$2:$C$788,3,FALSE))</f>
        <v/>
      </c>
      <c r="G33" s="390"/>
      <c r="H33" s="199"/>
    </row>
    <row r="34" spans="1:8" ht="80.099999999999994" customHeight="1" x14ac:dyDescent="0.45">
      <c r="A34" s="161" t="s">
        <v>2142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IF(B35="","",VLOOKUP(B35,様式4・中学部!$I$17:$Q$136,2,FALSE))</f>
        <v/>
      </c>
      <c r="D35" s="386" t="str">
        <f>IF(B35="","",VLOOKUP(B35,様式4・中学部!$I$17:$Q$136,3,FALSE))</f>
        <v/>
      </c>
      <c r="E35" s="166" t="str">
        <f>IF(B35="","",VLOOKUP(B35,様式4・中学部!$I$17:$Q$136,4,FALSE))</f>
        <v/>
      </c>
      <c r="F35" s="167" t="str">
        <f>IF(B35="","",VLOOKUP(B35,様式4・中学部!$I$17:$Q$136,5,FALSE))</f>
        <v/>
      </c>
      <c r="G35" s="389" t="str">
        <f>IF(B35="","",VLOOKUP(B35,様式4・中学部!$I$17:$Q$136,7,FALSE))</f>
        <v/>
      </c>
      <c r="H35" s="198"/>
    </row>
    <row r="36" spans="1:8" ht="80.099999999999994" customHeight="1" x14ac:dyDescent="0.45">
      <c r="A36" s="161" t="s">
        <v>2142</v>
      </c>
      <c r="B36" s="168"/>
      <c r="C36" s="387"/>
      <c r="D36" s="387"/>
      <c r="E36" s="169" t="str">
        <f>IF(B36="","",VLOOKUP(B36,ア!$A$2:$C$788,2,FALSE))</f>
        <v/>
      </c>
      <c r="F36" s="170" t="str">
        <f>IF(B36="","",VLOOKUP(B36,ア!$A$2:$C$788,3,FALSE))</f>
        <v/>
      </c>
      <c r="G36" s="390"/>
      <c r="H36" s="199"/>
    </row>
    <row r="37" spans="1:8" ht="80.099999999999994" customHeight="1" x14ac:dyDescent="0.45">
      <c r="A37" s="161" t="s">
        <v>2142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IF(B38="","",VLOOKUP(B38,様式4・中学部!$I$17:$Q$136,2,FALSE))</f>
        <v/>
      </c>
      <c r="D38" s="386" t="str">
        <f>IF(B38="","",VLOOKUP(B38,様式4・中学部!$I$17:$Q$136,3,FALSE))</f>
        <v/>
      </c>
      <c r="E38" s="166" t="str">
        <f>IF(B38="","",VLOOKUP(B38,様式4・中学部!$I$17:$Q$136,4,FALSE))</f>
        <v/>
      </c>
      <c r="F38" s="167" t="str">
        <f>IF(B38="","",VLOOKUP(B38,様式4・中学部!$I$17:$Q$136,5,FALSE))</f>
        <v/>
      </c>
      <c r="G38" s="389" t="str">
        <f>IF(B38="","",VLOOKUP(B38,様式4・中学部!$I$17:$Q$136,7,FALSE))</f>
        <v/>
      </c>
      <c r="H38" s="198"/>
    </row>
    <row r="39" spans="1:8" ht="80.099999999999994" customHeight="1" x14ac:dyDescent="0.45">
      <c r="A39" s="161" t="s">
        <v>2142</v>
      </c>
      <c r="B39" s="168"/>
      <c r="C39" s="387"/>
      <c r="D39" s="387"/>
      <c r="E39" s="169" t="str">
        <f>IF(B39="","",VLOOKUP(B39,ア!$A$2:$C$788,2,FALSE))</f>
        <v/>
      </c>
      <c r="F39" s="170" t="str">
        <f>IF(B39="","",VLOOKUP(B39,ア!$A$2:$C$788,3,FALSE))</f>
        <v/>
      </c>
      <c r="G39" s="390"/>
      <c r="H39" s="199"/>
    </row>
    <row r="40" spans="1:8" ht="80.099999999999994" customHeight="1" x14ac:dyDescent="0.45">
      <c r="A40" s="161" t="s">
        <v>2142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IF(B41="","",VLOOKUP(B41,様式4・中学部!$I$17:$Q$136,2,FALSE))</f>
        <v/>
      </c>
      <c r="D41" s="386" t="str">
        <f>IF(B41="","",VLOOKUP(B41,様式4・中学部!$I$17:$Q$136,3,FALSE))</f>
        <v/>
      </c>
      <c r="E41" s="166" t="str">
        <f>IF(B41="","",VLOOKUP(B41,様式4・中学部!$I$17:$Q$136,4,FALSE))</f>
        <v/>
      </c>
      <c r="F41" s="167" t="str">
        <f>IF(B41="","",VLOOKUP(B41,様式4・中学部!$I$17:$Q$136,5,FALSE))</f>
        <v/>
      </c>
      <c r="G41" s="389" t="str">
        <f>IF(B41="","",VLOOKUP(B41,様式4・中学部!$I$17:$Q$136,7,FALSE))</f>
        <v/>
      </c>
      <c r="H41" s="198"/>
    </row>
    <row r="42" spans="1:8" ht="80.099999999999994" customHeight="1" x14ac:dyDescent="0.45">
      <c r="A42" s="161" t="s">
        <v>2142</v>
      </c>
      <c r="B42" s="168"/>
      <c r="C42" s="387"/>
      <c r="D42" s="387"/>
      <c r="E42" s="169" t="str">
        <f>IF(B42="","",VLOOKUP(B42,ア!$A$2:$C$788,2,FALSE))</f>
        <v/>
      </c>
      <c r="F42" s="170" t="str">
        <f>IF(B42="","",VLOOKUP(B42,ア!$A$2:$C$788,3,FALSE))</f>
        <v/>
      </c>
      <c r="G42" s="390"/>
      <c r="H42" s="199"/>
    </row>
    <row r="43" spans="1:8" ht="80.099999999999994" customHeight="1" x14ac:dyDescent="0.45">
      <c r="A43" s="161" t="s">
        <v>2142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IF(B44="","",VLOOKUP(B44,様式4・中学部!$I$17:$Q$136,2,FALSE))</f>
        <v/>
      </c>
      <c r="D44" s="386" t="str">
        <f>IF(B44="","",VLOOKUP(B44,様式4・中学部!$I$17:$Q$136,3,FALSE))</f>
        <v/>
      </c>
      <c r="E44" s="166" t="str">
        <f>IF(B44="","",VLOOKUP(B44,様式4・中学部!$I$17:$Q$136,4,FALSE))</f>
        <v/>
      </c>
      <c r="F44" s="167" t="str">
        <f>IF(B44="","",VLOOKUP(B44,様式4・中学部!$I$17:$Q$136,5,FALSE))</f>
        <v/>
      </c>
      <c r="G44" s="389" t="str">
        <f>IF(B44="","",VLOOKUP(B44,様式4・中学部!$I$17:$Q$136,7,FALSE))</f>
        <v/>
      </c>
      <c r="H44" s="198"/>
    </row>
    <row r="45" spans="1:8" ht="80.099999999999994" customHeight="1" x14ac:dyDescent="0.45">
      <c r="A45" s="161" t="s">
        <v>2142</v>
      </c>
      <c r="B45" s="168"/>
      <c r="C45" s="387"/>
      <c r="D45" s="387"/>
      <c r="E45" s="169" t="str">
        <f>IF(B45="","",VLOOKUP(B45,ア!$A$2:$C$788,2,FALSE))</f>
        <v/>
      </c>
      <c r="F45" s="170" t="str">
        <f>IF(B45="","",VLOOKUP(B45,ア!$A$2:$C$788,3,FALSE))</f>
        <v/>
      </c>
      <c r="G45" s="390"/>
      <c r="H45" s="199"/>
    </row>
    <row r="46" spans="1:8" ht="80.099999999999994" customHeight="1" x14ac:dyDescent="0.45">
      <c r="A46" s="161" t="s">
        <v>2142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IF(B47="","",VLOOKUP(B47,様式4・中学部!$I$17:$Q$136,2,FALSE))</f>
        <v/>
      </c>
      <c r="D47" s="386" t="str">
        <f>IF(B47="","",VLOOKUP(B47,様式4・中学部!$I$17:$Q$136,3,FALSE))</f>
        <v/>
      </c>
      <c r="E47" s="166" t="str">
        <f>IF(B47="","",VLOOKUP(B47,様式4・中学部!$I$17:$Q$136,4,FALSE))</f>
        <v/>
      </c>
      <c r="F47" s="167" t="str">
        <f>IF(B47="","",VLOOKUP(B47,様式4・中学部!$I$17:$Q$136,5,FALSE))</f>
        <v/>
      </c>
      <c r="G47" s="389" t="str">
        <f>IF(B47="","",VLOOKUP(B47,様式4・中学部!$I$17:$Q$136,7,FALSE))</f>
        <v/>
      </c>
      <c r="H47" s="198"/>
    </row>
    <row r="48" spans="1:8" ht="80.099999999999994" customHeight="1" x14ac:dyDescent="0.45">
      <c r="A48" s="161" t="s">
        <v>2142</v>
      </c>
      <c r="B48" s="168"/>
      <c r="C48" s="387"/>
      <c r="D48" s="387"/>
      <c r="E48" s="169" t="str">
        <f>IF(B48="","",VLOOKUP(B48,ア!$A$2:$C$788,2,FALSE))</f>
        <v/>
      </c>
      <c r="F48" s="170" t="str">
        <f>IF(B48="","",VLOOKUP(B48,ア!$A$2:$C$788,3,FALSE))</f>
        <v/>
      </c>
      <c r="G48" s="390"/>
      <c r="H48" s="199"/>
    </row>
    <row r="49" spans="1:8" ht="80.099999999999994" customHeight="1" x14ac:dyDescent="0.45">
      <c r="A49" s="161" t="s">
        <v>2142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IF(B50="","",VLOOKUP(B50,様式4・中学部!$I$17:$Q$136,2,FALSE))</f>
        <v/>
      </c>
      <c r="D50" s="386" t="str">
        <f>IF(B50="","",VLOOKUP(B50,様式4・中学部!$I$17:$Q$136,3,FALSE))</f>
        <v/>
      </c>
      <c r="E50" s="166" t="str">
        <f>IF(B50="","",VLOOKUP(B50,様式4・中学部!$I$17:$Q$136,4,FALSE))</f>
        <v/>
      </c>
      <c r="F50" s="167" t="str">
        <f>IF(B50="","",VLOOKUP(B50,様式4・中学部!$I$17:$Q$136,5,FALSE))</f>
        <v/>
      </c>
      <c r="G50" s="389" t="str">
        <f>IF(B50="","",VLOOKUP(B50,様式4・中学部!$I$17:$Q$136,7,FALSE))</f>
        <v/>
      </c>
      <c r="H50" s="198"/>
    </row>
    <row r="51" spans="1:8" ht="80.099999999999994" customHeight="1" x14ac:dyDescent="0.45">
      <c r="A51" s="161" t="s">
        <v>2142</v>
      </c>
      <c r="B51" s="168"/>
      <c r="C51" s="387"/>
      <c r="D51" s="387"/>
      <c r="E51" s="169" t="str">
        <f>IF(B51="","",VLOOKUP(B51,ア!$A$2:$C$788,2,FALSE))</f>
        <v/>
      </c>
      <c r="F51" s="170" t="str">
        <f>IF(B51="","",VLOOKUP(B51,ア!$A$2:$C$788,3,FALSE))</f>
        <v/>
      </c>
      <c r="G51" s="390"/>
      <c r="H51" s="199"/>
    </row>
    <row r="52" spans="1:8" ht="80.099999999999994" customHeight="1" x14ac:dyDescent="0.45">
      <c r="A52" s="161" t="s">
        <v>2142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I12" sqref="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94"/>
      <c r="G1" s="394"/>
      <c r="H1" s="394"/>
      <c r="I1" s="394"/>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大阪府立泉南支援学校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2019</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06-1　偕　成　社</v>
      </c>
      <c r="F8" s="179" t="str">
        <f>IF(B8="","",VLOOKUP(B8,様式4・中学部!$R$17:$Z$136,5,FALSE))</f>
        <v>五味太郎の絵本わにさんどきっ
はいしゃさんどきっ</v>
      </c>
      <c r="G8" s="181" t="str">
        <f>IF(B8="","",VLOOKUP(B8,様式4・中学部!$R$17:$Z$136,6,FALSE))</f>
        <v>知</v>
      </c>
      <c r="H8" s="181" t="str">
        <f>IF(B8="","",VLOOKUP(B8,様式4・中学部!$R$17:$Z$136,7,FALSE))</f>
        <v>A</v>
      </c>
      <c r="I8" s="197" t="s">
        <v>7919</v>
      </c>
    </row>
    <row r="9" spans="1:9" ht="80.099999999999994" customHeight="1" x14ac:dyDescent="0.45">
      <c r="A9" s="176">
        <v>2</v>
      </c>
      <c r="B9" s="177" t="s">
        <v>2028</v>
      </c>
      <c r="C9" s="180" t="str">
        <f>IF(B9="","",VLOOKUP(B9,様式4・中学部!$R$17:$Z$136,2,FALSE))</f>
        <v>国語</v>
      </c>
      <c r="D9" s="180" t="str">
        <f>IF(B9="","",VLOOKUP(B9,様式4・中学部!$R$17:$Z$136,3,FALSE))</f>
        <v>国語</v>
      </c>
      <c r="E9" s="178" t="str">
        <f>IF(B9="","",VLOOKUP(B9,様式4・中学部!$R$17:$Z$136,4,FALSE))</f>
        <v>東書</v>
      </c>
      <c r="F9" s="179" t="str">
        <f>IF(B9="","",VLOOKUP(B9,様式4・中学部!$R$17:$Z$136,5,FALSE))</f>
        <v>国語　☆☆☆☆☆</v>
      </c>
      <c r="G9" s="181" t="str">
        <f>IF(B9="","",VLOOKUP(B9,様式4・中学部!$R$17:$Z$136,6,FALSE))</f>
        <v>知</v>
      </c>
      <c r="H9" s="181" t="str">
        <f>IF(B9="","",VLOOKUP(B9,様式4・中学部!$R$17:$Z$136,7,FALSE))</f>
        <v>C</v>
      </c>
      <c r="I9" s="197" t="s">
        <v>7927</v>
      </c>
    </row>
    <row r="10" spans="1:9" ht="80.099999999999994" customHeight="1" x14ac:dyDescent="0.45">
      <c r="A10" s="176">
        <v>3</v>
      </c>
      <c r="B10" s="177" t="s">
        <v>2034</v>
      </c>
      <c r="C10" s="180" t="str">
        <f>IF(B10="","",VLOOKUP(B10,様式4・中学部!$R$17:$Z$136,2,FALSE))</f>
        <v>数学</v>
      </c>
      <c r="D10" s="180" t="str">
        <f>IF(B10="","",VLOOKUP(B10,様式4・中学部!$R$17:$Z$136,3,FALSE))</f>
        <v>数学</v>
      </c>
      <c r="E10" s="178" t="str">
        <f>IF(B10="","",VLOOKUP(B10,様式4・中学部!$R$17:$Z$136,4,FALSE))</f>
        <v>12-2　小　学　館</v>
      </c>
      <c r="F10" s="179" t="str">
        <f>IF(B10="","",VLOOKUP(B10,様式4・中学部!$R$17:$Z$136,5,FALSE))</f>
        <v>21世紀幼稚園百科６かずあそび１・２・３</v>
      </c>
      <c r="G10" s="181" t="str">
        <f>IF(B10="","",VLOOKUP(B10,様式4・中学部!$R$17:$Z$136,6,FALSE))</f>
        <v>知</v>
      </c>
      <c r="H10" s="181" t="str">
        <f>IF(B10="","",VLOOKUP(B10,様式4・中学部!$R$17:$Z$136,7,FALSE))</f>
        <v>A</v>
      </c>
      <c r="I10" s="197" t="s">
        <v>7920</v>
      </c>
    </row>
    <row r="11" spans="1:9" ht="80.099999999999994" customHeight="1" x14ac:dyDescent="0.45">
      <c r="A11" s="176">
        <v>4</v>
      </c>
      <c r="B11" s="177" t="s">
        <v>2040</v>
      </c>
      <c r="C11" s="180" t="str">
        <f>IF(B11="","",VLOOKUP(B11,様式4・中学部!$R$17:$Z$136,2,FALSE))</f>
        <v>数学</v>
      </c>
      <c r="D11" s="180" t="str">
        <f>IF(B11="","",VLOOKUP(B11,様式4・中学部!$R$17:$Z$136,3,FALSE))</f>
        <v>数学</v>
      </c>
      <c r="E11" s="178" t="str">
        <f>IF(B11="","",VLOOKUP(B11,様式4・中学部!$R$17:$Z$136,4,FALSE))</f>
        <v>教出</v>
      </c>
      <c r="F11" s="179" t="str">
        <f>IF(B11="","",VLOOKUP(B11,様式4・中学部!$R$17:$Z$136,5,FALSE))</f>
        <v>数学　☆☆☆☆☆</v>
      </c>
      <c r="G11" s="181" t="str">
        <f>IF(B11="","",VLOOKUP(B11,様式4・中学部!$R$17:$Z$136,6,FALSE))</f>
        <v>知</v>
      </c>
      <c r="H11" s="181" t="str">
        <f>IF(B11="","",VLOOKUP(B11,様式4・中学部!$R$17:$Z$136,7,FALSE))</f>
        <v>C</v>
      </c>
      <c r="I11" s="197" t="s">
        <v>7928</v>
      </c>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I12" sqref="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7" t="s">
        <v>5526</v>
      </c>
      <c r="D1" s="398"/>
      <c r="E1" s="157"/>
      <c r="F1" s="394" t="s">
        <v>7713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大阪府立泉南支援学校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2019</v>
      </c>
      <c r="B5" s="392"/>
      <c r="C5" s="392"/>
      <c r="D5" s="159"/>
      <c r="E5" s="159"/>
      <c r="F5" s="285" t="s">
        <v>7714</v>
      </c>
      <c r="G5" s="285"/>
      <c r="H5" s="285"/>
    </row>
    <row r="6" spans="1:8" ht="20.399999999999999" customHeight="1" x14ac:dyDescent="0.45">
      <c r="A6" s="392"/>
      <c r="B6" s="392"/>
      <c r="C6" s="392"/>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6" t="str">
        <f>IF(B8="","",VLOOKUP(B8,様式4・中学部!$R$17:$Z$136,2,FALSE))</f>
        <v/>
      </c>
      <c r="D8" s="386" t="str">
        <f>IF(B8="","",VLOOKUP(B8,様式4・中学部!$R$17:$Z$136,3,FALSE))</f>
        <v/>
      </c>
      <c r="E8" s="166" t="str">
        <f>IF(B8="","",VLOOKUP(B8,様式4・中学部!$A$17:$H$136,4,FALSE))</f>
        <v/>
      </c>
      <c r="F8" s="167" t="str">
        <f>IF(B8="","",VLOOKUP(B8,様式4・中学部!$R$17:$Z$136,5,FALSE))</f>
        <v/>
      </c>
      <c r="G8" s="389" t="str">
        <f>IF(B8="","",VLOOKUP(B8,様式4・中学部!$R$17:$Z$136,7,FALSE))</f>
        <v/>
      </c>
      <c r="H8" s="198"/>
    </row>
    <row r="9" spans="1:8" ht="80.099999999999994" customHeight="1" x14ac:dyDescent="0.45">
      <c r="A9" s="161" t="s">
        <v>2142</v>
      </c>
      <c r="B9" s="168"/>
      <c r="C9" s="387"/>
      <c r="D9" s="387"/>
      <c r="E9" s="169" t="str">
        <f>IF(B9="","",VLOOKUP(B9,ア!$A$2:$C$788,2,FALSE))</f>
        <v/>
      </c>
      <c r="F9" s="170" t="str">
        <f>IF(B9="","",VLOOKUP(B9,ア!$A$2:$C$788,3,FALSE))</f>
        <v/>
      </c>
      <c r="G9" s="390"/>
      <c r="H9" s="199"/>
    </row>
    <row r="10" spans="1:8" ht="80.099999999999994" customHeight="1" x14ac:dyDescent="0.45">
      <c r="A10" s="161" t="s">
        <v>2142</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IF(B11="","",VLOOKUP(B11,様式4・中学部!$R$17:$Z$136,2,FALSE))</f>
        <v/>
      </c>
      <c r="D11" s="386" t="str">
        <f>IF(B11="","",VLOOKUP(B11,様式4・中学部!$R$17:$Z$136,3,FALSE))</f>
        <v/>
      </c>
      <c r="E11" s="166" t="str">
        <f>IF(B11="","",VLOOKUP(B11,様式4・中学部!$R$17:$Z$136,4,FALSE))</f>
        <v/>
      </c>
      <c r="F11" s="167" t="str">
        <f>IF(B11="","",VLOOKUP(B11,様式4・中学部!$R$17:$Z$136,5,FALSE))</f>
        <v/>
      </c>
      <c r="G11" s="389" t="str">
        <f>IF(B11="","",VLOOKUP(B11,様式4・中学部!$R$17:$Z$136,7,FALSE))</f>
        <v/>
      </c>
      <c r="H11" s="198"/>
    </row>
    <row r="12" spans="1:8" ht="80.099999999999994" customHeight="1" x14ac:dyDescent="0.45">
      <c r="A12" s="161" t="s">
        <v>2142</v>
      </c>
      <c r="B12" s="168"/>
      <c r="C12" s="387"/>
      <c r="D12" s="387"/>
      <c r="E12" s="169" t="str">
        <f>IF(B12="","",VLOOKUP(B12,ア!$A$2:$C$788,2,FALSE))</f>
        <v/>
      </c>
      <c r="F12" s="170" t="str">
        <f>IF(B12="","",VLOOKUP(B12,ア!$A$2:$C$788,3,FALSE))</f>
        <v/>
      </c>
      <c r="G12" s="390"/>
      <c r="H12" s="199"/>
    </row>
    <row r="13" spans="1:8" ht="80.099999999999994" customHeight="1" x14ac:dyDescent="0.45">
      <c r="A13" s="161" t="s">
        <v>2142</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IF(B14="","",VLOOKUP(B14,様式4・中学部!$R$17:$Z$136,2,FALSE))</f>
        <v/>
      </c>
      <c r="D14" s="386" t="str">
        <f>IF(B14="","",VLOOKUP(B14,様式4・中学部!$R$17:$Z$136,3,FALSE))</f>
        <v/>
      </c>
      <c r="E14" s="166" t="str">
        <f>IF(B14="","",VLOOKUP(B14,様式4・中学部!$R$17:$Z$136,4,FALSE))</f>
        <v/>
      </c>
      <c r="F14" s="167" t="str">
        <f>IF(B14="","",VLOOKUP(B14,様式4・中学部!$R$17:$Z$136,5,FALSE))</f>
        <v/>
      </c>
      <c r="G14" s="389" t="str">
        <f>IF(B14="","",VLOOKUP(B14,様式4・中学部!$R$17:$Z$136,7,FALSE))</f>
        <v/>
      </c>
      <c r="H14" s="198"/>
    </row>
    <row r="15" spans="1:8" ht="80.099999999999994" customHeight="1" x14ac:dyDescent="0.45">
      <c r="A15" s="161" t="s">
        <v>2142</v>
      </c>
      <c r="B15" s="168"/>
      <c r="C15" s="387"/>
      <c r="D15" s="387"/>
      <c r="E15" s="169" t="str">
        <f>IF(B15="","",VLOOKUP(B15,ア!$A$2:$C$788,2,FALSE))</f>
        <v/>
      </c>
      <c r="F15" s="170" t="str">
        <f>IF(B15="","",VLOOKUP(B15,ア!$A$2:$C$788,3,FALSE))</f>
        <v/>
      </c>
      <c r="G15" s="390"/>
      <c r="H15" s="199"/>
    </row>
    <row r="16" spans="1:8" ht="80.099999999999994" customHeight="1" x14ac:dyDescent="0.45">
      <c r="A16" s="161" t="s">
        <v>2142</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IF(B17="","",VLOOKUP(B17,様式4・中学部!$R$17:$Z$136,2,FALSE))</f>
        <v/>
      </c>
      <c r="D17" s="386" t="str">
        <f>IF(B17="","",VLOOKUP(B17,様式4・中学部!$R$17:$Z$136,3,FALSE))</f>
        <v/>
      </c>
      <c r="E17" s="166" t="str">
        <f>IF(B17="","",VLOOKUP(B17,様式4・中学部!$R$17:$Z$136,4,FALSE))</f>
        <v/>
      </c>
      <c r="F17" s="167" t="str">
        <f>IF(B17="","",VLOOKUP(B17,様式4・中学部!$R$17:$Z$136,5,FALSE))</f>
        <v/>
      </c>
      <c r="G17" s="389" t="str">
        <f>IF(B17="","",VLOOKUP(B17,様式4・中学部!$R$17:$Z$136,7,FALSE))</f>
        <v/>
      </c>
      <c r="H17" s="198"/>
    </row>
    <row r="18" spans="1:8" ht="80.099999999999994" customHeight="1" x14ac:dyDescent="0.45">
      <c r="A18" s="161" t="s">
        <v>2142</v>
      </c>
      <c r="B18" s="168"/>
      <c r="C18" s="387"/>
      <c r="D18" s="387"/>
      <c r="E18" s="169" t="str">
        <f>IF(B18="","",VLOOKUP(B18,ア!$A$2:$C$788,2,FALSE))</f>
        <v/>
      </c>
      <c r="F18" s="170" t="str">
        <f>IF(B18="","",VLOOKUP(B18,ア!$A$2:$C$788,3,FALSE))</f>
        <v/>
      </c>
      <c r="G18" s="390"/>
      <c r="H18" s="199"/>
    </row>
    <row r="19" spans="1:8" ht="80.099999999999994" customHeight="1" x14ac:dyDescent="0.45">
      <c r="A19" s="161" t="s">
        <v>2142</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IF(B20="","",VLOOKUP(B20,様式4・中学部!$R$17:$Z$136,2,FALSE))</f>
        <v/>
      </c>
      <c r="D20" s="386" t="str">
        <f>IF(B20="","",VLOOKUP(B20,様式4・中学部!$R$17:$Z$136,3,FALSE))</f>
        <v/>
      </c>
      <c r="E20" s="166" t="str">
        <f>IF(B20="","",VLOOKUP(B20,様式4・中学部!$R$17:$Z$136,4,FALSE))</f>
        <v/>
      </c>
      <c r="F20" s="167" t="str">
        <f>IF(B20="","",VLOOKUP(B20,様式4・中学部!$R$17:$Z$136,5,FALSE))</f>
        <v/>
      </c>
      <c r="G20" s="389" t="str">
        <f>IF(B20="","",VLOOKUP(B20,様式4・中学部!$R$17:$Z$136,7,FALSE))</f>
        <v/>
      </c>
      <c r="H20" s="198"/>
    </row>
    <row r="21" spans="1:8" ht="80.099999999999994" customHeight="1" x14ac:dyDescent="0.45">
      <c r="A21" s="161" t="s">
        <v>2142</v>
      </c>
      <c r="B21" s="168"/>
      <c r="C21" s="387"/>
      <c r="D21" s="387"/>
      <c r="E21" s="169" t="str">
        <f>IF(B21="","",VLOOKUP(B21,ア!$A$2:$C$788,2,FALSE))</f>
        <v/>
      </c>
      <c r="F21" s="170" t="str">
        <f>IF(B21="","",VLOOKUP(B21,ア!$A$2:$C$788,3,FALSE))</f>
        <v/>
      </c>
      <c r="G21" s="390"/>
      <c r="H21" s="199"/>
    </row>
    <row r="22" spans="1:8" ht="80.099999999999994" customHeight="1" x14ac:dyDescent="0.45">
      <c r="A22" s="161" t="s">
        <v>2142</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IF(B23="","",VLOOKUP(B23,様式4・中学部!$R$17:$Z$136,2,FALSE))</f>
        <v/>
      </c>
      <c r="D23" s="386" t="str">
        <f>IF(B23="","",VLOOKUP(B23,様式4・中学部!$R$17:$Z$136,3,FALSE))</f>
        <v/>
      </c>
      <c r="E23" s="166" t="str">
        <f>IF(B23="","",VLOOKUP(B23,様式4・中学部!$R$17:$Z$136,4,FALSE))</f>
        <v/>
      </c>
      <c r="F23" s="167" t="str">
        <f>IF(B23="","",VLOOKUP(B23,様式4・中学部!$R$17:$Z$136,5,FALSE))</f>
        <v/>
      </c>
      <c r="G23" s="389" t="str">
        <f>IF(B23="","",VLOOKUP(B23,様式4・中学部!$R$17:$Z$136,7,FALSE))</f>
        <v/>
      </c>
      <c r="H23" s="198"/>
    </row>
    <row r="24" spans="1:8" ht="80.099999999999994" customHeight="1" x14ac:dyDescent="0.45">
      <c r="A24" s="161" t="s">
        <v>2142</v>
      </c>
      <c r="B24" s="168"/>
      <c r="C24" s="387"/>
      <c r="D24" s="387"/>
      <c r="E24" s="169" t="str">
        <f>IF(B24="","",VLOOKUP(B24,ア!$A$2:$C$788,2,FALSE))</f>
        <v/>
      </c>
      <c r="F24" s="170" t="str">
        <f>IF(B24="","",VLOOKUP(B24,ア!$A$2:$C$788,3,FALSE))</f>
        <v/>
      </c>
      <c r="G24" s="390"/>
      <c r="H24" s="199"/>
    </row>
    <row r="25" spans="1:8" ht="80.099999999999994" customHeight="1" x14ac:dyDescent="0.45">
      <c r="A25" s="161" t="s">
        <v>2142</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IF(B26="","",VLOOKUP(B26,様式4・中学部!$R$17:$Z$136,2,FALSE))</f>
        <v/>
      </c>
      <c r="D26" s="386" t="str">
        <f>IF(B26="","",VLOOKUP(B26,様式4・中学部!$R$17:$Z$136,3,FALSE))</f>
        <v/>
      </c>
      <c r="E26" s="166" t="str">
        <f>IF(B26="","",VLOOKUP(B26,様式4・中学部!$R$17:$Z$136,4,FALSE))</f>
        <v/>
      </c>
      <c r="F26" s="167" t="str">
        <f>IF(B26="","",VLOOKUP(B26,様式4・中学部!$R$17:$Z$136,5,FALSE))</f>
        <v/>
      </c>
      <c r="G26" s="389" t="str">
        <f>IF(B26="","",VLOOKUP(B26,様式4・中学部!$R$17:$Z$136,7,FALSE))</f>
        <v/>
      </c>
      <c r="H26" s="198"/>
    </row>
    <row r="27" spans="1:8" ht="80.099999999999994" customHeight="1" x14ac:dyDescent="0.45">
      <c r="A27" s="161" t="s">
        <v>2142</v>
      </c>
      <c r="B27" s="168"/>
      <c r="C27" s="387"/>
      <c r="D27" s="387"/>
      <c r="E27" s="169" t="str">
        <f>IF(B27="","",VLOOKUP(B27,ア!$A$2:$C$788,2,FALSE))</f>
        <v/>
      </c>
      <c r="F27" s="170" t="str">
        <f>IF(B27="","",VLOOKUP(B27,ア!$A$2:$C$788,3,FALSE))</f>
        <v/>
      </c>
      <c r="G27" s="390"/>
      <c r="H27" s="199"/>
    </row>
    <row r="28" spans="1:8" ht="80.099999999999994" customHeight="1" x14ac:dyDescent="0.45">
      <c r="A28" s="161" t="s">
        <v>2142</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IF(B29="","",VLOOKUP(B29,様式4・中学部!$R$17:$Z$136,2,FALSE))</f>
        <v/>
      </c>
      <c r="D29" s="386" t="str">
        <f>IF(B29="","",VLOOKUP(B29,様式4・中学部!$R$17:$Z$136,3,FALSE))</f>
        <v/>
      </c>
      <c r="E29" s="166" t="str">
        <f>IF(B29="","",VLOOKUP(B29,様式4・中学部!$R$17:$Z$136,4,FALSE))</f>
        <v/>
      </c>
      <c r="F29" s="167" t="str">
        <f>IF(B29="","",VLOOKUP(B29,様式4・中学部!$R$17:$Z$136,5,FALSE))</f>
        <v/>
      </c>
      <c r="G29" s="389" t="str">
        <f>IF(B29="","",VLOOKUP(B29,様式4・中学部!$R$17:$Z$136,7,FALSE))</f>
        <v/>
      </c>
      <c r="H29" s="198"/>
    </row>
    <row r="30" spans="1:8" ht="80.099999999999994" customHeight="1" x14ac:dyDescent="0.45">
      <c r="A30" s="161" t="s">
        <v>2142</v>
      </c>
      <c r="B30" s="168"/>
      <c r="C30" s="387"/>
      <c r="D30" s="387"/>
      <c r="E30" s="169" t="str">
        <f>IF(B30="","",VLOOKUP(B30,ア!$A$2:$C$788,2,FALSE))</f>
        <v/>
      </c>
      <c r="F30" s="170" t="str">
        <f>IF(B30="","",VLOOKUP(B30,ア!$A$2:$C$788,3,FALSE))</f>
        <v/>
      </c>
      <c r="G30" s="390"/>
      <c r="H30" s="199"/>
    </row>
    <row r="31" spans="1:8" ht="80.099999999999994" customHeight="1" x14ac:dyDescent="0.45">
      <c r="A31" s="161" t="s">
        <v>2142</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IF(B32="","",VLOOKUP(B32,様式4・中学部!$R$17:$Z$136,2,FALSE))</f>
        <v/>
      </c>
      <c r="D32" s="386" t="str">
        <f>IF(B32="","",VLOOKUP(B32,様式4・中学部!$R$17:$Z$136,3,FALSE))</f>
        <v/>
      </c>
      <c r="E32" s="166" t="str">
        <f>IF(B32="","",VLOOKUP(B32,様式4・中学部!$R$17:$Z$136,4,FALSE))</f>
        <v/>
      </c>
      <c r="F32" s="167" t="str">
        <f>IF(B32="","",VLOOKUP(B32,様式4・中学部!$R$17:$Z$136,5,FALSE))</f>
        <v/>
      </c>
      <c r="G32" s="389" t="str">
        <f>IF(B32="","",VLOOKUP(B32,様式4・中学部!$R$17:$Z$136,7,FALSE))</f>
        <v/>
      </c>
      <c r="H32" s="198"/>
    </row>
    <row r="33" spans="1:8" ht="80.099999999999994" customHeight="1" x14ac:dyDescent="0.45">
      <c r="A33" s="161" t="s">
        <v>2142</v>
      </c>
      <c r="B33" s="168"/>
      <c r="C33" s="387"/>
      <c r="D33" s="387"/>
      <c r="E33" s="169" t="str">
        <f>IF(B33="","",VLOOKUP(B33,ア!$A$2:$C$788,2,FALSE))</f>
        <v/>
      </c>
      <c r="F33" s="170" t="str">
        <f>IF(B33="","",VLOOKUP(B33,ア!$A$2:$C$788,3,FALSE))</f>
        <v/>
      </c>
      <c r="G33" s="390"/>
      <c r="H33" s="199"/>
    </row>
    <row r="34" spans="1:8" ht="80.099999999999994" customHeight="1" x14ac:dyDescent="0.45">
      <c r="A34" s="161" t="s">
        <v>2142</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IF(B35="","",VLOOKUP(B35,様式4・中学部!$R$17:$Z$136,2,FALSE))</f>
        <v/>
      </c>
      <c r="D35" s="386" t="str">
        <f>IF(B35="","",VLOOKUP(B35,様式4・中学部!$R$17:$Z$136,3,FALSE))</f>
        <v/>
      </c>
      <c r="E35" s="166" t="str">
        <f>IF(B35="","",VLOOKUP(B35,様式4・中学部!$R$17:$Z$136,4,FALSE))</f>
        <v/>
      </c>
      <c r="F35" s="167" t="str">
        <f>IF(B35="","",VLOOKUP(B35,様式4・中学部!$R$17:$Z$136,5,FALSE))</f>
        <v/>
      </c>
      <c r="G35" s="389" t="str">
        <f>IF(B35="","",VLOOKUP(B35,様式4・中学部!$R$17:$Z$136,7,FALSE))</f>
        <v/>
      </c>
      <c r="H35" s="198"/>
    </row>
    <row r="36" spans="1:8" ht="80.099999999999994" customHeight="1" x14ac:dyDescent="0.45">
      <c r="A36" s="161" t="s">
        <v>2142</v>
      </c>
      <c r="B36" s="168"/>
      <c r="C36" s="387"/>
      <c r="D36" s="387"/>
      <c r="E36" s="169" t="str">
        <f>IF(B36="","",VLOOKUP(B36,ア!$A$2:$C$788,2,FALSE))</f>
        <v/>
      </c>
      <c r="F36" s="170" t="str">
        <f>IF(B36="","",VLOOKUP(B36,ア!$A$2:$C$788,3,FALSE))</f>
        <v/>
      </c>
      <c r="G36" s="390"/>
      <c r="H36" s="199"/>
    </row>
    <row r="37" spans="1:8" ht="80.099999999999994" customHeight="1" x14ac:dyDescent="0.45">
      <c r="A37" s="161" t="s">
        <v>2142</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IF(B38="","",VLOOKUP(B38,様式4・中学部!$R$17:$Z$136,2,FALSE))</f>
        <v/>
      </c>
      <c r="D38" s="386" t="str">
        <f>IF(B38="","",VLOOKUP(B38,様式4・中学部!$R$17:$Z$136,3,FALSE))</f>
        <v/>
      </c>
      <c r="E38" s="166" t="str">
        <f>IF(B38="","",VLOOKUP(B38,様式4・中学部!$R$17:$Z$136,4,FALSE))</f>
        <v/>
      </c>
      <c r="F38" s="167" t="str">
        <f>IF(B38="","",VLOOKUP(B38,様式4・中学部!$R$17:$Z$136,5,FALSE))</f>
        <v/>
      </c>
      <c r="G38" s="389" t="str">
        <f>IF(B38="","",VLOOKUP(B38,様式4・中学部!$R$17:$Z$136,7,FALSE))</f>
        <v/>
      </c>
      <c r="H38" s="198"/>
    </row>
    <row r="39" spans="1:8" ht="80.099999999999994" customHeight="1" x14ac:dyDescent="0.45">
      <c r="A39" s="161" t="s">
        <v>2142</v>
      </c>
      <c r="B39" s="168"/>
      <c r="C39" s="387"/>
      <c r="D39" s="387"/>
      <c r="E39" s="169" t="str">
        <f>IF(B39="","",VLOOKUP(B39,ア!$A$2:$C$788,2,FALSE))</f>
        <v/>
      </c>
      <c r="F39" s="170" t="str">
        <f>IF(B39="","",VLOOKUP(B39,ア!$A$2:$C$788,3,FALSE))</f>
        <v/>
      </c>
      <c r="G39" s="390"/>
      <c r="H39" s="199"/>
    </row>
    <row r="40" spans="1:8" ht="80.099999999999994" customHeight="1" x14ac:dyDescent="0.45">
      <c r="A40" s="161" t="s">
        <v>2142</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IF(B41="","",VLOOKUP(B41,様式4・中学部!$R$17:$Z$136,2,FALSE))</f>
        <v/>
      </c>
      <c r="D41" s="386" t="str">
        <f>IF(B41="","",VLOOKUP(B41,様式4・中学部!$R$17:$Z$136,3,FALSE))</f>
        <v/>
      </c>
      <c r="E41" s="166" t="str">
        <f>IF(B41="","",VLOOKUP(B41,様式4・中学部!$R$17:$Z$136,4,FALSE))</f>
        <v/>
      </c>
      <c r="F41" s="167" t="str">
        <f>IF(B41="","",VLOOKUP(B41,様式4・中学部!$R$17:$Z$136,5,FALSE))</f>
        <v/>
      </c>
      <c r="G41" s="389" t="str">
        <f>IF(B41="","",VLOOKUP(B41,様式4・中学部!$R$17:$Z$136,7,FALSE))</f>
        <v/>
      </c>
      <c r="H41" s="198"/>
    </row>
    <row r="42" spans="1:8" ht="80.099999999999994" customHeight="1" x14ac:dyDescent="0.45">
      <c r="A42" s="161" t="s">
        <v>2142</v>
      </c>
      <c r="B42" s="168"/>
      <c r="C42" s="387"/>
      <c r="D42" s="387"/>
      <c r="E42" s="169" t="str">
        <f>IF(B42="","",VLOOKUP(B42,ア!$A$2:$C$788,2,FALSE))</f>
        <v/>
      </c>
      <c r="F42" s="170" t="str">
        <f>IF(B42="","",VLOOKUP(B42,ア!$A$2:$C$788,3,FALSE))</f>
        <v/>
      </c>
      <c r="G42" s="390"/>
      <c r="H42" s="199"/>
    </row>
    <row r="43" spans="1:8" ht="80.099999999999994" customHeight="1" x14ac:dyDescent="0.45">
      <c r="A43" s="161" t="s">
        <v>2142</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IF(B44="","",VLOOKUP(B44,様式4・中学部!$R$17:$Z$136,2,FALSE))</f>
        <v/>
      </c>
      <c r="D44" s="386" t="str">
        <f>IF(B44="","",VLOOKUP(B44,様式4・中学部!$R$17:$Z$136,3,FALSE))</f>
        <v/>
      </c>
      <c r="E44" s="166" t="str">
        <f>IF(B44="","",VLOOKUP(B44,様式4・中学部!$R$17:$Z$136,4,FALSE))</f>
        <v/>
      </c>
      <c r="F44" s="167" t="str">
        <f>IF(B44="","",VLOOKUP(B44,様式4・中学部!$R$17:$Z$136,5,FALSE))</f>
        <v/>
      </c>
      <c r="G44" s="389" t="str">
        <f>IF(B44="","",VLOOKUP(B44,様式4・中学部!$R$17:$Z$136,7,FALSE))</f>
        <v/>
      </c>
      <c r="H44" s="198"/>
    </row>
    <row r="45" spans="1:8" ht="80.099999999999994" customHeight="1" x14ac:dyDescent="0.45">
      <c r="A45" s="161" t="s">
        <v>2142</v>
      </c>
      <c r="B45" s="168"/>
      <c r="C45" s="387"/>
      <c r="D45" s="387"/>
      <c r="E45" s="169" t="str">
        <f>IF(B45="","",VLOOKUP(B45,ア!$A$2:$C$788,2,FALSE))</f>
        <v/>
      </c>
      <c r="F45" s="170" t="str">
        <f>IF(B45="","",VLOOKUP(B45,ア!$A$2:$C$788,3,FALSE))</f>
        <v/>
      </c>
      <c r="G45" s="390"/>
      <c r="H45" s="199"/>
    </row>
    <row r="46" spans="1:8" ht="80.099999999999994" customHeight="1" x14ac:dyDescent="0.45">
      <c r="A46" s="161" t="s">
        <v>2142</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IF(B47="","",VLOOKUP(B47,様式4・中学部!$R$17:$Z$136,2,FALSE))</f>
        <v/>
      </c>
      <c r="D47" s="386" t="str">
        <f>IF(B47="","",VLOOKUP(B47,様式4・中学部!$R$17:$Z$136,3,FALSE))</f>
        <v/>
      </c>
      <c r="E47" s="166" t="str">
        <f>IF(B47="","",VLOOKUP(B47,様式4・中学部!$R$17:$Z$136,4,FALSE))</f>
        <v/>
      </c>
      <c r="F47" s="167" t="str">
        <f>IF(B47="","",VLOOKUP(B47,様式4・中学部!$R$17:$Z$136,5,FALSE))</f>
        <v/>
      </c>
      <c r="G47" s="389" t="str">
        <f>IF(B47="","",VLOOKUP(B47,様式4・中学部!$R$17:$Z$136,7,FALSE))</f>
        <v/>
      </c>
      <c r="H47" s="198"/>
    </row>
    <row r="48" spans="1:8" ht="80.099999999999994" customHeight="1" x14ac:dyDescent="0.45">
      <c r="A48" s="161" t="s">
        <v>2142</v>
      </c>
      <c r="B48" s="168"/>
      <c r="C48" s="387"/>
      <c r="D48" s="387"/>
      <c r="E48" s="169" t="str">
        <f>IF(B48="","",VLOOKUP(B48,ア!$A$2:$C$788,2,FALSE))</f>
        <v/>
      </c>
      <c r="F48" s="170" t="str">
        <f>IF(B48="","",VLOOKUP(B48,ア!$A$2:$C$788,3,FALSE))</f>
        <v/>
      </c>
      <c r="G48" s="390"/>
      <c r="H48" s="199"/>
    </row>
    <row r="49" spans="1:8" ht="80.099999999999994" customHeight="1" x14ac:dyDescent="0.45">
      <c r="A49" s="161" t="s">
        <v>2142</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IF(B50="","",VLOOKUP(B50,様式4・中学部!$R$17:$Z$136,2,FALSE))</f>
        <v/>
      </c>
      <c r="D50" s="386" t="str">
        <f>IF(B50="","",VLOOKUP(B50,様式4・中学部!$R$17:$Z$136,3,FALSE))</f>
        <v/>
      </c>
      <c r="E50" s="166" t="str">
        <f>IF(B50="","",VLOOKUP(B50,様式4・中学部!$R$17:$Z$136,4,FALSE))</f>
        <v/>
      </c>
      <c r="F50" s="167" t="str">
        <f>IF(B50="","",VLOOKUP(B50,様式4・中学部!$R$17:$Z$136,5,FALSE))</f>
        <v/>
      </c>
      <c r="G50" s="389" t="str">
        <f>IF(B50="","",VLOOKUP(B50,様式4・中学部!$R$17:$Z$136,7,FALSE))</f>
        <v/>
      </c>
      <c r="H50" s="198"/>
    </row>
    <row r="51" spans="1:8" ht="80.099999999999994" customHeight="1" x14ac:dyDescent="0.45">
      <c r="A51" s="161" t="s">
        <v>2142</v>
      </c>
      <c r="B51" s="168"/>
      <c r="C51" s="387"/>
      <c r="D51" s="387"/>
      <c r="E51" s="169" t="str">
        <f>IF(B51="","",VLOOKUP(B51,ア!$A$2:$C$788,2,FALSE))</f>
        <v/>
      </c>
      <c r="F51" s="170" t="str">
        <f>IF(B51="","",VLOOKUP(B51,ア!$A$2:$C$788,3,FALSE))</f>
        <v/>
      </c>
      <c r="G51" s="390"/>
      <c r="H51" s="199"/>
    </row>
    <row r="52" spans="1:8" ht="80.099999999999994" customHeight="1" x14ac:dyDescent="0.45">
      <c r="A52" s="161" t="s">
        <v>2142</v>
      </c>
      <c r="B52" s="168"/>
      <c r="C52" s="388"/>
      <c r="D52" s="388"/>
      <c r="E52" s="169" t="str">
        <f>IF(B52="","",VLOOKUP(B52,ア!$A$2:$C$788,2,FALSE))</f>
        <v/>
      </c>
      <c r="F52" s="170" t="str">
        <f>IF(B52="","",VLOOKUP(B52,ア!$A$2:$C$788,3,FALSE))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FBC6B0CA4118946A0E437E7E3B569E1" ma:contentTypeVersion="14" ma:contentTypeDescription="新しいドキュメントを作成します。" ma:contentTypeScope="" ma:versionID="8e18cb6e443ae28280a2d2650b734ef5">
  <xsd:schema xmlns:xsd="http://www.w3.org/2001/XMLSchema" xmlns:xs="http://www.w3.org/2001/XMLSchema" xmlns:p="http://schemas.microsoft.com/office/2006/metadata/properties" xmlns:ns2="e93ce6fe-2f78-4935-b87a-ae0e71212bb9" xmlns:ns3="92c85782-91b6-4975-a634-e8e07eaefb77" targetNamespace="http://schemas.microsoft.com/office/2006/metadata/properties" ma:root="true" ma:fieldsID="0ea6be839ec7a0b37802c42dcde95ccd" ns2:_="" ns3:_="">
    <xsd:import namespace="e93ce6fe-2f78-4935-b87a-ae0e71212bb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3ce6fe-2f78-4935-b87a-ae0e71212b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70f44a-8696-4dff-bf07-a90bbe2748d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3ce6fe-2f78-4935-b87a-ae0e71212bb9">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DFBDAAC0-4953-4C2B-B39E-0CEEAB271E48}">
  <ds:schemaRefs>
    <ds:schemaRef ds:uri="http://schemas.microsoft.com/sharepoint/v3/contenttype/forms"/>
  </ds:schemaRefs>
</ds:datastoreItem>
</file>

<file path=customXml/itemProps2.xml><?xml version="1.0" encoding="utf-8"?>
<ds:datastoreItem xmlns:ds="http://schemas.openxmlformats.org/officeDocument/2006/customXml" ds:itemID="{619EC4E3-29CB-43BD-BCCA-DC0FA8DE66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3ce6fe-2f78-4935-b87a-ae0e71212bb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4A1556-BDE0-4C03-9378-151D05D9C08D}">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e93ce6fe-2f78-4935-b87a-ae0e71212bb9"/>
    <ds:schemaRef ds:uri="http://purl.org/dc/elements/1.1/"/>
    <ds:schemaRef ds:uri="92c85782-91b6-4975-a634-e8e07eaefb77"/>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2025-07-09T08:16:40Z</cp:lastPrinted>
  <dcterms:created xsi:type="dcterms:W3CDTF">2019-06-05T06:28:00Z</dcterms:created>
  <dcterms:modified xsi:type="dcterms:W3CDTF">2025-11-27T08:17:04Z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0x0101003FBC6B0CA4118946A0E437E7E3B569E1</vt:lpwstr>
  </property>
  <property fmtid="{D5CDD505-2E9C-101B-9397-08002B2CF9AE}" pid="4" name="MediaServiceImageTags">
    <vt:lpwstr/>
  </property>
</Properties>
</file>