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6FB4830-BF8F-4F48-B664-5AF3AA6757D1}" xr6:coauthVersionLast="47" xr6:coauthVersionMax="47" xr10:uidLastSave="{00000000-0000-0000-0000-000000000000}"/>
  <bookViews>
    <workbookView xWindow="4044" yWindow="4044" windowWidth="13824" windowHeight="7968"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G3" i="18" s="1" a="1"/>
  <c r="G3" i="18" s="1"/>
  <c r="G2" i="18" s="1"/>
  <c r="D2" i="19" s="1"/>
  <c r="C3" i="18"/>
  <c r="I3" i="18" a="1"/>
  <c r="I3" i="18" s="1"/>
  <c r="H3" i="18" a="1"/>
  <c r="H3" i="18" s="1"/>
  <c r="H2" i="18" s="1"/>
  <c r="E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<sst xmlns="http://schemas.openxmlformats.org/spreadsheetml/2006/main" count="17541" uniqueCount="7954">
  <si>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</si>
  <si>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</si>
  <si>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</si>
  <si>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</si>
  <si>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</si>
  <si>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</si>
  <si>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</si>
  <si>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</si>
  <si>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</si>
  <si>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</si>
  <si>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</si>
  <si>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</si>
  <si>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</si>
  <si>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</si>
  <si>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</si>
  <si>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</si>
  <si>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</si>
  <si>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</si>
  <si>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</si>
  <si>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</si>
  <si>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</si>
  <si>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</si>
  <si>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</si>
  <si>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</si>
  <si>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</si>
  <si>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</si>
  <si>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</si>
  <si>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</si>
  <si>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</si>
  <si>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</si>
  <si>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</si>
  <si>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</si>
  <si>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</si>
  <si>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</si>
  <si>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</si>
  <si>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</si>
  <si>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</si>
  <si>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</si>
  <si>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</si>
  <si>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</si>
  <si>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</si>
  <si>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</si>
  <si>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</si>
  <si>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</si>
  <si>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</si>
  <si>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</si>
  <si>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</si>
  <si>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</si>
  <si>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</si>
  <si>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</si>
  <si>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</si>
  <si>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</si>
  <si>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</si>
  <si>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</si>
  <si>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</si>
  <si>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</si>
  <si>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</si>
  <si>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</si>
  <si>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</si>
  <si>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</si>
  <si>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</si>
  <si>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</si>
  <si>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</si>
  <si>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</si>
  <si>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</si>
  <si>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</si>
  <si>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</si>
  <si>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</si>
  <si>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</si>
  <si>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</si>
  <si>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</si>
  <si>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</si>
  <si>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</si>
  <si>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</si>
  <si>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</si>
  <si>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</si>
  <si>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</si>
  <si>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</si>
  <si>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</si>
  <si>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</si>
  <si>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</si>
  <si>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</si>
  <si>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</si>
  <si>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</si>
  <si>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</si>
  <si>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</si>
  <si>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</si>
  <si>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</si>
  <si>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</si>
  <si>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</si>
  <si>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</si>
  <si>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</si>
  <si>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</si>
  <si>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</si>
  <si>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</si>
  <si>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</si>
  <si>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</si>
  <si>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</si>
  <si>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</si>
  <si>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</si>
  <si>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</si>
  <si>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</si>
  <si>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</si>
  <si>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</si>
  <si>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</si>
  <si>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</si>
  <si>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</si>
  <si>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</si>
  <si>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</si>
  <si>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</si>
  <si>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</si>
  <si>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</si>
  <si>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</si>
  <si>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</si>
  <si>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</si>
  <si>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</si>
  <si>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</si>
  <si>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</si>
  <si>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</si>
  <si>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</si>
  <si>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</si>
  <si>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</si>
  <si>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</si>
  <si>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</si>
  <si>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</si>
  <si>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</si>
  <si>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</si>
  <si>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</si>
  <si>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</si>
  <si>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</si>
  <si>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</si>
  <si>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</si>
  <si>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</si>
  <si>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</si>
  <si>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</si>
  <si>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</si>
  <si>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</si>
  <si>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</si>
  <si>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</si>
  <si>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</si>
  <si>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</si>
  <si>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</si>
  <si>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</si>
  <si>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</si>
  <si>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</si>
  <si>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</si>
  <si>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</si>
  <si>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</si>
  <si>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</si>
  <si>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</si>
  <si>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</si>
  <si>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</si>
  <si>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</si>
  <si>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</si>
  <si>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</si>
  <si>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</si>
  <si>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</si>
  <si>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</si>
  <si>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</si>
  <si>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</si>
  <si>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</si>
  <si>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</si>
  <si>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</si>
  <si>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</si>
  <si>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</si>
  <si>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</si>
  <si>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</si>
  <si>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</si>
  <si>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</si>
  <si>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</si>
  <si>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</si>
  <si>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</si>
  <si>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</si>
  <si>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</si>
  <si>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</si>
  <si>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</si>
  <si>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</si>
  <si>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</si>
  <si>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</si>
  <si>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</si>
  <si>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</si>
  <si>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</si>
  <si>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</si>
  <si>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</si>
  <si>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</si>
  <si>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</si>
  <si>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</si>
  <si>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</si>
  <si>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</si>
  <si>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</si>
  <si>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</si>
  <si>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</si>
  <si>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</si>
  <si>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</si>
  <si>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</si>
  <si>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</si>
  <si>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</si>
  <si>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</si>
  <si>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</si>
  <si>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</si>
  <si>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</si>
  <si>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</si>
  <si>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</si>
  <si>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</si>
  <si>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</si>
  <si>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</si>
  <si>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</si>
  <si>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</si>
  <si>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</si>
  <si>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</si>
  <si>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</si>
  <si>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</si>
  <si>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</si>
  <si>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</si>
  <si>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</si>
  <si>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</si>
  <si>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</si>
  <si>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</si>
  <si>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</si>
  <si>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</si>
  <si>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</si>
  <si>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</si>
  <si>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</si>
  <si>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</si>
  <si>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</si>
  <si>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</si>
  <si>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</si>
  <si>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</si>
  <si>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</si>
  <si>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</si>
  <si>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</si>
  <si>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</si>
  <si>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</si>
  <si>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</si>
  <si>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</si>
  <si>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</si>
  <si>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</si>
  <si>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</si>
  <si>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</si>
  <si>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</si>
  <si>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</si>
  <si>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</si>
  <si>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</si>
  <si>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</si>
  <si>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</si>
  <si>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</si>
  <si>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</si>
  <si>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</si>
  <si>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</si>
  <si>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</si>
  <si>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</si>
  <si>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</si>
  <si>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</si>
  <si>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</si>
  <si>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</si>
  <si>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</si>
  <si>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</si>
  <si>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</si>
  <si>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</si>
  <si>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</si>
  <si>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</si>
  <si>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</si>
  <si>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</si>
  <si>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</si>
  <si>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</si>
  <si>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</si>
  <si>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</si>
  <si>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</si>
  <si>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</si>
  <si>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</si>
  <si>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</si>
  <si>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</si>
  <si>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</si>
  <si>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</si>
  <si>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</si>
  <si>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</si>
  <si>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</si>
  <si>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</si>
  <si>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</si>
  <si>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</si>
  <si>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</si>
  <si>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</si>
  <si>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</si>
  <si>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</si>
  <si>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</si>
  <si>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</si>
  <si>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</si>
  <si>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</si>
  <si>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</si>
  <si>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</si>
  <si>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</si>
  <si>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</si>
  <si>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</si>
  <si>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</si>
  <si>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</si>
  <si>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</si>
  <si>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</si>
  <si>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</si>
  <si>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</si>
  <si>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</si>
  <si>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</si>
  <si>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</si>
  <si>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</si>
  <si>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</si>
  <si>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</si>
  <si>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</si>
  <si>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</si>
  <si>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</si>
  <si>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</si>
  <si>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</si>
  <si>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</si>
  <si>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</si>
  <si>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</si>
  <si>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</si>
  <si>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</si>
  <si>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</si>
  <si>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</si>
  <si>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</si>
  <si>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</si>
  <si>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</si>
  <si>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</si>
  <si>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</si>
  <si>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</si>
  <si>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</si>
  <si>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</si>
  <si>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</si>
  <si>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</si>
  <si>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</si>
  <si>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</si>
  <si>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</si>
  <si>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</si>
  <si>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</si>
  <si>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</si>
  <si>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</si>
  <si>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</si>
  <si>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</si>
  <si>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</si>
  <si>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</si>
  <si>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</si>
  <si>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</si>
  <si>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</si>
  <si>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</si>
  <si>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</si>
  <si>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</si>
  <si>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</si>
  <si>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</si>
  <si>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</si>
  <si>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</si>
  <si>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</si>
  <si>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</si>
  <si>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</si>
  <si>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</si>
  <si>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</si>
  <si>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</si>
  <si>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</si>
  <si>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</si>
  <si>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</si>
  <si>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</si>
  <si>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</si>
  <si>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</si>
  <si>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</si>
  <si>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</si>
  <si>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</si>
  <si>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</si>
  <si>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</si>
  <si>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</si>
  <si>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</si>
  <si>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</si>
  <si>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</si>
  <si>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</si>
  <si>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</si>
  <si>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</si>
  <si>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</si>
  <si>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</si>
  <si>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</si>
  <si>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</si>
  <si>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</si>
  <si>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</si>
  <si>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</si>
  <si>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</si>
  <si>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</si>
  <si>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</si>
  <si>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</si>
  <si>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</si>
  <si>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</si>
  <si>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</si>
  <si>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</si>
  <si>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</si>
  <si>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</si>
  <si>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</si>
  <si>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</si>
  <si>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</si>
  <si>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</si>
  <si>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</si>
  <si>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</si>
  <si>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</si>
  <si>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</si>
  <si>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</si>
  <si>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</si>
  <si>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</si>
  <si>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</si>
  <si>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</si>
  <si>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</si>
  <si>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</si>
  <si>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</si>
  <si>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</si>
  <si>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</si>
  <si>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</si>
  <si>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</si>
  <si>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</si>
  <si>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</si>
  <si>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</si>
  <si>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</si>
  <si>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</si>
  <si>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</si>
  <si>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</si>
  <si>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</si>
  <si>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</si>
  <si>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</si>
  <si>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</si>
  <si>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</si>
  <si>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</si>
  <si>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</si>
  <si>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</si>
  <si>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</si>
  <si>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</si>
  <si>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</si>
  <si>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</si>
  <si>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</si>
  <si>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</si>
  <si>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</si>
  <si>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</si>
  <si>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</si>
  <si>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</si>
  <si>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</si>
  <si>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</si>
  <si>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</si>
  <si>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</si>
  <si>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</si>
  <si>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</si>
  <si>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</si>
  <si>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</si>
  <si>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</si>
  <si>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</si>
  <si>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</si>
  <si>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</si>
  <si>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</si>
  <si>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</si>
  <si>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</si>
  <si>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</si>
  <si>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</si>
  <si>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</si>
  <si>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</si>
  <si>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</si>
  <si>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</si>
  <si>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</si>
  <si>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</si>
  <si>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</si>
  <si>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</si>
  <si>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</si>
  <si>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</si>
  <si>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</si>
  <si>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</si>
  <si>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</si>
  <si>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</si>
  <si>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</si>
  <si>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</si>
  <si>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</si>
  <si>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</si>
  <si>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</si>
  <si>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</si>
  <si>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</si>
  <si>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</si>
  <si>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</si>
  <si>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</si>
  <si>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</si>
  <si>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</si>
  <si>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</si>
  <si>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</si>
  <si>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</si>
  <si>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</si>
  <si>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</si>
  <si>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</si>
  <si>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</si>
  <si>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</si>
  <si>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</si>
  <si>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</si>
  <si>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</si>
  <si>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</si>
  <si>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</si>
  <si>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</si>
  <si>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</si>
  <si>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</si>
  <si>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</si>
  <si>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</si>
  <si>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</si>
  <si>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</si>
  <si>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</si>
  <si>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</si>
  <si>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</si>
  <si>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</si>
  <si>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</si>
  <si>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</si>
  <si>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</si>
  <si>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</si>
  <si>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</si>
  <si>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</si>
  <si>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</si>
  <si>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</si>
  <si>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</si>
  <si>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</si>
  <si>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</si>
  <si>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</si>
  <si>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</si>
  <si>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</si>
  <si>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</si>
  <si>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</si>
  <si>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</si>
  <si>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</si>
  <si>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</si>
  <si>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</si>
  <si>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</si>
  <si>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</si>
  <si>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</si>
  <si>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</si>
  <si>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</si>
  <si>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</si>
  <si>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</si>
  <si>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</si>
  <si>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</si>
  <si>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</si>
  <si>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</si>
  <si>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</si>
  <si>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</si>
  <si>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</si>
  <si>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</si>
  <si>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</si>
  <si>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</si>
  <si>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</si>
  <si>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</si>
  <si>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</si>
  <si>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</si>
  <si>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</si>
  <si>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</si>
  <si>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</si>
  <si>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</si>
  <si>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</si>
  <si>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</si>
  <si>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</si>
  <si>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</si>
  <si>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</si>
  <si>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</si>
  <si>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</si>
  <si>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</si>
  <si>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</si>
  <si>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</si>
  <si>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</si>
  <si>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</si>
  <si>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</si>
  <si>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</si>
  <si>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</si>
  <si>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</si>
  <si>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</si>
  <si>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</si>
  <si>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</si>
  <si>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</si>
  <si>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</si>
  <si>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</si>
  <si>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</si>
  <si>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</si>
  <si>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</si>
  <si>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</si>
  <si>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</si>
  <si>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</si>
  <si>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</si>
  <si>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</si>
  <si>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</si>
  <si>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</si>
  <si>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</si>
  <si>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</si>
  <si>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</si>
  <si>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</si>
  <si>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</si>
  <si>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</si>
  <si>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</si>
  <si>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</si>
  <si>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</si>
  <si>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</si>
  <si>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</si>
  <si>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</si>
  <si>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</si>
  <si>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</si>
  <si>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</si>
  <si>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</si>
  <si>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</si>
  <si>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</si>
  <si>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</si>
  <si>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</si>
  <si>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</si>
  <si>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</si>
  <si>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</si>
  <si>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</si>
  <si>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</si>
  <si>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</si>
  <si>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</si>
  <si>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</si>
  <si>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</si>
  <si>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</si>
  <si>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</si>
  <si>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</si>
  <si>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</si>
  <si>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</si>
  <si>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</si>
  <si>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</si>
  <si>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</si>
  <si>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</si>
  <si>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</si>
  <si>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</si>
  <si>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</si>
  <si>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</si>
  <si>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</si>
  <si>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</si>
  <si>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</si>
  <si>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</si>
  <si>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</si>
  <si>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</si>
  <si>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</si>
  <si>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</si>
  <si>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</si>
  <si>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</si>
  <si>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</si>
  <si>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</si>
  <si>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</si>
  <si>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</si>
  <si>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</si>
  <si>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</si>
  <si>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</si>
  <si>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</si>
  <si>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</si>
  <si>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</si>
  <si>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</si>
  <si>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</si>
  <si>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</si>
  <si>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</si>
  <si>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</si>
  <si>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</si>
  <si>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</si>
  <si>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</si>
  <si>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</si>
  <si>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</si>
  <si>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</si>
  <si>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</si>
  <si>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</si>
  <si>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</si>
  <si>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</si>
  <si>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</si>
  <si>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</si>
  <si>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</si>
  <si>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</si>
  <si>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</si>
  <si>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</si>
  <si>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</si>
  <si>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</si>
  <si>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</si>
  <si>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</si>
  <si>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</si>
  <si>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</si>
  <si>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</si>
  <si>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</si>
  <si>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</si>
  <si>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</si>
  <si>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</si>
  <si>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</si>
  <si>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</si>
  <si>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</si>
  <si>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</si>
  <si>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</si>
  <si>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</si>
  <si>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</si>
  <si>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</si>
  <si>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</si>
  <si>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</si>
  <si>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</si>
  <si>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</si>
  <si>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</si>
  <si>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</si>
  <si>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</si>
  <si>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</si>
  <si>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</si>
  <si>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</si>
  <si>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</si>
  <si>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</si>
  <si>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</si>
  <si>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</si>
  <si>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</si>
  <si>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</si>
  <si>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</si>
  <si>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</si>
  <si>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</si>
  <si>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</si>
  <si>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</si>
  <si>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</si>
  <si>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</si>
  <si>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</si>
  <si>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</si>
  <si>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</si>
  <si>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</si>
  <si>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</si>
  <si>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</si>
  <si>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</si>
  <si>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</si>
  <si>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</si>
  <si>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</si>
  <si>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</si>
  <si>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</si>
  <si>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</si>
  <si>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</si>
  <si>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</si>
  <si>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</si>
  <si>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</si>
  <si>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</si>
  <si>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</si>
  <si>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</si>
  <si>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</si>
  <si>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</si>
  <si>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</si>
  <si>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</si>
  <si>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</si>
  <si>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</si>
  <si>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</si>
  <si>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</si>
  <si>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</si>
  <si>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</si>
  <si>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</si>
  <si>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</si>
  <si>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</si>
  <si>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</si>
  <si>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</si>
  <si>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</si>
  <si>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</si>
  <si>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</si>
  <si>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</si>
  <si>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</si>
  <si>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</si>
  <si>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</si>
  <si>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</si>
  <si>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</si>
  <si>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</si>
  <si>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</si>
  <si>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</si>
  <si>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</si>
  <si>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</si>
  <si>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</si>
  <si>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</si>
  <si>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</si>
  <si>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</si>
  <si>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</si>
  <si>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</si>
  <si>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</si>
  <si>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</si>
  <si>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</si>
  <si>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</si>
  <si>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</si>
  <si>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</si>
  <si>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</si>
  <si>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</si>
  <si>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</si>
  <si>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</si>
  <si>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</si>
  <si>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</si>
  <si>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</si>
  <si>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</si>
  <si>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</si>
  <si>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</si>
  <si>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</si>
  <si>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</si>
  <si>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</si>
  <si>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</si>
  <si>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</si>
  <si>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</si>
  <si>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</si>
  <si>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</si>
  <si>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</si>
  <si>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</si>
  <si>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</si>
  <si>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</si>
  <si>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</si>
  <si>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</si>
  <si>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</si>
  <si>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</si>
  <si>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</si>
  <si>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</si>
  <si>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</si>
  <si>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</si>
  <si>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</si>
  <si>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</si>
  <si>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</si>
  <si>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</si>
  <si>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</si>
  <si>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</si>
  <si>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</si>
  <si>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</si>
  <si>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</si>
  <si>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</si>
  <si>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</si>
  <si>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</si>
  <si>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</si>
  <si>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</si>
  <si>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</si>
  <si>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</si>
  <si>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</si>
  <si>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</si>
  <si>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</si>
  <si>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</si>
  <si>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</si>
  <si>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</si>
  <si>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</si>
  <si>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</si>
  <si>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</si>
  <si>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</si>
  <si>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</si>
  <si>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</si>
  <si>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</si>
  <si>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</si>
  <si>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</si>
  <si>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</si>
  <si>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</si>
  <si>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</si>
  <si>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</si>
  <si>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</si>
  <si>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</si>
  <si>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</si>
  <si>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</si>
  <si>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</si>
  <si>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</si>
  <si>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</si>
  <si>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</si>
  <si>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</si>
  <si>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</si>
  <si>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</si>
  <si>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</si>
  <si>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</si>
  <si>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</si>
  <si>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</si>
  <si>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</si>
  <si>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</si>
  <si>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</si>
  <si>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</si>
  <si>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</si>
  <si>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</si>
  <si>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</si>
  <si>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</si>
  <si>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</si>
  <si>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</si>
  <si>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</si>
  <si>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</si>
  <si>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</si>
  <si>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</si>
  <si>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</si>
  <si>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</si>
  <si>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</si>
  <si>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</si>
  <si>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</si>
  <si>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</si>
  <si>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</si>
  <si>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</si>
  <si>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</si>
  <si>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</si>
  <si>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</si>
  <si>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</si>
  <si>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</si>
  <si>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</si>
  <si>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</si>
  <si>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</si>
  <si>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</si>
  <si>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</si>
  <si>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</si>
  <si>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</si>
  <si>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</si>
  <si>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</si>
  <si>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</si>
  <si>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</si>
  <si>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</si>
  <si>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</si>
  <si>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</si>
  <si>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</si>
  <si>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</si>
  <si>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</si>
  <si>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</si>
  <si>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</si>
  <si>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</si>
  <si>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</si>
  <si>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</si>
  <si>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</si>
  <si>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</si>
  <si>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</si>
  <si>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</si>
  <si>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</si>
  <si>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</si>
  <si>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</si>
  <si>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</si>
  <si>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</si>
  <si>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</si>
  <si>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</si>
  <si>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</si>
  <si>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</si>
  <si>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</si>
  <si>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</si>
  <si>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</si>
  <si>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</si>
  <si>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</si>
  <si>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</si>
  <si>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</si>
  <si>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</si>
  <si>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</si>
  <si>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</si>
  <si>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</si>
  <si>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</si>
  <si>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</si>
  <si>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</si>
  <si>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</si>
  <si>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</si>
  <si>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</si>
  <si>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</si>
  <si>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</si>
  <si>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</si>
  <si>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</si>
  <si>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</si>
  <si>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</si>
  <si>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</si>
  <si>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</si>
  <si>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</si>
  <si>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</si>
  <si>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</si>
  <si>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</si>
  <si>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</si>
  <si>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</si>
  <si>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</si>
  <si>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</si>
  <si>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</si>
  <si>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</si>
  <si>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</si>
  <si>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</si>
  <si>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</si>
  <si>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</si>
  <si>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</si>
  <si>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</si>
  <si>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</si>
  <si>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</si>
  <si>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</si>
  <si>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</si>
  <si>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</si>
  <si>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</si>
  <si>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</si>
  <si>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</si>
  <si>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</si>
  <si>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</si>
  <si>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</si>
  <si>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</si>
  <si>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</si>
  <si>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</si>
  <si>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</si>
  <si>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</si>
  <si>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</si>
  <si>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</si>
  <si>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</si>
  <si>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</si>
  <si>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</si>
  <si>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</si>
  <si>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</si>
  <si>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</si>
  <si>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</si>
  <si>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</si>
  <si>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</si>
  <si>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</si>
  <si>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</si>
  <si>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</si>
  <si>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</si>
  <si>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</si>
  <si>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</si>
  <si>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</si>
  <si>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</si>
  <si>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</si>
  <si>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</si>
  <si>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</si>
  <si>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</si>
  <si>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</si>
  <si>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</si>
  <si>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</si>
  <si>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</si>
  <si>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</si>
  <si>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</si>
  <si>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</si>
  <si>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</si>
  <si>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</si>
  <si>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</si>
  <si>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</si>
  <si>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</si>
  <si>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</si>
  <si>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</si>
  <si>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</si>
  <si>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</si>
  <si>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</si>
  <si>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</si>
  <si>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</si>
  <si>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</si>
  <si>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</si>
  <si>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</si>
  <si>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</si>
  <si>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</si>
  <si>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</si>
  <si>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</si>
  <si>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</si>
  <si>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</si>
  <si>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</si>
  <si>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</si>
  <si>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</si>
  <si>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</si>
  <si>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</si>
  <si>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</si>
  <si>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</si>
  <si>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</si>
  <si>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</si>
  <si>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</si>
  <si>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</si>
  <si>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</si>
  <si>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</si>
  <si>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</si>
  <si>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</si>
  <si>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</si>
  <si>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</si>
  <si>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</si>
  <si>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</si>
  <si>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</si>
  <si>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</si>
  <si>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</si>
  <si>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</si>
  <si>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</si>
  <si>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</si>
  <si>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</si>
  <si>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</si>
  <si>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</si>
  <si>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</si>
  <si>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</si>
  <si>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</si>
  <si>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</si>
  <si>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</si>
  <si>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</si>
  <si>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</si>
  <si>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</si>
  <si>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</si>
  <si>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</si>
  <si>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</si>
  <si>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</si>
  <si>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</si>
  <si>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</si>
  <si>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</si>
  <si>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</si>
  <si>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</si>
  <si>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</si>
  <si>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</si>
  <si>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</si>
  <si>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</si>
  <si>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</si>
  <si>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</si>
  <si>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</si>
  <si>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</si>
  <si>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</si>
  <si>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</si>
  <si>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</si>
  <si>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</si>
  <si>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</si>
  <si>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</si>
  <si>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</si>
  <si>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</si>
  <si>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</si>
  <si>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</si>
  <si>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</si>
  <si>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</si>
  <si>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</si>
  <si>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</si>
  <si>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</si>
  <si>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</si>
  <si>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</si>
  <si>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</si>
  <si>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</si>
  <si>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</si>
  <si>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</si>
  <si>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</si>
  <si>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</si>
  <si>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</si>
  <si>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</si>
  <si>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</si>
  <si>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</si>
  <si>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</si>
  <si>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</si>
  <si>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</si>
  <si>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</si>
  <si>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</si>
  <si>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</si>
  <si>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</si>
  <si>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</si>
  <si>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</si>
  <si>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</si>
  <si>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</si>
  <si>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</si>
  <si>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</si>
  <si>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</si>
  <si>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</si>
  <si>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</si>
  <si>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</si>
  <si>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</si>
  <si>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</si>
  <si>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</si>
  <si>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</si>
  <si>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</si>
  <si>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</si>
  <si>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</si>
  <si>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</si>
  <si>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</si>
  <si>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</si>
  <si>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</si>
  <si>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</si>
  <si>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</si>
  <si>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</si>
  <si>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</si>
  <si>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</si>
  <si>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</si>
  <si>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</si>
  <si>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</si>
  <si>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</si>
  <si>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</si>
  <si>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</si>
  <si>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</si>
  <si>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</si>
  <si>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</si>
  <si>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</si>
  <si>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</si>
  <si>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</si>
  <si>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</si>
  <si>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</si>
  <si>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</si>
  <si>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</si>
  <si>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</si>
  <si>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</si>
  <si>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</si>
  <si>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</si>
  <si>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</si>
  <si>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</si>
  <si>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</si>
  <si>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</si>
  <si>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</si>
  <si>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</si>
  <si>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</si>
  <si>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</si>
  <si>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</si>
  <si>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</si>
  <si>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</si>
  <si>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</si>
  <si>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</si>
  <si>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</si>
  <si>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</si>
  <si>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</si>
  <si>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</si>
  <si>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</si>
  <si>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</si>
  <si>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</si>
  <si>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</si>
  <si>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</si>
  <si>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</si>
  <si>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</si>
  <si>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</si>
  <si>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</si>
  <si>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</si>
  <si>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</si>
  <si>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</si>
  <si>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</si>
  <si>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</si>
  <si>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</si>
  <si>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</si>
  <si>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</si>
  <si>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</si>
  <si>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</si>
  <si>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</si>
  <si>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</si>
  <si>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</si>
  <si>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</si>
  <si>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</si>
  <si>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</si>
  <si>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</si>
  <si>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</si>
  <si>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</si>
  <si>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</si>
  <si>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</si>
  <si>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</si>
  <si>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</si>
  <si>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</si>
  <si>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</si>
  <si>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</si>
  <si>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</si>
  <si>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</si>
  <si>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</si>
  <si>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</si>
  <si>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</si>
  <si>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</si>
  <si>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</si>
  <si>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</si>
  <si>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</si>
  <si>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</si>
  <si>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</si>
  <si>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</si>
  <si>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</si>
  <si>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</si>
  <si>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</si>
  <si>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</si>
  <si>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</si>
  <si>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</si>
  <si>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</si>
  <si>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</si>
  <si>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</si>
  <si>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</si>
  <si>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</si>
  <si>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</si>
  <si>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</si>
  <si>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</si>
  <si>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</si>
  <si>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</si>
  <si>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</si>
  <si>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</si>
  <si>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</si>
  <si>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</si>
  <si>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</si>
  <si>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</si>
  <si>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</si>
  <si>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</si>
  <si>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</si>
  <si>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</si>
  <si>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</si>
  <si>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</si>
  <si>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</si>
  <si>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</si>
  <si>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</si>
  <si>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</si>
  <si>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</si>
  <si>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</si>
  <si>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</si>
  <si>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</si>
  <si>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</si>
  <si>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</si>
  <si>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</si>
  <si>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</si>
  <si>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</si>
  <si>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</si>
  <si>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</si>
  <si>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</si>
  <si>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</si>
  <si>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</si>
  <si>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</si>
  <si>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</si>
  <si>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</si>
  <si>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</si>
  <si>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</si>
  <si>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</si>
  <si>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</si>
  <si>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</si>
  <si>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</si>
  <si>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</si>
  <si>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</si>
  <si>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</si>
  <si>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</si>
  <si>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</si>
  <si>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</si>
  <si>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</si>
  <si>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</si>
  <si>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</si>
  <si>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</si>
  <si>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</si>
  <si>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</si>
  <si>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</si>
  <si>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</si>
  <si>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</si>
  <si>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</si>
  <si>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</si>
  <si>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</si>
  <si>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</si>
  <si>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</si>
  <si>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</si>
  <si>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</si>
  <si>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</si>
  <si>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</si>
  <si>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</si>
  <si>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</si>
  <si>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</si>
  <si>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</si>
  <si>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</si>
  <si>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</si>
  <si>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</si>
  <si>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</si>
  <si>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</si>
  <si>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</si>
  <si>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</si>
  <si>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</si>
  <si>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</si>
  <si>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</si>
  <si>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</si>
  <si>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</si>
  <si>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</si>
  <si>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</si>
  <si>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</si>
  <si>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</si>
  <si>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</si>
  <si>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</si>
  <si>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</si>
  <si>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</si>
  <si>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</si>
  <si>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</si>
  <si>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</si>
  <si>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</si>
  <si>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</si>
  <si>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</si>
  <si>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</si>
  <si>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</si>
  <si>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</si>
  <si>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</si>
  <si>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</si>
  <si>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</si>
  <si>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</si>
  <si>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</si>
  <si>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</si>
  <si>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</si>
  <si>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</si>
  <si>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</si>
  <si>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</si>
  <si>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</si>
  <si>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</si>
  <si>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</si>
  <si>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</si>
  <si>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</si>
  <si>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</si>
  <si>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</si>
  <si>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</si>
  <si>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</si>
  <si>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</si>
  <si>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</si>
  <si>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</si>
  <si>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</si>
  <si>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</si>
  <si>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</si>
  <si>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</si>
  <si>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</si>
  <si>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</si>
  <si>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</si>
  <si>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</si>
  <si>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</si>
  <si>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</si>
  <si>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</si>
  <si>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</si>
  <si>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</si>
  <si>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</si>
  <si>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</si>
  <si>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</si>
  <si>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</si>
  <si>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</si>
  <si>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</si>
  <si>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</si>
  <si>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</si>
  <si>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</si>
  <si>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</si>
  <si>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</si>
  <si>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</si>
  <si>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</si>
  <si>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</si>
  <si>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</si>
  <si>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</si>
  <si>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</si>
  <si>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</si>
  <si>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</si>
  <si>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</si>
  <si>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</si>
  <si>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</si>
  <si>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</si>
  <si>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</si>
  <si>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</si>
  <si>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</si>
  <si>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</si>
  <si>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</si>
  <si>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</si>
  <si>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</si>
  <si>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</si>
  <si>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</si>
  <si>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</si>
  <si>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</si>
  <si>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</si>
  <si>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</si>
  <si>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</si>
  <si>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</si>
  <si>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</si>
  <si>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</si>
  <si>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</si>
  <si>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</si>
  <si>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</si>
  <si>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</si>
  <si>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</si>
  <si>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</si>
  <si>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</si>
  <si>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</si>
  <si>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</si>
  <si>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</si>
  <si>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</si>
  <si>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</si>
  <si>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</si>
  <si>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</si>
  <si>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</si>
  <si>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</si>
  <si>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</si>
  <si>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</si>
  <si>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</si>
  <si>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</si>
  <si>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</si>
  <si>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</si>
  <si>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</si>
  <si>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</si>
  <si>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</si>
  <si>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</si>
  <si>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</si>
  <si>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</si>
  <si>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</si>
  <si>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</si>
  <si>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</si>
  <si>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</si>
  <si>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</si>
  <si>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</si>
  <si>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</si>
  <si>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</si>
  <si>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</si>
  <si>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</si>
  <si>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</si>
  <si>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</si>
  <si>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</si>
  <si>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</si>
  <si>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</si>
  <si>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</si>
  <si>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</si>
  <si>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</si>
  <si>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</si>
  <si>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</si>
  <si>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</si>
  <si>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</si>
  <si>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</si>
  <si>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</si>
  <si>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</si>
  <si>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</si>
  <si>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</si>
  <si>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</si>
  <si>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</si>
  <si>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</si>
  <si>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</si>
  <si>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</si>
  <si>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</si>
  <si>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</si>
  <si>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</si>
  <si>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</si>
  <si>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</si>
  <si>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</si>
  <si>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</si>
  <si>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</si>
  <si>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</si>
  <si>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</si>
  <si>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</si>
  <si>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</si>
  <si>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</si>
  <si>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</si>
  <si>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</si>
  <si>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</si>
  <si>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</si>
  <si>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</si>
  <si>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</si>
  <si>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</si>
  <si>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</si>
  <si>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</si>
  <si>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</si>
  <si>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</si>
  <si>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</si>
  <si>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</si>
  <si>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</si>
  <si>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</si>
  <si>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</si>
  <si>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</si>
  <si>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</si>
  <si>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</si>
  <si>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</si>
  <si>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</si>
  <si>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</si>
  <si>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</si>
  <si>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</si>
  <si>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</si>
  <si>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</si>
  <si>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</si>
  <si>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</si>
  <si>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</si>
  <si>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</si>
  <si>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</si>
  <si>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</si>
  <si>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</si>
  <si>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</si>
  <si>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</si>
  <si>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</si>
  <si>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</si>
  <si>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</si>
  <si>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</si>
  <si>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</si>
  <si>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</si>
  <si>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</si>
  <si>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</si>
  <si>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</si>
  <si>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</si>
  <si>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</si>
  <si>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</si>
  <si>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</si>
  <si>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</si>
  <si>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</si>
  <si>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</si>
  <si>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</si>
  <si>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</si>
  <si>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</si>
  <si>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</si>
  <si>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</si>
  <si>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</si>
  <si>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</si>
  <si>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</si>
  <si>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</si>
  <si>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</si>
  <si>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</si>
  <si>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</si>
  <si>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</si>
  <si>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</si>
  <si>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</si>
  <si>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</si>
  <si>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</si>
  <si>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</si>
  <si>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</si>
  <si>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</si>
  <si>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</si>
  <si>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</si>
  <si>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</si>
  <si>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</si>
  <si>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</si>
  <si>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</si>
  <si>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</si>
  <si>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</si>
  <si>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</si>
  <si>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</si>
  <si>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</si>
  <si>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</si>
  <si>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</si>
  <si>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</si>
  <si>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</si>
  <si>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</si>
  <si>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</si>
  <si>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</si>
  <si>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</si>
  <si>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</si>
  <si>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</si>
  <si>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</si>
  <si>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</si>
  <si>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</si>
  <si>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</si>
  <si>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</si>
  <si>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</si>
  <si>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</si>
  <si>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</si>
  <si>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</si>
  <si>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</si>
  <si>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</si>
  <si>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</si>
  <si>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</si>
  <si>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</si>
  <si>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</si>
  <si>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</si>
  <si>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</si>
  <si>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</si>
  <si>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</si>
  <si>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</si>
  <si>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</si>
  <si>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</si>
  <si>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</si>
  <si>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</si>
  <si>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</si>
  <si>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</si>
  <si>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</si>
  <si>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</si>
  <si>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</si>
  <si>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</si>
  <si>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</si>
  <si>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</si>
  <si>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</si>
  <si>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</si>
  <si>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</si>
  <si>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</si>
  <si>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</si>
  <si>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</si>
  <si>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</si>
  <si>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</si>
  <si>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</si>
  <si>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</si>
  <si>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</si>
  <si>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</si>
  <si>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</si>
  <si>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</si>
  <si>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</si>
  <si>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</si>
  <si>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</si>
  <si>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</si>
  <si>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</si>
  <si>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</si>
  <si>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</si>
  <si>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</si>
  <si>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</si>
  <si>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</si>
  <si>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</si>
  <si>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</si>
  <si>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</si>
  <si>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</si>
  <si>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</si>
  <si>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</si>
  <si>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</si>
  <si>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</si>
  <si>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</si>
  <si>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</si>
  <si>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</si>
  <si>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</si>
  <si>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</si>
  <si>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</si>
  <si>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</si>
  <si>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</si>
  <si>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</si>
  <si>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</si>
  <si>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</si>
  <si>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</si>
  <si>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</si>
  <si>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</si>
  <si>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</si>
  <si>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</si>
  <si>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</si>
  <si>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</si>
  <si>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</si>
  <si>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</si>
  <si>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</si>
  <si>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</si>
  <si>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</si>
  <si>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</si>
  <si>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</si>
  <si>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</si>
  <si>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</si>
  <si>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</si>
  <si>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</si>
  <si>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</si>
  <si>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</si>
  <si>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</si>
  <si>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</si>
  <si>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</si>
  <si>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</si>
  <si>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</si>
  <si>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</si>
  <si>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</si>
  <si>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</si>
  <si>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</si>
  <si>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</si>
  <si>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</si>
  <si>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</si>
  <si>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</si>
  <si>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</si>
  <si>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</si>
  <si>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</si>
  <si>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</si>
  <si>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</si>
  <si>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</si>
  <si>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</si>
  <si>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</si>
  <si>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</si>
  <si>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</si>
  <si>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</si>
  <si>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</si>
  <si>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</si>
  <si>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</si>
  <si>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</si>
  <si>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</si>
  <si>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</si>
  <si>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</si>
  <si>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</si>
  <si>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</si>
  <si>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</si>
  <si>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</si>
  <si>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</si>
  <si>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</si>
  <si>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</si>
  <si>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</si>
  <si>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</si>
  <si>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</si>
  <si>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</si>
  <si>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</si>
  <si>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</si>
  <si>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</si>
  <si>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</si>
  <si>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</si>
  <si>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</si>
  <si>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</si>
  <si>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</si>
  <si>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</si>
  <si>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</si>
  <si>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</si>
  <si>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</si>
  <si>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</si>
  <si>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</si>
  <si>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</si>
  <si>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</si>
  <si>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</si>
  <si>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</si>
  <si>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</si>
  <si>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</si>
  <si>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</si>
  <si>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</si>
  <si>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</si>
  <si>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</si>
  <si>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</si>
  <si>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</si>
  <si>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</si>
  <si>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</si>
  <si>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</si>
  <si>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</si>
  <si>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</si>
  <si>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</si>
  <si>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</si>
  <si>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</si>
  <si>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</si>
  <si>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</si>
  <si>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</si>
  <si>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</si>
  <si>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</si>
  <si>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</si>
  <si>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</si>
  <si>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</si>
  <si>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</si>
  <si>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</si>
  <si>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</si>
  <si>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</si>
  <si>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</si>
  <si>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</si>
  <si>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</si>
  <si>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</si>
  <si>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</si>
  <si>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</si>
  <si>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</si>
  <si>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</si>
  <si>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</si>
  <si>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</si>
  <si>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</si>
  <si>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</si>
  <si>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</si>
  <si>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</si>
  <si>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</si>
  <si>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</si>
  <si>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</si>
  <si>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</si>
  <si>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</si>
  <si>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</si>
  <si>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</si>
  <si>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</si>
  <si>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</si>
  <si>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</si>
  <si>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</si>
  <si>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</si>
  <si>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</si>
  <si>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</si>
  <si>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</si>
  <si>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</si>
  <si>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</si>
  <si>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</si>
  <si>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</si>
  <si>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</si>
  <si>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</si>
  <si>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</si>
  <si>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</si>
  <si>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</si>
  <si>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</si>
  <si>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</si>
  <si>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</si>
  <si>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</si>
  <si>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</si>
  <si>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</si>
  <si>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</si>
  <si>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</si>
  <si>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</si>
  <si>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</si>
  <si>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</si>
  <si>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</si>
  <si>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</si>
  <si>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</si>
  <si>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</si>
  <si>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</si>
  <si>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</si>
  <si>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</si>
  <si>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</si>
  <si>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</si>
  <si>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</si>
  <si>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</si>
  <si>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</si>
  <si>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</si>
  <si>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</si>
  <si>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</si>
  <si>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</si>
  <si>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</si>
  <si>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</si>
  <si>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</si>
  <si>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</si>
  <si>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</si>
  <si>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</si>
  <si>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</si>
  <si>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</si>
  <si>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</si>
  <si>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</si>
  <si>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</si>
  <si>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</si>
  <si>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</si>
  <si>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</si>
  <si>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</si>
  <si>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</si>
  <si>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</si>
  <si>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</si>
  <si>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</si>
  <si>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</si>
  <si>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</si>
  <si>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</si>
  <si>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</si>
  <si>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</si>
  <si>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</si>
  <si>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</si>
  <si>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</si>
  <si>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</si>
  <si>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</si>
  <si>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</si>
  <si>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</si>
  <si>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</si>
  <si>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</si>
  <si>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</si>
  <si>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</si>
  <si>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</si>
  <si>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</si>
  <si>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</si>
  <si>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</si>
  <si>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</si>
  <si>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</si>
  <si>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</si>
  <si>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</si>
  <si>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</si>
  <si>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</si>
  <si>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</si>
  <si>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</si>
  <si>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</si>
  <si>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</si>
  <si>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</si>
  <si>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</si>
  <si>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</si>
  <si>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</si>
  <si>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</si>
  <si>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</si>
  <si>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</si>
  <si>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</si>
  <si>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</si>
  <si>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</si>
  <si>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</si>
  <si>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</si>
  <si>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</si>
  <si>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</si>
  <si>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</si>
  <si>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</si>
  <si>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</si>
  <si>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</si>
  <si>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</si>
  <si>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</si>
  <si>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</si>
  <si>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</si>
  <si>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</si>
  <si>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</si>
  <si>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</si>
  <si>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</si>
  <si>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</si>
  <si>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</si>
  <si>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</si>
  <si>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</si>
  <si>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</si>
  <si>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</si>
  <si>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</si>
  <si>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</si>
  <si>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</si>
  <si>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</si>
  <si>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</si>
  <si>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</si>
  <si>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</si>
  <si>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</si>
  <si>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</si>
  <si>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</si>
  <si>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</si>
  <si>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</si>
  <si>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</si>
  <si>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</si>
  <si>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</si>
  <si>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</si>
  <si>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</si>
  <si>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</si>
  <si>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</si>
  <si>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</si>
  <si>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</si>
  <si>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</si>
  <si>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</si>
  <si>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</si>
  <si>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</si>
  <si>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</si>
  <si>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</si>
  <si>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</si>
  <si>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</si>
  <si>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</si>
  <si>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</si>
  <si>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</si>
  <si>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</si>
  <si>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</si>
  <si>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</si>
  <si>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</si>
  <si>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</si>
  <si>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</si>
  <si>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</si>
  <si>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</si>
  <si>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</si>
  <si>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</si>
  <si>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</si>
  <si>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</si>
  <si>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</si>
  <si>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</si>
  <si>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</si>
  <si>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</si>
  <si>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</si>
  <si>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</si>
  <si>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</si>
  <si>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</si>
  <si>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</si>
  <si>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</si>
  <si>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</si>
  <si>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</si>
  <si>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</si>
  <si>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</si>
  <si>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</si>
  <si>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</si>
  <si>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</si>
  <si>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</si>
  <si>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</si>
  <si>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</si>
  <si>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</si>
  <si>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</si>
  <si>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</si>
  <si>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</si>
  <si>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</si>
  <si>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</si>
  <si>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</si>
  <si>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</si>
  <si>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</si>
  <si>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</si>
  <si>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</si>
  <si>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</si>
  <si>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</si>
  <si>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</si>
  <si>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</si>
  <si>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</si>
  <si>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</si>
  <si>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</si>
  <si>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</si>
  <si>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</si>
  <si>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</si>
  <si>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</si>
  <si>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</si>
  <si>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</si>
  <si>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</si>
  <si>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</si>
  <si>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</si>
  <si>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</si>
  <si>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</si>
  <si>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</si>
  <si>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</si>
  <si>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</si>
  <si>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</si>
  <si>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</si>
  <si>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</si>
  <si>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</si>
  <si>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</si>
  <si>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</si>
  <si>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</si>
  <si>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</si>
  <si>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</si>
  <si>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</si>
  <si>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</si>
  <si>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</si>
  <si>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</si>
  <si>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</si>
  <si>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</si>
  <si>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</si>
  <si>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</si>
  <si>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</si>
  <si>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</si>
  <si>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</si>
  <si>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</si>
  <si>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</si>
  <si>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</si>
  <si>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</si>
  <si>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</si>
  <si>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</si>
  <si>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</si>
  <si>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</si>
  <si>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</si>
  <si>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</si>
  <si>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</si>
  <si>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</si>
  <si>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</si>
  <si>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</si>
  <si>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</si>
  <si>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</si>
  <si>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</si>
  <si>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</si>
  <si>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</si>
  <si>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</si>
  <si>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</si>
  <si>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</si>
  <si>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</si>
  <si>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</si>
  <si>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</si>
  <si>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</si>
  <si>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</si>
  <si>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</si>
  <si>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</si>
  <si>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</si>
  <si>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</si>
  <si>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</si>
  <si>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</si>
  <si>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</si>
  <si>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</si>
  <si>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</si>
  <si>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</si>
  <si>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</si>
  <si>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</si>
  <si>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</si>
  <si>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</si>
  <si>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</si>
  <si>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</si>
  <si>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</si>
  <si>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</si>
  <si>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</si>
  <si>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</si>
  <si>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</si>
  <si>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</si>
  <si>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</si>
  <si>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</si>
  <si>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</si>
  <si>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</si>
  <si>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</si>
  <si>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</si>
  <si>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</si>
  <si>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</si>
  <si>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</si>
  <si>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</si>
  <si>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</si>
  <si>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</si>
  <si>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</si>
  <si>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</si>
  <si>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</si>
  <si>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</si>
  <si>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</si>
  <si>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</si>
  <si>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</si>
  <si>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</si>
  <si>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</si>
  <si>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</si>
  <si>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</si>
  <si>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</si>
  <si>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</si>
  <si>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</si>
  <si>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</si>
  <si>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</si>
  <si>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</si>
  <si>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</si>
  <si>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</si>
  <si>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</si>
  <si>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</si>
  <si>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</si>
  <si>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</si>
  <si>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</si>
  <si>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</si>
  <si>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</si>
  <si>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</si>
  <si>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</si>
  <si>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</si>
  <si>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</si>
  <si>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</si>
  <si>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</si>
  <si>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</si>
  <si>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</si>
  <si>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</si>
  <si>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</si>
  <si>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</si>
  <si>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</si>
  <si>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</si>
  <si>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</si>
  <si>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</si>
  <si>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</si>
  <si>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</si>
  <si>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</si>
  <si>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</si>
  <si>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</si>
  <si>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</si>
  <si>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</si>
  <si>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</si>
  <si>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</si>
  <si>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</si>
  <si>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</si>
  <si>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</si>
  <si>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</si>
  <si>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</si>
  <si>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</si>
  <si>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</si>
  <si>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</si>
  <si>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</si>
  <si>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</si>
  <si>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</si>
  <si>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</si>
  <si>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</si>
  <si>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</si>
  <si>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</si>
  <si>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</si>
  <si>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</si>
  <si>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</si>
  <si>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</si>
  <si>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</si>
  <si>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</si>
  <si>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</si>
  <si>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</si>
  <si>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</si>
  <si>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</si>
  <si>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</si>
  <si>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</si>
  <si>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</si>
  <si>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</si>
  <si>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</si>
  <si>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</si>
  <si>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</si>
  <si>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</si>
  <si>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</si>
  <si>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</si>
  <si>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</si>
  <si>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</si>
  <si>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</si>
  <si>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</si>
  <si>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</si>
  <si>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</si>
  <si>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</si>
  <si>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</si>
  <si>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</si>
  <si>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</si>
  <si>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</si>
  <si>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</si>
  <si>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</si>
  <si>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</si>
  <si>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</si>
  <si>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</si>
  <si>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</si>
  <si>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</si>
  <si>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</si>
  <si>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</si>
  <si>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</si>
  <si>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</si>
  <si>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</si>
  <si>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</si>
  <si>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</si>
  <si>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</si>
  <si>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</si>
  <si>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</si>
  <si>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</si>
  <si>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</si>
  <si>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</si>
  <si>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</si>
  <si>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</si>
  <si>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</si>
  <si>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</si>
  <si>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</si>
  <si>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</si>
  <si>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</si>
  <si>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</si>
  <si>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</si>
  <si>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</si>
  <si>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</si>
  <si>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</si>
  <si>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</si>
  <si>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</si>
  <si>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</si>
  <si>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</si>
  <si>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</si>
  <si>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</si>
  <si>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</si>
  <si>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</si>
  <si>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</si>
  <si>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</si>
  <si>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</si>
  <si>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</si>
  <si>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</si>
  <si>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</si>
  <si>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</si>
  <si>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</si>
  <si>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</si>
  <si>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</si>
  <si>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</si>
  <si>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</si>
  <si>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</si>
  <si>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</si>
  <si>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</si>
  <si>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</si>
  <si>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</si>
  <si>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</si>
  <si>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</si>
  <si>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</si>
  <si>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</si>
  <si>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</si>
  <si>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</si>
  <si>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</si>
  <si>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</si>
  <si>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</si>
  <si>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</si>
  <si>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</si>
  <si>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</si>
  <si>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</si>
  <si>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</si>
  <si>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</si>
  <si>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</si>
  <si>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</si>
  <si>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</si>
  <si>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</si>
  <si>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</si>
  <si>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</si>
  <si>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</si>
  <si>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</si>
  <si>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</si>
  <si>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</si>
  <si>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</si>
  <si>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</si>
  <si>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</si>
  <si>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</si>
  <si>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</si>
  <si>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</si>
  <si>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</si>
  <si>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</si>
  <si>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</si>
  <si>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</si>
  <si>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</si>
  <si>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</si>
  <si>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</si>
  <si>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</si>
  <si>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</si>
  <si>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</si>
  <si>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</si>
  <si>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</si>
  <si>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</si>
  <si>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</si>
  <si>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</si>
  <si>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</si>
  <si>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</si>
  <si>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</si>
  <si>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</si>
  <si>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</si>
  <si>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</si>
  <si>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</si>
  <si>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</si>
  <si>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</si>
  <si>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</si>
  <si>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</si>
  <si>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</si>
  <si>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</si>
  <si>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</si>
  <si>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</si>
  <si>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</si>
  <si>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</si>
  <si>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</si>
  <si>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</si>
  <si>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</si>
  <si>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</si>
  <si>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</si>
  <si>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</si>
  <si>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</si>
  <si>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</si>
  <si>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</si>
  <si>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</si>
  <si>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</si>
  <si>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</si>
  <si>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</si>
  <si>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</si>
  <si>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</si>
  <si>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</si>
  <si>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</si>
  <si>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</si>
  <si>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</si>
  <si>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</si>
  <si>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</si>
  <si>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</si>
  <si>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</si>
  <si>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</si>
  <si>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</si>
  <si>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</si>
  <si>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</si>
  <si>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</si>
  <si>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</si>
  <si>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</si>
  <si>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</si>
  <si>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</si>
  <si>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</si>
  <si>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</si>
  <si>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</si>
  <si>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</si>
  <si>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</si>
  <si>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</si>
  <si>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</si>
  <si>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</si>
  <si>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</si>
  <si>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</si>
  <si>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</si>
  <si>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</si>
  <si>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</si>
  <si>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</si>
  <si>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</si>
  <si>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</si>
  <si>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</si>
  <si>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</si>
  <si>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</si>
  <si>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</si>
  <si>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</si>
  <si>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</si>
  <si>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</si>
  <si>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</si>
  <si>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</si>
  <si>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</si>
  <si>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</si>
  <si>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</si>
  <si>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</si>
  <si>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</si>
  <si>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</si>
  <si>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</si>
  <si>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</si>
  <si>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</si>
  <si>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</si>
  <si>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</si>
  <si>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</si>
  <si>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</si>
  <si>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</si>
  <si>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</si>
  <si>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</si>
  <si>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</si>
  <si>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</si>
  <si>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</si>
  <si>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</si>
  <si>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</si>
  <si>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</si>
  <si>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</si>
  <si>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</si>
  <si>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</si>
  <si>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</si>
  <si>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</si>
  <si>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</si>
  <si>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</si>
  <si>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</si>
  <si>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</si>
  <si>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</si>
  <si>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</si>
  <si>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</si>
  <si>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</si>
  <si>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</si>
  <si>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</si>
  <si>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</si>
  <si>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</si>
  <si>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</si>
  <si>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</si>
  <si>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</si>
  <si>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</si>
  <si>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</si>
  <si>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</si>
  <si>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</si>
  <si>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</si>
  <si>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</si>
  <si>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</si>
  <si>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</si>
  <si>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</si>
  <si>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</si>
  <si>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</si>
  <si>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</si>
  <si>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</si>
  <si>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</si>
  <si>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</si>
  <si>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</si>
  <si>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</si>
  <si>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</si>
  <si>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</si>
  <si>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</si>
  <si>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</si>
  <si>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</si>
  <si>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</si>
  <si>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</si>
  <si>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</si>
  <si>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</si>
  <si>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</si>
  <si>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</si>
  <si>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</si>
  <si>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</si>
  <si>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</si>
  <si>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</si>
  <si>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</si>
  <si>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</si>
  <si>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</si>
  <si>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</si>
  <si>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</si>
  <si>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</si>
  <si>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</si>
  <si>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</si>
  <si>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</si>
  <si>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</si>
  <si>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</si>
  <si>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</si>
  <si>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</si>
  <si>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</si>
  <si>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</si>
  <si>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</si>
  <si>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</si>
  <si>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</si>
  <si>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</si>
  <si>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</si>
  <si>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</si>
  <si>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</si>
  <si>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</si>
  <si>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</si>
  <si>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</si>
  <si>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</si>
  <si>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</si>
  <si>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</si>
  <si>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</si>
  <si>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</si>
  <si>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</si>
  <si>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</si>
  <si>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</si>
  <si>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</si>
  <si>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</si>
  <si>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</si>
  <si>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</si>
  <si>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</si>
  <si>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</si>
  <si>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</si>
  <si>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</si>
  <si>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</si>
  <si>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</si>
  <si>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</si>
  <si>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</si>
  <si>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</si>
  <si>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</si>
  <si>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</si>
  <si>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</si>
  <si>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</si>
  <si>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</si>
  <si>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</si>
  <si>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</si>
  <si>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</si>
  <si>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</si>
  <si>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</si>
  <si>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</si>
  <si>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</si>
  <si>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</si>
  <si>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</si>
  <si>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</si>
  <si>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</si>
  <si>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</si>
  <si>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</si>
  <si>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</si>
  <si>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</si>
  <si>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</si>
  <si>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</si>
  <si>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</si>
  <si>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</si>
  <si>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</si>
  <si>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</si>
  <si>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</si>
  <si>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</si>
  <si>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</si>
  <si>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</si>
  <si>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</si>
  <si>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</si>
  <si>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</si>
  <si>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</si>
  <si>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</si>
  <si>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</si>
  <si>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</si>
  <si>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</si>
  <si>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</si>
  <si>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</si>
  <si>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</si>
  <si>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</si>
  <si>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</si>
  <si>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</si>
  <si>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</si>
  <si>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</si>
  <si>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</si>
  <si>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</si>
  <si>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</si>
  <si>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</si>
  <si>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</si>
  <si>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</si>
  <si>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</si>
  <si>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</si>
  <si>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</si>
  <si>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</si>
  <si>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</si>
  <si>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</si>
  <si>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</si>
  <si>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</si>
  <si>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</si>
  <si>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</si>
  <si>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</si>
  <si>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</si>
  <si>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</si>
  <si>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</si>
  <si>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</si>
  <si>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</si>
  <si>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</si>
  <si>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</si>
  <si>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</si>
  <si>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</si>
  <si>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</si>
  <si>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</si>
  <si>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</si>
  <si>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</si>
  <si>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</si>
  <si>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</si>
  <si>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</si>
  <si>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</si>
  <si>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</si>
  <si>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</si>
  <si>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</si>
  <si>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</si>
  <si>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</si>
  <si>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</si>
  <si>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</si>
  <si>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</si>
  <si>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</si>
  <si>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</si>
  <si>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</si>
  <si>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</si>
  <si>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</si>
  <si>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</si>
  <si>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</si>
  <si>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</si>
  <si>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</si>
  <si>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</si>
  <si>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</si>
  <si>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</si>
  <si>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</si>
  <si>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</si>
  <si>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</si>
  <si>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</si>
  <si>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</si>
  <si>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</si>
  <si>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</si>
  <si>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</si>
  <si>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</si>
  <si>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</si>
  <si>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</si>
  <si>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</si>
  <si>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</si>
  <si>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</si>
  <si>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</si>
  <si>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</si>
  <si>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</si>
  <si>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</si>
  <si>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</si>
  <si>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</si>
  <si>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</si>
  <si>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</si>
  <si>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</si>
  <si>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</si>
  <si>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</si>
  <si>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</si>
  <si>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</si>
  <si>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</si>
  <si>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</si>
  <si>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</si>
  <si>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</si>
  <si>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</si>
  <si>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</si>
  <si>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</si>
  <si>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</si>
  <si>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</si>
  <si>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</si>
  <si>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</si>
  <si>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</si>
  <si>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</si>
  <si>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</si>
  <si>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</si>
  <si>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</si>
  <si>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</si>
  <si>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</si>
  <si>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</si>
  <si>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</si>
  <si>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</si>
  <si>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</si>
  <si>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</si>
  <si>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</si>
  <si>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</si>
  <si>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</si>
  <si>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</si>
  <si>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</si>
  <si>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</si>
  <si>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</si>
  <si>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</si>
  <si>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</si>
  <si>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</si>
  <si>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</si>
  <si>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</si>
  <si>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</si>
  <si>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</si>
  <si>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</si>
  <si>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</si>
  <si>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</si>
  <si>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</si>
  <si>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</si>
  <si>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</si>
  <si>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</si>
  <si>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</si>
  <si>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</si>
  <si>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</si>
  <si>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</si>
  <si>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</si>
  <si>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</si>
  <si>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</si>
  <si>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</si>
  <si>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</si>
  <si>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</si>
  <si>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</si>
  <si>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</si>
  <si>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</si>
  <si>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</si>
  <si>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</si>
  <si>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</si>
  <si>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</si>
  <si>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</si>
  <si>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</si>
  <si>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</si>
  <si>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</si>
  <si>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</si>
  <si>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</si>
  <si>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</si>
  <si>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</si>
  <si>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</si>
  <si>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</si>
  <si>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</si>
  <si>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</si>
  <si>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</si>
  <si>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</si>
  <si>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</si>
  <si>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</si>
  <si>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</si>
  <si>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</si>
  <si>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</si>
  <si>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</si>
  <si>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</si>
  <si>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</si>
  <si>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</si>
  <si>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</si>
  <si>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</si>
  <si>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</si>
  <si>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</si>
  <si>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</si>
  <si>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</si>
  <si>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</si>
  <si>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</si>
  <si>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</si>
  <si>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</si>
  <si>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</si>
  <si>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</si>
  <si>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</si>
  <si>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</si>
  <si>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</si>
  <si>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</si>
  <si>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</si>
  <si>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</si>
  <si>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</si>
  <si>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</si>
  <si>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</si>
  <si>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</si>
  <si>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</si>
  <si>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</si>
  <si>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</si>
  <si>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</si>
  <si>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</si>
  <si>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</si>
  <si>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</si>
  <si>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</si>
  <si>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</si>
  <si>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</si>
  <si>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</si>
  <si>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</si>
  <si>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</si>
  <si>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</si>
  <si>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</si>
  <si>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</si>
  <si>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</si>
  <si>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</si>
  <si>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</si>
  <si>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</si>
  <si>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</si>
  <si>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</si>
  <si>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</si>
  <si>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</si>
  <si>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</si>
  <si>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</si>
  <si>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</si>
  <si>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</si>
  <si>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</si>
  <si>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</si>
  <si>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</si>
  <si>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</si>
  <si>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</si>
  <si>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</si>
  <si>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</si>
  <si>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</si>
  <si>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</si>
  <si>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</si>
  <si>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</si>
  <si>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</si>
  <si>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</si>
  <si>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</si>
  <si>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</si>
  <si>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</si>
  <si>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</si>
  <si>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</si>
  <si>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</si>
  <si>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</si>
  <si>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</si>
  <si>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</si>
  <si>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</si>
  <si>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</si>
  <si>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</si>
  <si>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</si>
  <si>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</si>
  <si>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</si>
  <si>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</si>
  <si>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</si>
  <si>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</si>
  <si>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</si>
  <si>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</si>
  <si>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</si>
  <si>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</si>
  <si>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</si>
  <si>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</si>
  <si>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</si>
  <si>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</si>
  <si>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</si>
  <si>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</si>
  <si>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</si>
  <si>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</si>
  <si>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</si>
  <si>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</si>
  <si>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</si>
  <si>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</si>
  <si>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</si>
  <si>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</si>
  <si>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</si>
  <si>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</si>
  <si>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</si>
  <si>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</si>
  <si>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</si>
  <si>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</si>
  <si>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</si>
  <si>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</si>
  <si>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</si>
  <si>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</si>
  <si>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</si>
  <si>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</si>
  <si>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</si>
  <si>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</si>
  <si>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</si>
  <si>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</si>
  <si>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</si>
  <si>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</si>
  <si>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</si>
  <si>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</si>
  <si>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</si>
  <si>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</si>
  <si>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</si>
  <si>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</si>
  <si>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</si>
  <si>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</si>
  <si>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</si>
  <si>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</si>
  <si>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</si>
  <si>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</si>
  <si>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</si>
  <si>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</si>
  <si>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</si>
  <si>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</si>
  <si>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</si>
  <si>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</si>
  <si>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</si>
  <si>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</si>
  <si>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</si>
  <si>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</si>
  <si>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</si>
  <si>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</si>
  <si>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</si>
  <si>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</si>
  <si>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</si>
  <si>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</si>
  <si>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</si>
  <si>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</si>
  <si>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</si>
  <si>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</si>
  <si>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</si>
  <si>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</si>
  <si>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</si>
  <si>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</si>
  <si>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</si>
  <si>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</si>
  <si>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</si>
  <si>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</si>
  <si>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</si>
  <si>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</si>
  <si>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</si>
  <si>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</si>
  <si>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</si>
  <si>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</si>
  <si>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</si>
  <si>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</si>
  <si>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</si>
  <si>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</si>
  <si>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</si>
  <si>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</si>
  <si>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</si>
  <si>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</si>
  <si>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</si>
  <si>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</si>
  <si>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</si>
  <si>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</si>
  <si>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</si>
  <si>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</si>
  <si>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</si>
  <si>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</si>
  <si>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</si>
  <si>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</si>
  <si>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</si>
  <si>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</si>
  <si>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</si>
  <si>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</si>
  <si>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</si>
  <si>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</si>
  <si>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</si>
  <si>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</si>
  <si>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</si>
  <si>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</si>
  <si>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</si>
  <si>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</si>
  <si>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</si>
  <si>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</si>
  <si>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</si>
  <si>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</si>
  <si>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</si>
  <si>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</si>
  <si>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</si>
  <si>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</si>
  <si>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</si>
  <si>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</si>
  <si>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</si>
  <si>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</si>
  <si>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</si>
  <si>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</si>
  <si>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</si>
  <si>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</si>
  <si>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</si>
  <si>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</si>
  <si>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</si>
  <si>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</si>
  <si>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</si>
  <si>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</si>
  <si>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</si>
  <si>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</si>
  <si>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</si>
  <si>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</si>
  <si>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</si>
  <si>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</si>
  <si>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</si>
  <si>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</si>
  <si>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</si>
  <si>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</si>
  <si>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</si>
  <si>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</si>
  <si>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</si>
  <si>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</si>
  <si>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</si>
  <si>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</si>
  <si>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</si>
  <si>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</si>
  <si>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</si>
  <si>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</si>
  <si>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</si>
  <si>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</si>
  <si>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</si>
  <si>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</si>
  <si>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</si>
  <si>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</si>
  <si>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</si>
  <si>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</si>
  <si>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</si>
  <si>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</si>
  <si>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</si>
  <si>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</si>
  <si>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</si>
  <si>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</si>
  <si>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</si>
  <si>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</si>
  <si>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</si>
  <si>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</si>
  <si>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</si>
  <si>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</si>
  <si>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</si>
  <si>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</si>
  <si>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</si>
  <si>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</si>
  <si>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</si>
  <si>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</si>
  <si>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</si>
  <si>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</si>
  <si>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</si>
  <si>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</si>
  <si>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</si>
  <si>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</si>
  <si>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</si>
  <si>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</si>
  <si>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</si>
  <si>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</si>
  <si>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</si>
  <si>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</si>
  <si>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</si>
  <si>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</si>
  <si>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</si>
  <si>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</si>
  <si>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</si>
  <si>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</si>
  <si>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</si>
  <si>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</si>
  <si>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</si>
  <si>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</si>
  <si>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</si>
  <si>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</si>
  <si>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</si>
  <si>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</si>
  <si>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</si>
  <si>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</si>
  <si>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</si>
  <si>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</si>
  <si>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</si>
  <si>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</si>
  <si>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</si>
  <si>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</si>
  <si>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</si>
  <si>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</si>
  <si>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</si>
  <si>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</si>
  <si>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</si>
  <si>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</si>
  <si>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</si>
  <si>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</si>
  <si>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</si>
  <si>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</si>
  <si>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</si>
  <si>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</si>
  <si>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</si>
  <si>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</si>
  <si>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</si>
  <si>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</si>
  <si>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</si>
  <si>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</si>
  <si>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</si>
  <si>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</si>
  <si>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</si>
  <si>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</si>
  <si>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</si>
  <si>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</si>
  <si>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</si>
  <si>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</si>
  <si>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</si>
  <si>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</si>
  <si>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</si>
  <si>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</si>
  <si>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</si>
  <si>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</si>
  <si>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</si>
  <si>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</si>
  <si>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</si>
  <si>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</si>
  <si>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</si>
  <si>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</si>
  <si>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</si>
  <si>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</si>
  <si>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</si>
  <si>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</si>
  <si>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</si>
  <si>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</si>
  <si>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</si>
  <si>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</si>
  <si>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</si>
  <si>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</si>
  <si>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</si>
  <si>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</si>
  <si>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</si>
  <si>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</si>
  <si>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</si>
  <si>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</si>
  <si>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</si>
  <si>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</si>
  <si>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</si>
  <si>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</si>
  <si>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</si>
  <si>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</si>
  <si>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</si>
  <si>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</si>
  <si>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</si>
  <si>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</si>
  <si>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</si>
  <si>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</si>
  <si>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</si>
  <si>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</si>
  <si>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</si>
  <si>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</si>
  <si>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</si>
  <si>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</si>
  <si>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</si>
  <si>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</si>
  <si>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</si>
  <si>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</si>
  <si>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</si>
  <si>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</si>
  <si>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</si>
  <si>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</si>
  <si>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</si>
  <si>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</si>
  <si>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</si>
  <si>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</si>
  <si>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</si>
  <si>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</si>
  <si>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</si>
  <si>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</si>
  <si>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</si>
  <si>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</si>
  <si>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</si>
  <si>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</si>
  <si>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</si>
  <si>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</si>
  <si>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</si>
  <si>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</si>
  <si>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</si>
  <si>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</si>
  <si>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</si>
  <si>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</si>
  <si>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</si>
  <si>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</si>
  <si>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</si>
  <si>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</si>
  <si>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</si>
  <si>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</si>
  <si>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</si>
  <si>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</si>
  <si>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</si>
  <si>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</si>
  <si>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</si>
  <si>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</si>
  <si>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</si>
  <si>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</si>
  <si>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</si>
  <si>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</si>
  <si>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</si>
  <si>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</si>
  <si>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</si>
  <si>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</si>
  <si>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</si>
  <si>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</si>
  <si>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</si>
  <si>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</si>
  <si>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</si>
  <si>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</si>
  <si>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</si>
  <si>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</si>
  <si>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</si>
  <si>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</si>
  <si>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</si>
  <si>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</si>
  <si>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</si>
  <si>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</si>
  <si>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</si>
  <si>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</si>
  <si>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</si>
  <si>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</si>
  <si>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</si>
  <si>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</si>
  <si>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</si>
  <si>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</si>
  <si>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</si>
  <si>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</si>
  <si>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</si>
  <si>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</si>
  <si>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</si>
  <si>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</si>
  <si>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</si>
  <si>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</si>
  <si>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</si>
  <si>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</si>
  <si>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</si>
  <si>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</si>
  <si>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</si>
  <si>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</si>
  <si>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</si>
  <si>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</si>
  <si>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</si>
  <si>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</si>
  <si>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</si>
  <si>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</si>
  <si>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</si>
  <si>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</si>
  <si>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</si>
  <si>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</si>
  <si>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</si>
  <si>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</si>
  <si>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</si>
  <si>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</si>
  <si>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</si>
  <si>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</si>
  <si>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</si>
  <si>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</si>
  <si>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</si>
  <si>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</si>
  <si>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</si>
  <si>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</si>
  <si>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</si>
  <si>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</si>
  <si>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</si>
  <si>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</si>
  <si>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</si>
  <si>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</si>
  <si>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</si>
  <si>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</si>
  <si>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</si>
  <si>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</si>
  <si>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</si>
  <si>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</si>
  <si>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</si>
  <si>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</si>
  <si>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</si>
  <si>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</si>
  <si>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</si>
  <si>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</si>
  <si>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</si>
  <si>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</si>
  <si>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</si>
  <si>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</si>
  <si>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</si>
  <si>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</si>
  <si>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</si>
  <si>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</si>
  <si>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</si>
  <si>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</si>
  <si>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</si>
  <si>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</si>
  <si>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</si>
  <si>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</si>
  <si>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</si>
  <si>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</si>
  <si>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</si>
  <si>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</si>
  <si>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</si>
  <si>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</si>
  <si>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</si>
  <si>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</si>
  <si>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</si>
  <si>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</si>
  <si>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</si>
  <si>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</si>
  <si>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</si>
  <si>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</si>
  <si>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</si>
  <si>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</si>
  <si>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</si>
  <si>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</si>
  <si>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</si>
  <si>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</si>
  <si>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</si>
  <si>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</si>
  <si>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</si>
  <si>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</si>
  <si>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</si>
  <si>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</si>
  <si>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</si>
  <si>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</si>
  <si>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</si>
  <si>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</si>
  <si>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</si>
  <si>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</si>
  <si>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</si>
  <si>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</si>
  <si>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</si>
  <si>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</si>
  <si>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</si>
  <si>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</si>
  <si>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</si>
  <si>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</si>
  <si>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</si>
  <si>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</si>
  <si>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</si>
  <si>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</si>
  <si>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</si>
  <si>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</si>
  <si>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</si>
  <si>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</si>
  <si>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</si>
  <si>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</si>
  <si>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</si>
  <si>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</si>
  <si>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</si>
  <si>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</si>
  <si>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</si>
  <si>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</si>
  <si>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</si>
  <si>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</si>
  <si>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</si>
  <si>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</si>
  <si>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</si>
  <si>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</si>
  <si>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</si>
  <si>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</si>
  <si>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</si>
  <si>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</si>
  <si>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</si>
  <si>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</si>
  <si>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</si>
  <si>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</si>
  <si>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</si>
  <si>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</si>
  <si>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</si>
  <si>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</si>
  <si>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</si>
  <si>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</si>
  <si>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</si>
  <si>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</si>
  <si>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</si>
  <si>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</si>
  <si>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</si>
  <si>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</si>
  <si>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</si>
  <si>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</si>
  <si>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</si>
  <si>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</si>
  <si>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</si>
  <si>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</si>
  <si>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</si>
  <si>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</si>
  <si>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</si>
  <si>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</si>
  <si>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</si>
  <si>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</si>
  <si>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</si>
  <si>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</si>
  <si>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</si>
  <si>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</si>
  <si>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</si>
  <si>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</si>
  <si>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</si>
  <si>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</si>
  <si>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</si>
  <si>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</si>
  <si>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</si>
  <si>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</si>
  <si>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</si>
  <si>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</si>
  <si>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</si>
  <si>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</si>
  <si>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</si>
  <si>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</si>
  <si>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</si>
  <si>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</si>
  <si>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</si>
  <si>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</si>
  <si>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</si>
  <si>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</si>
  <si>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</si>
  <si>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</si>
  <si>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</si>
  <si>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</si>
  <si>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</si>
  <si>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</si>
  <si>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</si>
  <si>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</si>
  <si>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</si>
  <si>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</si>
  <si>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</si>
  <si>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</si>
  <si>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</si>
  <si>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</si>
  <si>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</si>
  <si>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</si>
  <si>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</si>
  <si>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</si>
  <si>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</si>
  <si>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</si>
  <si>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</si>
  <si>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</si>
  <si>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</si>
  <si>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</si>
  <si>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</si>
  <si>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</si>
  <si>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</si>
  <si>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</si>
  <si>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</si>
  <si>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</si>
  <si>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</si>
  <si>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</si>
  <si>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</si>
  <si>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</si>
  <si>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</si>
  <si>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</si>
  <si>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</si>
  <si>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</si>
  <si>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</si>
  <si>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</si>
  <si>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</si>
  <si>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</si>
  <si>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</si>
  <si>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</si>
  <si>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</si>
  <si>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</si>
  <si>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</si>
  <si>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</si>
  <si>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</si>
  <si>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</si>
  <si>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</si>
  <si>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</si>
  <si>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</si>
  <si>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</si>
  <si>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</si>
  <si>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</si>
  <si>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</si>
  <si>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</si>
  <si>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</si>
  <si>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</si>
  <si>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</si>
  <si>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</si>
  <si>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</si>
  <si>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</si>
  <si>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</si>
  <si>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</si>
  <si>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</si>
  <si>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</si>
  <si>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</si>
  <si>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</si>
  <si>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</si>
  <si>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</si>
  <si>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</si>
  <si>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</si>
  <si>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</si>
  <si>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</si>
  <si>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</si>
  <si>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</si>
  <si>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</si>
  <si>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</si>
  <si>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</si>
  <si>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</si>
  <si>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</si>
  <si>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</si>
  <si>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</si>
  <si>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</si>
  <si>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</si>
  <si>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</si>
  <si>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</si>
  <si>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</si>
  <si>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</si>
  <si>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</si>
  <si>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</si>
  <si>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</si>
  <si>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</si>
  <si>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</si>
  <si>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</si>
  <si>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</si>
  <si>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</si>
  <si>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</si>
  <si>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</si>
  <si>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</si>
  <si>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</si>
  <si>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</si>
  <si>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</si>
  <si>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</si>
  <si>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</si>
  <si>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</si>
  <si>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</si>
  <si>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</si>
  <si>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</si>
  <si>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</si>
  <si>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</si>
  <si>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</si>
  <si>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</si>
  <si>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</si>
  <si>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</si>
  <si>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</si>
  <si>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</si>
  <si>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</si>
  <si>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</si>
  <si>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</si>
  <si>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</si>
  <si>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</si>
  <si>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</si>
  <si>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</si>
  <si>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</si>
  <si>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</si>
  <si>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</si>
  <si>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</si>
  <si>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</si>
  <si>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</si>
  <si>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</si>
  <si>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</si>
  <si>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</si>
  <si>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</si>
  <si>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</si>
  <si>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</si>
  <si>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</si>
  <si>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</si>
  <si>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</si>
  <si>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</si>
  <si>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</si>
  <si>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</si>
  <si>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</si>
  <si>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</si>
  <si>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</si>
  <si>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</si>
  <si>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</si>
  <si>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</si>
  <si>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</si>
  <si>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</si>
  <si>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</si>
  <si>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</si>
  <si>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</si>
  <si>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</si>
  <si>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</si>
  <si>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</si>
  <si>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</si>
  <si>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</si>
  <si>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</si>
  <si>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</si>
  <si>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</si>
  <si>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</si>
  <si>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</si>
  <si>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</si>
  <si>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</si>
  <si>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</si>
  <si>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</si>
  <si>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</si>
  <si>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</si>
  <si>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</si>
  <si>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</si>
  <si>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</si>
  <si>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</si>
  <si>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</si>
  <si>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</si>
  <si>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</si>
  <si>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</si>
  <si>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</si>
  <si>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</si>
  <si>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</si>
  <si>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</si>
  <si>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</si>
  <si>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</si>
  <si>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</si>
  <si>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</si>
  <si>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</si>
  <si>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</si>
  <si>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</si>
  <si>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</si>
  <si>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</si>
  <si>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</si>
  <si>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</si>
  <si>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</si>
  <si>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</si>
  <si>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</si>
  <si>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</si>
  <si>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</si>
  <si>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</si>
  <si>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</si>
  <si>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</si>
  <si>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</si>
  <si>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</si>
  <si>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</si>
  <si>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</si>
  <si>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</si>
  <si>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</si>
  <si>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</si>
  <si>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</si>
  <si>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</si>
  <si>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</si>
  <si>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</si>
  <si>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</si>
  <si>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</si>
  <si>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</si>
  <si>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</si>
  <si>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</si>
  <si>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</si>
  <si>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</si>
  <si>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</si>
  <si>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</si>
  <si>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</si>
  <si>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</si>
  <si>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</si>
  <si>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</si>
  <si>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</si>
  <si>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</si>
  <si>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</si>
  <si>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</si>
  <si>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</si>
  <si>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</si>
  <si>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</si>
  <si>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</si>
  <si>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</si>
  <si>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</si>
  <si>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</si>
  <si>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</si>
  <si>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</si>
  <si>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</si>
  <si>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</si>
  <si>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</si>
  <si>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</si>
  <si>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</si>
  <si>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</si>
  <si>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</si>
  <si>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</si>
  <si>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</si>
  <si>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</si>
  <si>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</si>
  <si>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</si>
  <si>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</si>
  <si>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</si>
  <si>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</si>
  <si>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</si>
  <si>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</si>
  <si>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</si>
  <si>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</si>
  <si>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</si>
  <si>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</si>
  <si>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</si>
  <si>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</si>
  <si>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</si>
  <si>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</si>
  <si>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</si>
  <si>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</si>
  <si>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</si>
  <si>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</si>
  <si>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</si>
  <si>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</si>
  <si>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</si>
  <si>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</si>
  <si>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</si>
  <si>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</si>
  <si>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</si>
  <si>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</si>
  <si>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</si>
  <si>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</si>
  <si>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</si>
  <si>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</si>
  <si>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</si>
  <si>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</si>
  <si>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</si>
  <si>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</si>
  <si>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</si>
  <si>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</si>
  <si>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</si>
  <si>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</si>
  <si>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</si>
  <si>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</si>
  <si>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</si>
  <si>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</si>
  <si>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</si>
  <si>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</si>
  <si>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</si>
  <si>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</si>
  <si>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</si>
  <si>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</si>
  <si>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</si>
  <si>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</si>
  <si>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</si>
  <si>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</si>
  <si>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</si>
  <si>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</si>
  <si>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</si>
  <si>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</si>
  <si>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</si>
  <si>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</si>
  <si>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</si>
  <si>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</si>
  <si>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</si>
  <si>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</si>
  <si>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</si>
  <si>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</si>
  <si>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</si>
  <si>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</si>
  <si>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</si>
  <si>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</si>
  <si>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</si>
  <si>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</si>
  <si>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</si>
  <si>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</si>
  <si>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</si>
  <si>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</si>
  <si>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</si>
  <si>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</si>
  <si>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</si>
  <si>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</si>
  <si>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</si>
  <si>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</si>
  <si>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</si>
  <si>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</si>
  <si>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</si>
  <si>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</si>
  <si>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</si>
  <si>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</si>
  <si>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</si>
  <si>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</si>
  <si>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</si>
  <si>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</si>
  <si>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</si>
  <si>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</si>
  <si>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</si>
  <si>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</si>
  <si>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</si>
  <si>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</si>
  <si>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</si>
  <si>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</si>
  <si>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</si>
  <si>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</si>
  <si>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</si>
  <si>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</si>
  <si>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</si>
  <si>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</si>
  <si>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</si>
  <si>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</si>
  <si>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</si>
  <si>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</si>
  <si>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</si>
  <si>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</si>
  <si>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</si>
  <si>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</si>
  <si>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</si>
  <si>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</si>
  <si>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</si>
  <si>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</si>
  <si>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</si>
  <si>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</si>
  <si>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</si>
  <si>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</si>
  <si>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</si>
  <si>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</si>
  <si>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</si>
  <si>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</si>
  <si>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</si>
  <si>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</si>
  <si>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</si>
  <si>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</si>
  <si>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</si>
  <si>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</si>
  <si>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</si>
  <si>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</si>
  <si>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</si>
  <si>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</si>
  <si>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</si>
  <si>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</si>
  <si>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</si>
  <si>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</si>
  <si>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</si>
  <si>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</si>
  <si>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</si>
  <si>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</si>
  <si>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</si>
  <si>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</si>
  <si>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</si>
  <si>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</si>
  <si>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</si>
  <si>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</si>
  <si>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</si>
  <si>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</si>
  <si>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</si>
  <si>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</si>
  <si>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</si>
  <si>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</si>
  <si>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</si>
  <si>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</si>
  <si>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</si>
  <si>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</si>
  <si>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</si>
  <si>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</si>
  <si>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</si>
  <si>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</si>
  <si>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</si>
  <si>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</si>
  <si>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</si>
  <si>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</si>
  <si>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</si>
  <si>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</si>
  <si>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</si>
  <si>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</si>
  <si>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</si>
  <si>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</si>
  <si>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</si>
  <si>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</si>
  <si>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</si>
  <si>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</si>
  <si>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</si>
  <si>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</si>
  <si>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</si>
  <si>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</si>
  <si>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</si>
  <si>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</si>
  <si>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</si>
  <si>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</si>
  <si>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</si>
  <si>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</si>
  <si>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</si>
  <si>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</si>
  <si>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</si>
  <si>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</si>
  <si>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</si>
  <si>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</si>
  <si>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</si>
  <si>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</si>
  <si>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</si>
  <si>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</si>
  <si>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</si>
  <si>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</si>
  <si>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</si>
  <si>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</si>
  <si>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</si>
  <si>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</si>
  <si>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</si>
  <si>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</si>
  <si>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</si>
  <si>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</si>
  <si>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</si>
  <si>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</si>
  <si>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</si>
  <si>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</si>
  <si>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</si>
  <si>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</si>
  <si>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</si>
  <si>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</si>
  <si>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</si>
  <si>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</si>
  <si>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</si>
  <si>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</si>
  <si>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</si>
  <si>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</si>
  <si>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</si>
  <si>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</si>
  <si>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</si>
  <si>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</si>
  <si>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</si>
  <si>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</si>
  <si>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</si>
  <si>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</si>
  <si>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</si>
  <si>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</si>
  <si>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</si>
  <si>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</si>
  <si>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</si>
  <si>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</si>
  <si>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</si>
  <si>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</si>
  <si>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</si>
  <si>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</si>
  <si>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</si>
  <si>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</si>
  <si>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</si>
  <si>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</si>
  <si>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</si>
  <si>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</si>
  <si>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</si>
  <si>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</si>
  <si>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</si>
  <si>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</si>
  <si>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</si>
  <si>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</si>
  <si>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</si>
  <si>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</si>
  <si>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</si>
  <si>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</si>
  <si>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</si>
  <si>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</si>
  <si>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</si>
  <si>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</si>
  <si>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</si>
  <si>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</si>
  <si>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</si>
  <si>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</si>
  <si>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</si>
  <si>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</si>
  <si>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</si>
  <si>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</si>
  <si>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</si>
  <si>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</si>
  <si>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</si>
  <si>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</si>
  <si>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</si>
  <si>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</si>
  <si>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</si>
  <si>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</si>
  <si>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</si>
  <si>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</si>
  <si>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</si>
  <si>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</si>
  <si>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</si>
  <si>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</si>
  <si>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</si>
  <si>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</si>
  <si>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</si>
  <si>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</si>
  <si>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</si>
  <si>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</si>
  <si>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</si>
  <si>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</si>
  <si>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</si>
  <si>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</si>
  <si>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</si>
  <si>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</si>
  <si>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</si>
  <si>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</si>
  <si>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</si>
  <si>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</si>
  <si>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</si>
  <si>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</si>
  <si>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</si>
  <si>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</si>
  <si>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</si>
  <si>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</si>
  <si>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</si>
  <si>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</si>
  <si>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</si>
  <si>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</si>
  <si>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</si>
  <si>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</si>
  <si>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</si>
  <si>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</si>
  <si>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</si>
  <si>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</si>
  <si>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</si>
  <si>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</si>
  <si>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</si>
  <si>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</si>
  <si>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</si>
  <si>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</si>
  <si>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</si>
  <si>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</si>
  <si>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</si>
  <si>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</si>
  <si>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</si>
  <si>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</si>
  <si>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</si>
  <si>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</si>
  <si>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</si>
  <si>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</si>
  <si>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</si>
  <si>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</si>
  <si>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</si>
  <si>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</si>
  <si>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</si>
  <si>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</si>
  <si>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</si>
  <si>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</si>
  <si>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</si>
  <si>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</si>
  <si>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</si>
  <si>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</si>
  <si>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</si>
  <si>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</si>
  <si>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</si>
  <si>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</si>
  <si>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</si>
  <si>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</si>
  <si>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</si>
  <si>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</si>
  <si>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</si>
  <si>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</si>
  <si>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</si>
  <si>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</si>
  <si>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</si>
  <si>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</si>
  <si>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</si>
  <si>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</si>
  <si>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</si>
  <si>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</si>
  <si>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</si>
  <si>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</si>
  <si>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</si>
  <si>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</si>
  <si>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</si>
  <si>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</si>
  <si>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</si>
  <si>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</si>
  <si>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</si>
  <si>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</si>
  <si>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</si>
  <si>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</si>
  <si>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</si>
  <si>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</si>
  <si>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</si>
  <si>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</si>
  <si>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</si>
  <si>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</si>
  <si>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</si>
  <si>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</si>
  <si>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</si>
  <si>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</si>
  <si>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</si>
  <si>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</si>
  <si>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</si>
  <si>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</si>
  <si>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</si>
  <si>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</si>
  <si>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</si>
  <si>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</si>
  <si>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</si>
  <si>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</si>
  <si>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</si>
  <si>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</si>
  <si>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</si>
  <si>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</si>
  <si>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</si>
  <si>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</si>
  <si>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</si>
  <si>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</si>
  <si>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</si>
  <si>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</si>
  <si>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</si>
  <si>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</si>
  <si>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</si>
  <si>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</si>
  <si>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</si>
  <si>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</si>
  <si>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</si>
  <si>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</si>
  <si>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</si>
  <si>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</si>
  <si>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</si>
  <si>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</si>
  <si>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</si>
  <si>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</si>
  <si>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</si>
  <si>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</si>
  <si>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</si>
  <si>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</si>
  <si>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</si>
  <si>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</si>
  <si>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</si>
  <si>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</si>
  <si>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</si>
  <si>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</si>
  <si>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</si>
  <si>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</si>
  <si>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</si>
  <si>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</si>
  <si>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</si>
  <si>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</si>
  <si>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</si>
  <si>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</si>
  <si>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</si>
  <si>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</si>
  <si>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</si>
  <si>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</si>
  <si>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</si>
  <si>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</si>
  <si>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</si>
  <si>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</si>
  <si>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</si>
  <si>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</si>
  <si>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</si>
  <si>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</si>
  <si>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</si>
  <si>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</si>
  <si>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</si>
  <si>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</si>
  <si>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</si>
  <si>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</si>
  <si>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</si>
  <si>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</si>
  <si>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</si>
  <si>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</si>
  <si>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</si>
  <si>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</si>
  <si>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</si>
  <si>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</si>
  <si>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</si>
  <si>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</si>
  <si>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</si>
  <si>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</si>
  <si>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</si>
  <si>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</si>
  <si>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</si>
  <si>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</si>
  <si>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</si>
  <si>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</si>
  <si>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</si>
  <si>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</si>
  <si>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</si>
  <si>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</si>
  <si>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</si>
  <si>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</si>
  <si>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</si>
  <si>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</si>
  <si>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</si>
  <si>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</si>
  <si>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</si>
  <si>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</si>
  <si>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</si>
  <si>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</si>
  <si>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</si>
  <si>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</si>
  <si>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</si>
  <si>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</si>
  <si>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</si>
  <si>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</si>
  <si>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</si>
  <si>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</si>
  <si>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</si>
  <si>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</si>
  <si>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</si>
  <si>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</si>
  <si>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</si>
  <si>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</si>
  <si>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</si>
  <si>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</si>
  <si>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</si>
  <si>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</si>
  <si>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</si>
  <si>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</si>
  <si>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</si>
  <si>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</si>
  <si>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</si>
  <si>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</si>
  <si>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</si>
  <si>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</si>
  <si>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</si>
  <si>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</si>
  <si>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</si>
  <si>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</si>
  <si>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</si>
  <si>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</si>
  <si>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</si>
  <si>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</si>
  <si>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</si>
  <si>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</si>
  <si>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</si>
  <si>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</si>
  <si>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</si>
  <si>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</si>
  <si>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</si>
  <si>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</si>
  <si>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</si>
  <si>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</si>
  <si>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</si>
  <si>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</si>
  <si>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</si>
  <si>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</si>
  <si>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</si>
  <si>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</si>
  <si>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</si>
  <si>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</si>
  <si>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</si>
  <si>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</si>
  <si>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</si>
  <si>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</si>
  <si>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</si>
  <si>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</si>
  <si>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</si>
  <si>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</si>
  <si>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</si>
  <si>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</si>
  <si>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</si>
  <si>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</si>
  <si>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</si>
  <si>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</si>
  <si>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</si>
  <si>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</si>
  <si>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</si>
  <si>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</si>
  <si>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</si>
  <si>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</si>
  <si>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</si>
  <si>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</si>
  <si>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</si>
  <si>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</si>
  <si>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</si>
  <si>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</si>
  <si>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</si>
  <si>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</si>
  <si>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</si>
  <si>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</si>
  <si>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</si>
  <si>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</si>
  <si>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</si>
  <si>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</si>
  <si>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</si>
  <si>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</si>
  <si>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</si>
  <si>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</si>
  <si>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</si>
  <si>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</si>
  <si>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</si>
  <si>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</si>
  <si>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</si>
  <si>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</si>
  <si>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</si>
  <si>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</si>
  <si>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</si>
  <si>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</si>
  <si>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</si>
  <si>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</si>
  <si>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</si>
  <si>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</si>
  <si>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</si>
  <si>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</si>
  <si>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</si>
  <si>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</si>
  <si>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</si>
  <si>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</si>
  <si>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</si>
  <si>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</si>
  <si>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</si>
  <si>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</si>
  <si>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</si>
  <si>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</si>
  <si>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</si>
  <si>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</si>
  <si>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</si>
  <si>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</si>
  <si>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</si>
  <si>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</si>
  <si>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</si>
  <si>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</si>
  <si>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</si>
  <si>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</si>
  <si>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</si>
  <si>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</si>
  <si>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</si>
  <si>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</si>
  <si>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</si>
  <si>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</si>
  <si>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</si>
  <si>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</si>
  <si>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</si>
  <si>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</si>
  <si>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</si>
  <si>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</si>
  <si>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</si>
  <si>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</si>
  <si>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</si>
  <si>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</si>
  <si>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</si>
  <si>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</si>
  <si>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</si>
  <si>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</si>
  <si>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</si>
  <si>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</si>
  <si>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</si>
  <si>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</si>
  <si>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</si>
  <si>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</si>
  <si>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</si>
  <si>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</si>
  <si>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</si>
  <si>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</si>
  <si>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</si>
  <si>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</si>
  <si>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</si>
  <si>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</si>
  <si>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</si>
  <si>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</si>
  <si>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</si>
  <si>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</si>
  <si>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</si>
  <si>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</si>
  <si>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</si>
  <si>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</si>
  <si>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</si>
  <si>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</si>
  <si>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</si>
  <si>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</si>
  <si>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</si>
  <si>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</si>
  <si>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</si>
  <si>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</si>
  <si>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</si>
  <si>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</si>
  <si>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</si>
  <si>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</si>
  <si>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</si>
  <si>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</si>
  <si>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</si>
  <si>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</si>
  <si>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</si>
  <si>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</si>
  <si>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</si>
  <si>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</si>
  <si>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</si>
  <si>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</si>
  <si>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</si>
  <si>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</si>
  <si>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</si>
  <si>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</si>
  <si>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</si>
  <si>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</si>
  <si>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</si>
  <si>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</si>
  <si>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</si>
  <si>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</si>
  <si>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</si>
  <si>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</si>
  <si>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</si>
  <si>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</si>
  <si>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</si>
  <si>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</si>
  <si>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</si>
  <si>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</si>
  <si>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</si>
  <si>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</si>
  <si>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</si>
  <si>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</si>
  <si>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</si>
  <si>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</si>
  <si>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</si>
  <si>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</si>
  <si>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</si>
  <si>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</si>
  <si>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</si>
  <si>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</si>
  <si>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</si>
  <si>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</si>
  <si>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</si>
  <si>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</si>
  <si>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</si>
  <si>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</si>
  <si>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</si>
  <si>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</si>
  <si>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</si>
  <si>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</si>
  <si>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</si>
  <si>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</si>
  <si>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</si>
  <si>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</si>
  <si>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</si>
  <si>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</si>
  <si>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</si>
  <si>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</si>
  <si>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</si>
  <si>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</si>
  <si>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</si>
  <si>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</si>
  <si>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</si>
  <si>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</si>
  <si>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</si>
  <si>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</si>
  <si>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</si>
  <si>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</si>
  <si>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</si>
  <si>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</si>
  <si>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</si>
  <si>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</si>
  <si>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</si>
  <si>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</si>
  <si>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</si>
  <si>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</si>
  <si>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</si>
  <si>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</si>
  <si>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</si>
  <si>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</si>
  <si>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</si>
  <si>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</si>
  <si>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</si>
  <si>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</si>
  <si>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</si>
  <si>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</si>
  <si>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</si>
  <si>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</si>
  <si>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</si>
  <si>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</si>
  <si>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</si>
  <si>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</si>
  <si>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</si>
  <si>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</si>
  <si>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</si>
  <si>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</si>
  <si>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</si>
  <si>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</si>
  <si>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</si>
  <si>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</si>
  <si>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</si>
  <si>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</si>
  <si>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</si>
  <si>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</si>
  <si>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</si>
  <si>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</si>
  <si>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</si>
  <si>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</si>
  <si>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</si>
  <si>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</si>
  <si>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</si>
  <si>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</si>
  <si>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</si>
  <si>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</si>
  <si>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</si>
  <si>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</si>
  <si>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</si>
  <si>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</si>
  <si>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</si>
  <si>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</si>
  <si>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</si>
  <si>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</si>
  <si>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</si>
  <si>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</si>
  <si>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</si>
  <si>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</si>
  <si>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</si>
  <si>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</si>
  <si>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</si>
  <si>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</si>
  <si>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</si>
  <si>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</si>
  <si>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</si>
  <si>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</si>
  <si>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</si>
  <si>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</si>
  <si>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</si>
  <si>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</si>
  <si>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</si>
  <si>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</si>
  <si>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</si>
  <si>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</si>
  <si>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</si>
  <si>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</si>
  <si>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</si>
  <si>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</si>
  <si>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</si>
  <si>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</si>
  <si>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</si>
  <si>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</si>
  <si>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</si>
  <si>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</si>
  <si>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</si>
  <si>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</si>
  <si>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</si>
  <si>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</si>
  <si>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</si>
  <si>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</si>
  <si>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</si>
  <si>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</si>
  <si>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</si>
  <si>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</si>
  <si>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</si>
  <si>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</si>
  <si>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</si>
  <si>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</si>
  <si>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</si>
  <si>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</si>
  <si>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</si>
  <si>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</si>
  <si>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</si>
  <si>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</si>
  <si>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</si>
  <si>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</si>
  <si>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</si>
  <si>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</si>
  <si>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</si>
  <si>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</si>
  <si>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</si>
  <si>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</si>
  <si>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</si>
  <si>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</si>
  <si>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</si>
  <si>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</si>
  <si>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</si>
  <si>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</si>
  <si>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</si>
  <si>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</si>
  <si>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</si>
  <si>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</si>
  <si>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</si>
  <si>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</si>
  <si>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</si>
  <si>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</si>
  <si>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</si>
  <si>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</si>
  <si>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</si>
  <si>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</si>
  <si>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</si>
  <si>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</si>
  <si>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</si>
  <si>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</si>
  <si>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</si>
  <si>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</si>
  <si>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</si>
  <si>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</si>
  <si>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</si>
  <si>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</si>
  <si>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</si>
  <si>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</si>
  <si>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</si>
  <si>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</si>
  <si>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</si>
  <si>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</si>
  <si>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</si>
  <si>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</si>
  <si>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</si>
  <si>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</si>
  <si>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</si>
  <si>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</si>
  <si>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</si>
  <si>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</si>
  <si>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</si>
  <si>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</si>
  <si>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</si>
  <si>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</si>
  <si>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</si>
  <si>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</si>
  <si>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</si>
  <si>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</si>
  <si>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</si>
  <si>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</si>
  <si>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</si>
  <si>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</si>
  <si>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</si>
  <si>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</si>
  <si>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</si>
  <si>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</si>
  <si>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</si>
  <si>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</si>
  <si>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</si>
  <si>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</si>
  <si>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</si>
  <si>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</si>
  <si>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</si>
  <si>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</si>
  <si>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</si>
  <si>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</si>
  <si>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</si>
  <si>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</si>
  <si>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</si>
  <si>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</si>
  <si>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</si>
  <si>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</si>
  <si>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</si>
  <si>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</si>
  <si>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</si>
  <si>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</si>
  <si>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</si>
  <si>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</si>
  <si>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</si>
  <si>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</si>
  <si>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</si>
  <si>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</si>
  <si>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</si>
  <si>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</si>
  <si>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</si>
  <si>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</si>
  <si>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</si>
  <si>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</si>
  <si>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</si>
  <si>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</si>
  <si>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</si>
  <si>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</si>
  <si>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</si>
  <si>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</si>
  <si>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</si>
  <si>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</si>
  <si>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</si>
  <si>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</si>
  <si>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</si>
  <si>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</si>
  <si>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</si>
  <si>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</si>
  <si>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</si>
  <si>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</si>
  <si>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</si>
  <si>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</si>
  <si>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</si>
  <si>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</si>
  <si>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</si>
  <si>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</si>
  <si>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</si>
  <si>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</si>
  <si>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</si>
  <si>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</si>
  <si>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</si>
  <si>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</si>
  <si>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</si>
  <si>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</si>
  <si>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</si>
  <si>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</si>
  <si>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</si>
  <si>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</si>
  <si>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</si>
  <si>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</si>
  <si>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</si>
  <si>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</si>
  <si>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</si>
  <si>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</si>
  <si>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</si>
  <si>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</si>
  <si>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</si>
  <si>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</si>
  <si>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</si>
  <si>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</si>
  <si>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</si>
  <si>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</si>
  <si>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</si>
  <si>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</si>
  <si>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</si>
  <si>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</si>
  <si>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</si>
  <si>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</si>
  <si>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</si>
  <si>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</si>
  <si>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</si>
  <si>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</si>
  <si>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</si>
  <si>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</si>
  <si>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</si>
  <si>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</si>
  <si>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</si>
  <si>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</si>
  <si>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</si>
  <si>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</si>
  <si>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</si>
  <si>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</si>
  <si>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</si>
  <si>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</si>
  <si>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</si>
  <si>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</si>
  <si>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</si>
  <si>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</si>
  <si>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</si>
  <si>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</si>
  <si>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</si>
  <si>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</si>
  <si>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</si>
  <si>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</si>
  <si>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</si>
  <si>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</si>
  <si>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</si>
  <si>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</si>
  <si>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</si>
  <si>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</si>
  <si>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</si>
  <si>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</si>
  <si>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</si>
  <si>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</si>
  <si>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</si>
  <si>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</si>
  <si>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</si>
  <si>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</si>
  <si>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</si>
  <si>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</si>
  <si>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</si>
  <si>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</si>
  <si>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</si>
  <si>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</si>
  <si>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</si>
  <si>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</si>
  <si>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</si>
  <si>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</si>
  <si>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</si>
  <si>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</si>
  <si>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</si>
  <si>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</si>
  <si>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</si>
  <si>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</si>
  <si>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</si>
  <si>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</si>
  <si>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</si>
  <si>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</si>
  <si>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</si>
  <si>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</si>
  <si>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</si>
  <si>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</si>
  <si>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</si>
  <si>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</si>
  <si>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</si>
  <si>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</si>
  <si>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</si>
  <si>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</si>
  <si>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</si>
  <si>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</si>
  <si>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</si>
  <si>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</si>
  <si>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</si>
  <si>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</si>
  <si>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</si>
  <si>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</si>
  <si>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</si>
  <si>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</si>
  <si>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</si>
  <si>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</si>
  <si>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</si>
  <si>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</si>
  <si>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</si>
  <si>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</si>
  <si>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</si>
  <si>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</si>
  <si>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</si>
  <si>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</si>
  <si>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</si>
  <si>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</si>
  <si>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</si>
  <si>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</si>
  <si>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</si>
  <si>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</si>
  <si>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</si>
  <si>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</si>
  <si>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</si>
  <si>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</si>
  <si>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</si>
  <si>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</si>
  <si>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</si>
  <si>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</si>
  <si>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</si>
  <si>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</si>
  <si>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</si>
  <si>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</si>
  <si>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</si>
  <si>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</si>
  <si>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</si>
  <si>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</si>
  <si>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</si>
  <si>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</si>
  <si>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</si>
  <si>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</si>
  <si>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</si>
  <si>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</si>
  <si>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</si>
  <si>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</si>
  <si>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</si>
  <si>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</si>
  <si>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</si>
  <si>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</si>
  <si>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</si>
  <si>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</si>
  <si>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</si>
  <si>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</si>
  <si>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</si>
  <si>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</si>
  <si>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</si>
  <si>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</si>
  <si>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</si>
  <si>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</si>
  <si>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</si>
  <si>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</si>
  <si>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</si>
  <si>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</si>
  <si>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</si>
  <si>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</si>
  <si>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</si>
  <si>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</si>
  <si>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</si>
  <si>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</si>
  <si>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</si>
  <si>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</si>
  <si>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</si>
  <si>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</si>
  <si>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</si>
  <si>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</si>
  <si>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</si>
  <si>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</si>
  <si>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</si>
  <si>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</si>
  <si>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</si>
  <si>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</si>
  <si>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</si>
  <si>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</si>
  <si>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</si>
  <si>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</si>
  <si>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</si>
  <si>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</si>
  <si>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</si>
  <si>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</si>
  <si>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</si>
  <si>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</si>
  <si>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</si>
  <si>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</si>
  <si>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</si>
  <si>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</si>
  <si>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</si>
  <si>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</si>
  <si>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</si>
  <si>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</si>
  <si>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</si>
  <si>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</si>
  <si>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</si>
  <si>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</si>
  <si>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</si>
  <si>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</si>
  <si>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</si>
  <si>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</si>
  <si>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</si>
  <si>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</si>
  <si>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</si>
  <si>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</si>
  <si>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</si>
  <si>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</si>
  <si>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</si>
  <si>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</si>
  <si>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</si>
  <si>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</si>
  <si>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</si>
  <si>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</si>
  <si>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</si>
  <si>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</si>
  <si>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</si>
  <si>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</si>
  <si>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</si>
  <si>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</si>
  <si>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</si>
  <si>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</si>
  <si>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</si>
  <si>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</si>
  <si>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</si>
  <si>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</si>
  <si>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</si>
  <si>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</si>
  <si>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</si>
  <si>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</si>
  <si>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</si>
  <si>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</si>
  <si>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</si>
  <si>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</si>
  <si>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</si>
  <si>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</si>
  <si>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</si>
  <si>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</si>
  <si>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</si>
  <si>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</si>
  <si>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</si>
  <si>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</si>
  <si>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</si>
  <si>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</si>
  <si>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</si>
  <si>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</si>
  <si>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</si>
  <si>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</si>
  <si>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</si>
  <si>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</si>
  <si>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</si>
  <si>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</si>
  <si>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</si>
  <si>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</si>
  <si>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</si>
  <si>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</si>
  <si>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</si>
  <si>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</si>
  <si>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</si>
  <si>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</si>
  <si>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</si>
  <si>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</si>
  <si>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</si>
  <si>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</si>
  <si>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</si>
  <si>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</si>
  <si>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</si>
  <si>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</si>
  <si>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</si>
  <si>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</si>
  <si>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</si>
  <si>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</si>
  <si>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</si>
  <si>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</si>
  <si>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</si>
  <si>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</si>
  <si>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</si>
  <si>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</si>
  <si>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</si>
  <si>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</si>
  <si>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</si>
  <si>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</si>
  <si>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</si>
  <si>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</si>
  <si>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</si>
  <si>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</si>
  <si>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</si>
  <si>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</si>
  <si>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</si>
  <si>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</si>
  <si>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</si>
  <si>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</si>
  <si>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</si>
  <si>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</si>
  <si>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</si>
  <si>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</si>
  <si>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</si>
  <si>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</si>
  <si>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</si>
  <si>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</si>
  <si>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</si>
  <si>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</si>
  <si>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</si>
  <si>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</si>
  <si>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</si>
  <si>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</si>
  <si>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</si>
  <si>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</si>
  <si>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</si>
  <si>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</si>
  <si>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</si>
  <si>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</si>
  <si>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</si>
  <si>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</si>
  <si>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</si>
  <si>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</si>
  <si>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</si>
  <si>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</si>
  <si>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</si>
  <si>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</si>
  <si>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</si>
  <si>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</si>
  <si>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</si>
  <si>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</si>
  <si>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</si>
  <si>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</si>
  <si>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</si>
  <si>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</si>
  <si>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</si>
  <si>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</si>
  <si>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</si>
  <si>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</si>
  <si>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</si>
  <si>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</si>
  <si>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</si>
  <si>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</si>
  <si>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</si>
  <si>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</si>
  <si>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</si>
  <si>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</si>
  <si>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</si>
  <si>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</si>
  <si>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</si>
  <si>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</si>
  <si>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</si>
  <si>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</si>
  <si>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</si>
  <si>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</si>
  <si>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</si>
  <si>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</si>
  <si>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</si>
  <si>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</si>
  <si>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</si>
  <si>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</si>
  <si>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</si>
  <si>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</si>
  <si>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</si>
  <si>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</si>
  <si>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</si>
  <si>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</si>
  <si>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</si>
  <si>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</si>
  <si>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</si>
  <si>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</si>
  <si>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</si>
  <si>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</si>
  <si>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</si>
  <si>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</si>
  <si>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</si>
  <si>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</si>
  <si>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</si>
  <si>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</si>
  <si>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</si>
  <si>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</si>
  <si>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</si>
  <si>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</si>
  <si>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</si>
  <si>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</si>
  <si>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</si>
  <si>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</si>
  <si>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</si>
  <si>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</si>
  <si>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</si>
  <si>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</si>
  <si>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</si>
  <si>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</si>
  <si>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</si>
  <si>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</si>
  <si>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</si>
  <si>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</si>
  <si>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</si>
  <si>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</si>
  <si>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</si>
  <si>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</si>
  <si>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</si>
  <si>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</si>
  <si>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</si>
  <si>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</si>
  <si>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</si>
  <si>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</si>
  <si>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</si>
  <si>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</si>
  <si>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</si>
  <si>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</si>
  <si>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</si>
  <si>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</si>
  <si>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</si>
  <si>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</si>
  <si>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</si>
  <si>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</si>
  <si>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</si>
  <si>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</si>
  <si>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</si>
  <si>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</si>
  <si>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</si>
  <si>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</si>
  <si>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</si>
  <si>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</si>
  <si>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</si>
  <si>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</si>
  <si>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</si>
  <si>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</si>
  <si>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</si>
  <si>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</si>
  <si>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</si>
  <si>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</si>
  <si>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</si>
  <si>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</si>
  <si>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</si>
  <si>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</si>
  <si>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</si>
  <si>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</si>
  <si>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</si>
  <si>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</si>
  <si>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</si>
  <si>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</si>
  <si>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</si>
  <si>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</si>
  <si>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</si>
  <si>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</si>
  <si>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</si>
  <si>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</si>
  <si>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</si>
  <si>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</si>
  <si>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</si>
  <si>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</si>
  <si>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</si>
  <si>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</si>
  <si>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</si>
  <si>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</si>
  <si>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</si>
  <si>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</si>
  <si>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</si>
  <si>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</si>
  <si>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</si>
  <si>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</si>
  <si>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</si>
  <si>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</si>
  <si>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</si>
  <si>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</si>
  <si>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</si>
  <si>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</si>
  <si>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</si>
  <si>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</si>
  <si>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</si>
  <si>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</si>
  <si>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</si>
  <si>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</si>
  <si>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</si>
  <si>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</si>
  <si>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</si>
  <si>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</si>
  <si>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</si>
  <si>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</si>
  <si>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</si>
  <si>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</si>
  <si>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</si>
  <si>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</si>
  <si>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</si>
  <si>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</si>
  <si>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</si>
  <si>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</si>
  <si>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</si>
  <si>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</si>
  <si>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</si>
  <si>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</si>
  <si>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</si>
  <si>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</si>
  <si>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</si>
  <si>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</si>
  <si>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</si>
  <si>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</si>
  <si>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</si>
  <si>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</si>
  <si>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</si>
  <si>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</si>
  <si>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</si>
  <si>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</si>
  <si>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</si>
  <si>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</si>
  <si>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</si>
  <si>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</si>
  <si>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</si>
  <si>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</si>
  <si>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</si>
  <si>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</si>
  <si>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</si>
  <si>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</si>
  <si>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</si>
  <si>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</si>
  <si>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</si>
  <si>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</si>
  <si>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</si>
  <si>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</si>
  <si>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</si>
  <si>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</si>
  <si>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</si>
  <si>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</si>
  <si>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</si>
  <si>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</si>
  <si>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</si>
  <si>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</si>
  <si>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</si>
  <si>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</si>
  <si>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</si>
  <si>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</si>
  <si>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</si>
  <si>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</si>
  <si>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</si>
  <si>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</si>
  <si>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</si>
  <si>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</si>
  <si>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</si>
  <si>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</si>
  <si>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</si>
  <si>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</si>
  <si>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</si>
  <si>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</si>
  <si>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</si>
  <si>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</si>
  <si>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</si>
  <si>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</si>
  <si>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</si>
  <si>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</si>
  <si>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</si>
  <si>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</si>
  <si>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</si>
  <si>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</si>
  <si>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</si>
  <si>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</si>
  <si>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</si>
  <si>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</si>
  <si>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</si>
  <si>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</si>
  <si>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</si>
  <si>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</si>
  <si>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</si>
  <si>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</si>
  <si>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</si>
  <si>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</si>
  <si>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</si>
  <si>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</si>
  <si>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</si>
  <si>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</si>
  <si>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</si>
  <si>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</si>
  <si>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</si>
  <si>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</si>
  <si>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</si>
  <si>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</si>
  <si>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</si>
  <si>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</si>
  <si>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</si>
  <si>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</si>
  <si>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</si>
  <si>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</si>
  <si>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</si>
  <si>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</si>
  <si>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</si>
  <si>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</si>
  <si>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</si>
  <si>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</si>
  <si>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</si>
  <si>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</si>
  <si>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</si>
  <si>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</si>
  <si>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</si>
  <si>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</si>
  <si>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</si>
  <si>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</si>
  <si>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</si>
  <si>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</si>
  <si>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</si>
  <si>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</si>
  <si>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</si>
  <si>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</si>
  <si>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</si>
  <si>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</si>
  <si>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</si>
  <si>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</si>
  <si>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</si>
  <si>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</si>
  <si>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</si>
  <si>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</si>
  <si>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</si>
  <si>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</si>
  <si>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</si>
  <si>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</si>
  <si>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</si>
  <si>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</si>
  <si>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</si>
  <si>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</si>
  <si>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</si>
  <si>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</si>
  <si>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</si>
  <si>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</si>
  <si>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</si>
  <si>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</si>
  <si>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</si>
  <si>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</si>
  <si>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</si>
  <si>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</si>
  <si>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</si>
  <si>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</si>
  <si>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</si>
  <si>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</si>
  <si>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</si>
  <si>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</si>
  <si>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</si>
  <si>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</si>
  <si>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</si>
  <si>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</si>
  <si>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</si>
  <si>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</si>
  <si>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</si>
  <si>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</si>
  <si>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</si>
  <si>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</si>
  <si>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</si>
  <si>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</si>
  <si>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</si>
  <si>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</si>
  <si>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</si>
  <si>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</si>
  <si>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</si>
  <si>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</si>
  <si>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</si>
  <si>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</si>
  <si>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</si>
  <si>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</si>
  <si>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</si>
  <si>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</si>
  <si>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</si>
  <si>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</si>
  <si>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</si>
  <si>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</si>
  <si>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</si>
  <si>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</si>
  <si>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</si>
  <si>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</si>
  <si>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</si>
  <si>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</si>
  <si>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</si>
  <si>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</si>
  <si>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</si>
  <si>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</si>
  <si>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</si>
  <si>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</si>
  <si>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</si>
  <si>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</si>
  <si>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</si>
  <si>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</si>
  <si>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</si>
  <si>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</si>
  <si>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</si>
  <si>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</si>
  <si>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</si>
  <si>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</si>
  <si>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</si>
  <si>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</si>
  <si>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</si>
  <si>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</si>
  <si>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</si>
  <si>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</si>
  <si>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</si>
  <si>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</si>
  <si>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</si>
  <si>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</si>
  <si>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</si>
  <si>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</si>
  <si>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</si>
  <si>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</si>
  <si>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</si>
  <si>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</si>
  <si>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</si>
  <si>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</si>
  <si>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</si>
  <si>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</si>
  <si>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</si>
  <si>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</si>
  <si>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</si>
  <si>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</si>
  <si>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</si>
  <si>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</si>
  <si>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</si>
  <si>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</si>
  <si>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</si>
  <si>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</si>
  <si>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</si>
  <si>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</si>
  <si>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</si>
  <si>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</si>
  <si>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</si>
  <si>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</si>
  <si>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</si>
  <si>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</si>
  <si>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</si>
  <si>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</si>
  <si>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</si>
  <si>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</si>
  <si>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</si>
  <si>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</si>
  <si>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</si>
  <si>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</si>
  <si>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</si>
  <si>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</si>
  <si>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</si>
  <si>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</si>
  <si>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</si>
  <si>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</si>
  <si>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</si>
  <si>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</si>
  <si>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</si>
  <si>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</si>
  <si>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</si>
  <si>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</si>
  <si>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</si>
  <si>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</si>
  <si>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</si>
  <si>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</si>
  <si>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</si>
  <si>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</si>
  <si>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</si>
  <si>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</si>
  <si>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</si>
  <si>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</si>
  <si>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</si>
  <si>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</si>
  <si>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</si>
  <si>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</si>
  <si>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</si>
  <si>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</si>
  <si>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</si>
  <si>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</si>
  <si>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</si>
  <si>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</si>
  <si>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</si>
  <si>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</si>
  <si>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</si>
  <si>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</si>
  <si>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</si>
  <si>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</si>
  <si>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</si>
  <si>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</si>
  <si>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</si>
  <si>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</si>
  <si>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</si>
  <si>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</si>
  <si>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</si>
  <si>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</si>
  <si>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</si>
  <si>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</si>
  <si>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</si>
  <si>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</si>
  <si>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</si>
  <si>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</si>
  <si>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</si>
  <si>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</si>
  <si>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</si>
  <si>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</si>
  <si>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</si>
  <si>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</si>
  <si>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</si>
  <si>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</si>
  <si>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</si>
  <si>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</si>
  <si>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</si>
  <si>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</si>
  <si>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</si>
  <si>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</si>
  <si>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</si>
  <si>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</si>
  <si>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</si>
  <si>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</si>
  <si>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</si>
  <si>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</si>
  <si>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</si>
  <si>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</si>
  <si>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</si>
  <si>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</si>
  <si>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</si>
  <si>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</si>
  <si>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</si>
  <si>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</si>
  <si>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</si>
  <si>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</si>
  <si>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</si>
  <si>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</si>
  <si>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</si>
  <si>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</si>
  <si>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</si>
  <si>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</si>
  <si>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</si>
  <si>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</si>
  <si>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</si>
  <si>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</si>
  <si>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</si>
  <si>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</si>
  <si>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</si>
  <si>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</si>
  <si>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</si>
  <si>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</si>
  <si>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</si>
  <si>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</si>
  <si>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</si>
  <si>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</si>
  <si>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</si>
  <si>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</si>
  <si>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</si>
  <si>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</si>
  <si>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</si>
  <si>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</si>
  <si>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</si>
  <si>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</si>
  <si>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</si>
  <si>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</si>
  <si>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</si>
  <si>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</si>
  <si>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</si>
  <si>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</si>
  <si>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</si>
  <si>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</si>
  <si>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</si>
  <si>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</si>
  <si>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</si>
  <si>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</si>
  <si>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</si>
  <si>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</si>
  <si>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</si>
  <si>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</si>
  <si>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</si>
  <si>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</si>
  <si>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</si>
  <si>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</si>
  <si>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</si>
  <si>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</si>
  <si>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</si>
  <si>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</si>
  <si>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</si>
  <si>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</si>
  <si>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</si>
  <si>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</si>
  <si>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</si>
  <si>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</si>
  <si>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</si>
  <si>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</si>
  <si>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</si>
  <si>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</si>
  <si>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</si>
  <si>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</si>
  <si>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</si>
  <si>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</si>
  <si>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</si>
  <si>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</si>
  <si>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</si>
  <si>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</si>
  <si>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</si>
  <si>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</si>
  <si>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</si>
  <si>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</si>
  <si>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</si>
  <si>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</si>
  <si>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</si>
  <si>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</si>
  <si>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</si>
  <si>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</si>
  <si>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</si>
  <si>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</si>
  <si>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</si>
  <si>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</si>
  <si>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</si>
  <si>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</si>
  <si>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</si>
  <si>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</si>
  <si>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</si>
  <si>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</si>
  <si>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</si>
  <si>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</si>
  <si>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</si>
  <si>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</si>
  <si>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</si>
  <si>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</si>
  <si>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</si>
  <si>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</si>
  <si>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</si>
  <si>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</si>
  <si>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</si>
  <si>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</si>
  <si>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</si>
  <si>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</si>
  <si>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</si>
  <si>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</si>
  <si>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</si>
  <si>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</si>
  <si>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</si>
  <si>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</si>
  <si>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</si>
  <si>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</si>
  <si>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</si>
  <si>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</si>
  <si>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</si>
  <si>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</si>
  <si>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</si>
  <si>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</si>
  <si>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</si>
  <si>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</si>
  <si>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</si>
  <si>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</si>
  <si>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</si>
  <si>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</si>
  <si>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</si>
  <si>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</si>
  <si>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</si>
  <si>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</si>
  <si>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</si>
  <si>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</si>
  <si>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</si>
  <si>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</si>
  <si>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</si>
  <si>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</si>
  <si>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</si>
  <si>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</si>
  <si>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</si>
  <si>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</si>
  <si>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</si>
  <si>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</si>
  <si>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</si>
  <si>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</si>
  <si>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</si>
  <si>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</si>
  <si>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</si>
  <si>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</si>
  <si>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</si>
  <si>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</si>
  <si>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</si>
  <si>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</si>
  <si>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</si>
  <si>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</si>
  <si>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</si>
  <si>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</si>
  <si>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</si>
  <si>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</si>
  <si>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</si>
  <si>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</si>
  <si>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</si>
  <si>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</si>
  <si>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</si>
  <si>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</si>
  <si>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</si>
  <si>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</si>
  <si>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</si>
  <si>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</si>
  <si>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</si>
  <si>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</si>
  <si>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</si>
  <si>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</si>
  <si>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</si>
  <si>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</si>
  <si>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</si>
  <si>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</si>
  <si>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</si>
  <si>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</si>
  <si>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</si>
  <si>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</si>
  <si>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</si>
  <si>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</si>
  <si>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</si>
  <si>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</si>
  <si>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</si>
  <si>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</si>
  <si>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</si>
  <si>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</si>
  <si>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</si>
  <si>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</si>
  <si>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</si>
  <si>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</si>
  <si>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</si>
  <si>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</si>
  <si>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</si>
  <si>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</si>
  <si>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</si>
  <si>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</si>
  <si>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</si>
  <si>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</si>
  <si>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</si>
  <si>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</si>
  <si>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</si>
  <si>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</si>
  <si>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</si>
  <si>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</si>
  <si>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</si>
  <si>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</si>
  <si>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</si>
  <si>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</si>
  <si>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</si>
  <si>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</si>
  <si>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</si>
  <si>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</si>
  <si>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</si>
  <si>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</si>
  <si>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</si>
  <si>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</si>
  <si>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</si>
  <si>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</si>
  <si>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</si>
  <si>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</si>
  <si>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</si>
  <si>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</si>
  <si>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</si>
  <si>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</si>
  <si>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</si>
  <si>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</si>
  <si>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</si>
  <si>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</si>
  <si>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</si>
  <si>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</si>
  <si>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</si>
  <si>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</si>
  <si>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</si>
  <si>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</si>
  <si>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</si>
  <si>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</si>
  <si>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</si>
  <si>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</si>
  <si>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</si>
  <si>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</si>
  <si>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</si>
  <si>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</si>
  <si>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</si>
  <si>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</si>
  <si>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</si>
  <si>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</si>
  <si>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</si>
  <si>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</si>
  <si>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</si>
  <si>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</si>
  <si>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</si>
  <si>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</si>
  <si>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</si>
  <si>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</si>
  <si>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</si>
  <si>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</si>
  <si>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</si>
  <si>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</si>
  <si>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</si>
  <si>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</si>
  <si>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</si>
  <si>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</si>
  <si>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</si>
  <si>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</si>
  <si>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</si>
  <si>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</si>
  <si>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</si>
  <si>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</si>
  <si>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</si>
  <si>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</si>
  <si>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</si>
  <si>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</si>
  <si>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</si>
  <si>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</si>
  <si>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</si>
  <si>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</si>
  <si>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</si>
  <si>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</si>
  <si>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</si>
  <si>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</si>
  <si>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</si>
  <si>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</si>
  <si>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</si>
  <si>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</si>
  <si>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</si>
  <si>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</si>
  <si>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</si>
  <si>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</si>
  <si>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</si>
  <si>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</si>
  <si>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</si>
  <si>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</si>
  <si>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</si>
  <si>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</si>
  <si>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</si>
  <si>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</si>
  <si>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</si>
  <si>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</si>
  <si>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</si>
  <si>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</si>
  <si>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</si>
  <si>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</si>
  <si>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</si>
  <si>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</si>
  <si>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</si>
  <si>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</si>
  <si>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</si>
  <si>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</si>
  <si>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</si>
  <si>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</si>
  <si>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</si>
  <si>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</si>
  <si>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</si>
  <si>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</si>
  <si>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</si>
  <si>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</si>
  <si>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</si>
  <si>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</si>
  <si>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</si>
  <si>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</si>
  <si>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</si>
  <si>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</si>
  <si>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</si>
  <si>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</si>
  <si>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</si>
  <si>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</si>
  <si>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</si>
  <si>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</si>
  <si>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</si>
  <si>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</si>
  <si>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</si>
  <si>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</si>
  <si>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</si>
  <si>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</si>
  <si>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</si>
  <si>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</si>
  <si>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</si>
  <si>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</si>
  <si>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</si>
  <si>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</si>
  <si>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</si>
  <si>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</si>
  <si>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</si>
  <si>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</si>
  <si>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</si>
  <si>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</si>
  <si>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</si>
  <si>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</si>
  <si>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</si>
  <si>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</si>
  <si>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</si>
  <si>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</si>
  <si>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</si>
  <si>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</si>
  <si>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</si>
  <si>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</si>
  <si>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</si>
  <si>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</si>
  <si>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</si>
  <si>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</si>
  <si>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</si>
  <si>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</si>
  <si>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</si>
  <si>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</si>
  <si>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</si>
  <si>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</si>
  <si>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</si>
  <si>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</si>
  <si>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</si>
  <si>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</si>
  <si>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</si>
  <si>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</si>
  <si>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</si>
  <si>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</si>
  <si>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</si>
  <si>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</si>
  <si>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</si>
  <si>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</si>
  <si>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</si>
  <si>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</si>
  <si>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</si>
  <si>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</si>
  <si>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</si>
  <si>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</si>
  <si>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</si>
  <si>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</si>
  <si>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</si>
  <si>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</si>
  <si>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</si>
  <si>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</si>
  <si>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</si>
  <si>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</si>
  <si>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</si>
  <si>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</si>
  <si>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</si>
  <si>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</si>
  <si>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</si>
  <si>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</si>
  <si>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</si>
  <si>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</si>
  <si>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</si>
  <si>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</si>
  <si>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</si>
  <si>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</si>
  <si>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</si>
  <si>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</si>
  <si>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</si>
  <si>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</si>
  <si>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</si>
  <si>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</si>
  <si>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</si>
  <si>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</si>
  <si>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</si>
  <si>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</si>
  <si>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</si>
  <si>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</si>
  <si>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</si>
  <si>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</si>
  <si>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</si>
  <si>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</si>
  <si>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</si>
  <si>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</si>
  <si>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</si>
  <si>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</si>
  <si>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</si>
  <si>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</si>
  <si>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</si>
  <si>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</si>
  <si>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</si>
  <si>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</si>
  <si>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</si>
  <si>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</si>
  <si>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</si>
  <si>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</si>
  <si>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</si>
  <si>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</si>
  <si>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</si>
  <si>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</si>
  <si>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</si>
  <si>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</si>
  <si>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</si>
  <si>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</si>
  <si>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</si>
  <si>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</si>
  <si>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</si>
  <si>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</si>
  <si>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</si>
  <si>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</si>
  <si>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</si>
  <si>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</si>
  <si>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</si>
  <si>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</si>
  <si>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</si>
  <si>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</si>
  <si>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</si>
  <si>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</si>
  <si>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</si>
  <si>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</si>
  <si>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</si>
  <si>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</si>
  <si>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</si>
  <si>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</si>
  <si>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</si>
  <si>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</si>
  <si>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</si>
  <si>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</si>
  <si>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</si>
  <si>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</si>
  <si>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</si>
  <si>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</si>
  <si>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</si>
  <si>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</si>
  <si>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</si>
  <si>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</si>
  <si>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</si>
  <si>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</si>
  <si>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</si>
  <si>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</si>
  <si>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</si>
  <si>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</si>
  <si>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</si>
  <si>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</si>
  <si>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</si>
  <si>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</si>
  <si>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</si>
  <si>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</si>
  <si>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</si>
  <si>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</si>
  <si>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</si>
  <si>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</si>
  <si>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</si>
  <si>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</si>
  <si>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</si>
  <si>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</si>
  <si>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</si>
  <si>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</si>
  <si>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</si>
  <si>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</si>
  <si>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</si>
  <si>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</si>
  <si>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</si>
  <si>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</si>
  <si>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</si>
  <si>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</si>
  <si>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</si>
  <si>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</si>
  <si>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</si>
  <si>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</si>
  <si>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</si>
  <si>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</si>
  <si>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</si>
  <si>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</si>
  <si>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</si>
  <si>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</si>
  <si>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</si>
  <si>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</si>
  <si>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</si>
  <si>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</si>
  <si>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</si>
  <si>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</si>
  <si>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</si>
  <si>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</si>
  <si>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</si>
  <si>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</si>
  <si>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</si>
  <si>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</si>
  <si>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</si>
  <si>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</si>
  <si>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</si>
  <si>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</si>
  <si>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</si>
  <si>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</si>
  <si>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</si>
  <si>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</si>
  <si>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</si>
  <si>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</si>
  <si>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</si>
  <si>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</si>
  <si>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</si>
  <si>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</si>
  <si>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</si>
  <si>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</si>
  <si>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</si>
  <si>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</si>
  <si>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</si>
  <si>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</si>
  <si>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</si>
  <si>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</si>
  <si>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</si>
  <si>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</si>
  <si>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</si>
  <si>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</si>
  <si>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</si>
  <si>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</si>
  <si>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</si>
  <si>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</si>
  <si>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</si>
  <si>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</si>
  <si>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</si>
  <si>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</si>
  <si>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</si>
  <si>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</si>
  <si>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</si>
  <si>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</si>
  <si>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</si>
  <si>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</si>
  <si>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</si>
  <si>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</si>
  <si>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</si>
  <si>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</si>
  <si>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</si>
  <si>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</si>
  <si>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</si>
  <si>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</si>
  <si>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</si>
  <si>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</si>
  <si>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</si>
  <si>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</si>
  <si>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</si>
  <si>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</si>
  <si>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</si>
  <si>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</si>
  <si>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</si>
  <si>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</si>
  <si>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</si>
  <si>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</si>
  <si>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</si>
  <si>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</si>
  <si>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</si>
  <si>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</si>
  <si>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</si>
  <si>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</si>
  <si>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</si>
  <si>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</si>
  <si>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</si>
  <si>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</si>
  <si>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</si>
  <si>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</si>
  <si>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</si>
  <si>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</si>
  <si>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</si>
  <si>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</si>
  <si>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</si>
  <si>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</si>
  <si>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</si>
  <si>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</si>
  <si>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</si>
  <si>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</si>
  <si>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</si>
  <si>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</si>
  <si>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</si>
  <si>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</si>
  <si>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</si>
  <si>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</si>
  <si>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</si>
  <si>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</si>
  <si>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</si>
  <si>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</si>
  <si>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</si>
  <si>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</si>
  <si>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</si>
  <si>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</si>
  <si>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</si>
  <si>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</si>
  <si>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</si>
  <si>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</si>
  <si>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</si>
  <si>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</si>
  <si>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</si>
  <si>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</si>
  <si>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</si>
  <si>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</si>
  <si>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</si>
  <si>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</si>
  <si>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</si>
  <si>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</si>
  <si>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</si>
  <si>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</si>
  <si>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</si>
  <si>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</si>
  <si>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</si>
  <si>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</si>
  <si>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</si>
  <si>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</si>
  <si>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</si>
  <si>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</si>
  <si>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</si>
  <si>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</si>
  <si>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</si>
  <si>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</si>
  <si>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</si>
  <si>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</si>
  <si>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</si>
  <si>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</si>
  <si>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</si>
  <si>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</si>
  <si>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</si>
  <si>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</si>
  <si>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</si>
  <si>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</si>
  <si>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</si>
  <si>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</si>
  <si>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</si>
  <si>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</si>
  <si>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</si>
  <si>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</si>
  <si>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</si>
  <si>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</si>
  <si>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</si>
  <si>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</si>
  <si>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</si>
  <si>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</si>
  <si>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</si>
  <si>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</si>
  <si>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</si>
  <si>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</si>
  <si>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</si>
  <si>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</si>
  <si>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</si>
  <si>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</si>
  <si>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</si>
  <si>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</si>
  <si>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</si>
  <si>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</si>
  <si>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</si>
  <si>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</si>
  <si>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</si>
  <si>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</si>
  <si>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</si>
  <si>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</si>
  <si>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</si>
  <si>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</si>
  <si>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</si>
  <si>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</si>
  <si>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</si>
  <si>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</si>
  <si>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</si>
  <si>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</si>
  <si>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</si>
  <si>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</si>
  <si>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</si>
  <si>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</si>
  <si>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</si>
  <si>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</si>
  <si>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</si>
  <si>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</si>
  <si>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</si>
  <si>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</si>
  <si>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</si>
  <si>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</si>
  <si>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</si>
  <si>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</si>
  <si>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</si>
  <si>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</si>
  <si>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</si>
  <si>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</si>
  <si>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</si>
  <si>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</si>
  <si>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</si>
  <si>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</si>
  <si>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</si>
  <si>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</si>
  <si>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</si>
  <si>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</si>
  <si>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</si>
  <si>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</si>
  <si>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</si>
  <si>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</si>
  <si>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</si>
  <si>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</si>
  <si>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</si>
  <si>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</si>
  <si>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</si>
  <si>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</si>
  <si>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</si>
  <si>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</si>
  <si>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</si>
  <si>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</si>
  <si>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</si>
  <si>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</si>
  <si>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</si>
  <si>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</si>
  <si>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</si>
  <si>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</si>
  <si>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</si>
  <si>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</si>
  <si>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</si>
  <si>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</si>
  <si>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</si>
  <si>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</si>
  <si>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</si>
  <si>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</si>
  <si>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</si>
  <si>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</si>
  <si>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</si>
  <si>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</si>
  <si>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</si>
  <si>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</si>
  <si>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</si>
  <si>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</si>
  <si>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</si>
  <si>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</si>
  <si>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</si>
  <si>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</si>
  <si>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</si>
  <si>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</si>
  <si>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</si>
  <si>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</si>
  <si>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</si>
  <si>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</si>
  <si>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</si>
  <si>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</si>
  <si>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</si>
  <si>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</si>
  <si>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</si>
  <si>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</si>
  <si>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</si>
  <si>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</si>
  <si>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</si>
  <si>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</si>
  <si>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</si>
  <si>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</si>
  <si>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</si>
  <si>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</si>
  <si>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</si>
  <si>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</si>
  <si>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</si>
  <si>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</si>
  <si>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</si>
  <si>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</si>
  <si>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</si>
  <si>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</si>
  <si>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</si>
  <si>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</si>
  <si>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</si>
  <si>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</si>
  <si>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</si>
  <si>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</si>
  <si>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</si>
  <si>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</si>
  <si>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</si>
  <si>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</si>
  <si>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</si>
  <si>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</si>
  <si>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</si>
  <si>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</si>
  <si>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</si>
  <si>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</si>
  <si>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</si>
  <si>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</si>
  <si>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</si>
  <si>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</si>
  <si>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</si>
  <si>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</si>
  <si>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</si>
  <si>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</si>
  <si>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</si>
  <si>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</si>
  <si>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</si>
  <si>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</si>
  <si>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</si>
  <si>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</si>
  <si>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</si>
  <si>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</si>
  <si>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</si>
  <si>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</si>
  <si>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</si>
  <si>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</si>
  <si>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</si>
  <si>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</si>
  <si>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</si>
  <si>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</si>
  <si>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</si>
  <si>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</si>
  <si>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</si>
  <si>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</si>
  <si>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</si>
  <si>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</si>
  <si>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</si>
  <si>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</si>
  <si>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</si>
  <si>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</si>
  <si>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</si>
  <si>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</si>
  <si>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</si>
  <si>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</si>
  <si>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</si>
  <si>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</si>
  <si>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</si>
  <si>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</si>
  <si>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</si>
  <si>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</si>
  <si>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</si>
  <si>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</si>
  <si>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</si>
  <si>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</si>
  <si>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</si>
  <si>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</si>
  <si>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</si>
  <si>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</si>
  <si>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</si>
  <si>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</si>
  <si>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</si>
  <si>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</si>
  <si>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</si>
  <si>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</si>
  <si>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</si>
  <si>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</si>
  <si>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</si>
  <si>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</si>
  <si>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</si>
  <si>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</si>
  <si>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</si>
  <si>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</si>
  <si>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</si>
  <si>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</si>
  <si>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</si>
  <si>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</si>
  <si>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</si>
  <si>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</si>
  <si>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</si>
  <si>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</si>
  <si>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</si>
  <si>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</si>
  <si>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</si>
  <si>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</si>
  <si>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</si>
  <si>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</si>
  <si>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</si>
  <si>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</si>
  <si>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</si>
  <si>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</si>
  <si>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</si>
  <si>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</si>
  <si>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</si>
  <si>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</si>
  <si>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</si>
  <si>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</si>
  <si>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</si>
  <si>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</si>
  <si>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</si>
  <si>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</si>
  <si>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</si>
  <si>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</si>
  <si>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</si>
  <si>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</si>
  <si>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</si>
  <si>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</si>
  <si>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</si>
  <si>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</si>
  <si>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</si>
  <si>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</si>
  <si>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</si>
  <si>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</si>
  <si>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</si>
  <si>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</si>
  <si>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</si>
  <si>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</si>
  <si>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</si>
  <si>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</si>
  <si>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</si>
  <si>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</si>
  <si>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</si>
  <si>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</si>
  <si>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</si>
  <si>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</si>
  <si>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</si>
  <si>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</si>
  <si>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</si>
  <si>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</si>
  <si>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</si>
  <si>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</si>
  <si>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</si>
  <si>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</si>
  <si>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</si>
  <si>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</si>
  <si>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</si>
  <si>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</si>
  <si>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</si>
  <si>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</si>
  <si>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</si>
  <si>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</si>
  <si>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</si>
  <si>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</si>
  <si>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</si>
  <si>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</si>
  <si>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</si>
  <si>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</si>
  <si>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</si>
  <si>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</si>
  <si>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</si>
  <si>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</si>
  <si>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</si>
  <si>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</si>
  <si>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</si>
  <si>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</si>
  <si>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</si>
  <si>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</si>
  <si>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</si>
  <si>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</si>
  <si>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</si>
  <si>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</si>
  <si>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</si>
  <si>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</si>
  <si>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</si>
  <si>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</si>
  <si>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</si>
  <si>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</si>
  <si>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</si>
  <si>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</si>
  <si>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</si>
  <si>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</si>
  <si>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</si>
  <si>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</si>
  <si>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</si>
  <si>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</si>
  <si>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</si>
  <si>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</si>
  <si>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</si>
  <si>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</si>
  <si>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</si>
  <si>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</si>
  <si>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</si>
  <si>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</si>
  <si>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</si>
  <si>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</si>
  <si>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</si>
  <si>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</si>
  <si>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</si>
  <si>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</si>
  <si>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</si>
  <si>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</si>
  <si>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</si>
  <si>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</si>
  <si>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</si>
  <si>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</si>
  <si>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</si>
  <si>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</si>
  <si>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</si>
  <si>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</si>
  <si>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</si>
  <si>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</si>
  <si>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</si>
  <si>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</si>
  <si>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</si>
  <si>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</si>
  <si>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</si>
  <si>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</si>
  <si>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</si>
  <si>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</si>
  <si>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</si>
  <si>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</si>
  <si>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</si>
  <si>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</si>
  <si>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</si>
  <si>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</si>
  <si>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</si>
  <si>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</si>
  <si>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</si>
  <si>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</si>
  <si>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</si>
  <si>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</si>
  <si>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</si>
  <si>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</si>
  <si>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</si>
  <si>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</si>
  <si>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</si>
  <si>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</si>
  <si>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</si>
  <si>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</si>
  <si>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</si>
  <si>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</si>
  <si>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</si>
  <si>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</si>
  <si>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</si>
  <si>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</si>
  <si>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</si>
  <si>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</si>
  <si>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</si>
  <si>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</si>
  <si>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</si>
  <si>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</si>
  <si>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</si>
  <si>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</si>
  <si>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</si>
  <si>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</si>
  <si>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</si>
  <si>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</si>
  <si>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</si>
  <si>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</si>
  <si>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</si>
  <si>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</si>
  <si>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</si>
  <si>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</si>
  <si>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</si>
  <si>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</si>
  <si>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</si>
  <si>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</si>
  <si>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</si>
  <si>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</si>
  <si>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</si>
  <si>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</si>
  <si>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</si>
  <si>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</si>
  <si>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</si>
  <si>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</si>
  <si>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</si>
  <si>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</si>
  <si>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</si>
  <si>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</si>
  <si>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</si>
  <si>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</si>
  <si>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</si>
  <si>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</si>
  <si>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</si>
  <si>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</si>
  <si>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</si>
  <si>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</si>
  <si>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</si>
  <si>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</si>
  <si>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</si>
  <si>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</si>
  <si>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</si>
  <si>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</si>
  <si>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</si>
  <si>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</si>
  <si>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</si>
  <si>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</si>
  <si>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</si>
  <si>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</si>
  <si>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</si>
  <si>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</si>
  <si>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</si>
  <si>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</si>
  <si>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</si>
  <si>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</si>
  <si>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</si>
  <si>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</si>
  <si>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</si>
  <si>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</si>
  <si>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</si>
  <si>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</si>
  <si>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</si>
  <si>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</si>
  <si>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</si>
  <si>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</si>
  <si>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</si>
  <si>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</si>
  <si>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</si>
  <si>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</si>
  <si>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</si>
  <si>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</si>
  <si>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</si>
  <si>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</si>
  <si>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</si>
  <si>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</si>
  <si>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</si>
  <si>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</si>
  <si>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</si>
  <si>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</si>
  <si>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</si>
  <si>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</si>
  <si>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</si>
  <si>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</si>
  <si>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</si>
  <si>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</si>
  <si>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</si>
  <si>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</si>
  <si>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</si>
  <si>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</si>
  <si>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</si>
  <si>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</si>
  <si>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</si>
  <si>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</si>
  <si>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</si>
  <si>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</si>
  <si>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</si>
  <si>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</si>
  <si>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</si>
  <si>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</si>
  <si>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</si>
  <si>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</si>
  <si>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</si>
  <si>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</si>
  <si>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</si>
  <si>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</si>
  <si>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</si>
  <si>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</si>
  <si>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</si>
  <si>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</si>
  <si>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</si>
  <si>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</si>
  <si>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</si>
  <si>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</si>
  <si>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</si>
  <si>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</si>
  <si>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</si>
  <si>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</si>
  <si>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</si>
  <si>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</si>
  <si>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</si>
  <si>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</si>
  <si>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</si>
  <si>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</si>
  <si>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</si>
  <si>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</si>
  <si>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</si>
  <si>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</si>
  <si>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</si>
  <si>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</si>
  <si>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</si>
  <si>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</si>
  <si>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</si>
  <si>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</si>
  <si>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</si>
  <si>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</si>
  <si>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</si>
  <si>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</si>
  <si>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</si>
  <si>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</si>
  <si>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</si>
  <si>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</si>
  <si>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</si>
  <si>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</si>
  <si>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</si>
  <si>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</si>
  <si>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</si>
  <si>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</si>
  <si>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</si>
  <si>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</si>
  <si>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</si>
  <si>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</si>
  <si>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</si>
  <si>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</si>
  <si>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</si>
  <si>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</si>
  <si>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</si>
  <si>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</si>
  <si>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</si>
  <si>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</si>
  <si>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</si>
  <si>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</si>
  <si>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</si>
  <si>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</si>
  <si>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</si>
  <si>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</si>
  <si>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</si>
  <si>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</si>
  <si>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</si>
  <si>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</si>
  <si>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</si>
  <si>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</si>
  <si>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</si>
  <si>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</si>
  <si>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</si>
  <si>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</si>
  <si>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</si>
  <si>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</si>
  <si>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</si>
  <si>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</si>
  <si>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</si>
  <si>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</si>
  <si>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</si>
  <si>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</si>
  <si>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</si>
  <si>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</si>
  <si>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</si>
  <si>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</si>
  <si>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</si>
  <si>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</si>
  <si>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</si>
  <si>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</si>
  <si>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</si>
  <si>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</si>
  <si>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</si>
  <si>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</si>
  <si>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</si>
  <si>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</si>
  <si>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</si>
  <si>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</si>
  <si>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</si>
  <si>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</si>
  <si>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</si>
  <si>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</si>
  <si>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</si>
  <si>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</si>
  <si>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</si>
  <si>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</si>
  <si>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</si>
  <si>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</si>
  <si>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</si>
  <si>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</si>
  <si>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</si>
  <si>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</si>
  <si>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</si>
  <si>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</si>
  <si>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</si>
  <si>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</si>
  <si>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</si>
  <si>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</si>
  <si>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</si>
  <si>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</si>
  <si>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</si>
  <si>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</si>
  <si>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</si>
  <si>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</si>
  <si>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</si>
  <si>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</si>
  <si>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</si>
  <si>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</si>
  <si>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</si>
  <si>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</si>
  <si>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</si>
  <si>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</si>
  <si>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</si>
  <si>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</si>
  <si>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</si>
  <si>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</si>
  <si>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</si>
  <si>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</si>
  <si>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</si>
  <si>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</si>
  <si>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</si>
  <si>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</si>
  <si>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</si>
  <si>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</si>
  <si>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</si>
  <si>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</si>
  <si>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</si>
  <si>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</si>
  <si>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</si>
  <si>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</si>
  <si>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</si>
  <si>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</si>
  <si>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</si>
  <si>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</si>
  <si>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</si>
  <si>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</si>
  <si>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</si>
  <si>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</si>
  <si>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</si>
  <si>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</si>
  <si>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</si>
  <si>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</si>
  <si>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</si>
  <si>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</si>
  <si>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</si>
  <si>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</si>
  <si>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</si>
  <si>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</si>
  <si>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</si>
  <si>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</si>
  <si>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</si>
  <si>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</si>
  <si>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</si>
  <si>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</si>
  <si>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</si>
  <si>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</si>
  <si>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</si>
  <si>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</si>
  <si>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</si>
  <si>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</si>
  <si>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</si>
  <si>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</si>
  <si>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</si>
  <si>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</si>
  <si>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</si>
  <si>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</si>
  <si>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</si>
  <si>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</si>
  <si>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</si>
  <si>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</si>
  <si>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</si>
  <si>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</si>
  <si>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</si>
  <si>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</si>
  <si>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</si>
  <si>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</si>
  <si>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</si>
  <si>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</si>
  <si>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</si>
  <si>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</si>
  <si>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</si>
  <si>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</si>
  <si>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</si>
  <si>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</si>
  <si>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</si>
  <si>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</si>
  <si>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</si>
  <si>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</si>
  <si>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</si>
  <si>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</si>
  <si>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</si>
  <si>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</si>
  <si>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</si>
  <si>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</si>
  <si>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</si>
  <si>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</si>
  <si>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</si>
  <si>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</si>
  <si>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</si>
  <si>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</si>
  <si>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</si>
  <si>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</si>
  <si>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</si>
  <si>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</si>
  <si>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</si>
  <si>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</si>
  <si>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</si>
  <si>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</si>
  <si>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</si>
  <si>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</si>
  <si>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</si>
  <si>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</si>
  <si>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</si>
  <si>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</si>
  <si>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</si>
  <si>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</si>
  <si>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</si>
  <si>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</si>
  <si>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</si>
  <si>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</si>
  <si>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</si>
  <si>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</si>
  <si>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</si>
  <si>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</si>
  <si>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</si>
  <si>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</si>
  <si>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</si>
  <si>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</si>
  <si>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</si>
  <si>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</si>
  <si>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</si>
  <si>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</si>
  <si>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</si>
  <si>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</si>
  <si>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</si>
  <si>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</si>
  <si>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</si>
  <si>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</si>
  <si>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</si>
  <si>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</si>
  <si>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</si>
  <si>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</si>
  <si>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</si>
  <si>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</si>
  <si>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</si>
  <si>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</si>
  <si>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</si>
  <si>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</si>
  <si>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</si>
  <si>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</si>
  <si>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</si>
  <si>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</si>
  <si>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</si>
  <si>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</si>
  <si>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</si>
  <si>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</si>
  <si>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</si>
  <si>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</si>
  <si>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</si>
  <si>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</si>
  <si>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</si>
  <si>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</si>
  <si>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</si>
  <si>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</si>
  <si>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</si>
  <si>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</si>
  <si>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</si>
  <si>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</si>
  <si>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</si>
  <si>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</si>
  <si>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</si>
  <si>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</si>
  <si>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</si>
  <si>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</si>
  <si>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</si>
  <si>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</si>
  <si>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</si>
  <si>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</si>
  <si>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</si>
  <si>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</si>
  <si>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</si>
  <si>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</si>
  <si>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</si>
  <si>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</si>
  <si>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</si>
  <si>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</si>
  <si>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</si>
  <si>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</si>
  <si>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</si>
  <si>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</si>
  <si>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</si>
  <si>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</si>
  <si>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</si>
  <si>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</si>
  <si>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</si>
  <si>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</si>
  <si>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</si>
  <si>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</si>
  <si>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</si>
  <si>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</si>
  <si>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</si>
  <si>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</si>
  <si>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</si>
  <si>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</si>
  <si>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</si>
  <si>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</si>
  <si>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</si>
  <si>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</si>
  <si>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</si>
  <si>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</si>
  <si>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</si>
  <si>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</si>
  <si>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</si>
  <si>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</si>
  <si>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</si>
  <si>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</si>
  <si>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</si>
  <si>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</si>
  <si>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</si>
  <si>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</si>
  <si>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</si>
  <si>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</si>
  <si>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</si>
  <si>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</si>
  <si>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</si>
  <si>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</si>
  <si>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</si>
  <si>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</si>
  <si>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</si>
  <si>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</si>
  <si>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</si>
  <si>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</si>
  <si>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</si>
  <si>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</si>
  <si>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</si>
  <si>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</si>
  <si>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</si>
  <si>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</si>
  <si>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</si>
  <si>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</si>
  <si>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</si>
  <si>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</si>
  <si>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</si>
  <si>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</si>
  <si>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</si>
  <si>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</si>
  <si>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</si>
  <si>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</si>
  <si>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</si>
  <si>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</si>
  <si>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</si>
  <si>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</si>
  <si>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</si>
  <si>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</si>
  <si>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</si>
  <si>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</si>
  <si>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</si>
  <si>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</si>
  <si>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</si>
  <si>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</si>
  <si>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</si>
  <si>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</si>
  <si>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</si>
  <si>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</si>
  <si>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</si>
  <si>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</si>
  <si>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</si>
  <si>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</si>
  <si>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</si>
  <si>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</si>
  <si>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</si>
  <si>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</si>
  <si>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</si>
  <si>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</si>
  <si>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</si>
  <si>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</si>
  <si>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</si>
  <si>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</si>
  <si>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</si>
  <si>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</si>
  <si>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</si>
  <si>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</si>
  <si>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</si>
  <si>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</si>
  <si>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</si>
  <si>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</si>
  <si>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</si>
  <si>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</si>
  <si>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</si>
  <si>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</si>
  <si>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</si>
  <si>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</si>
  <si>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</si>
  <si>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</si>
  <si>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</si>
  <si>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</si>
  <si>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</si>
  <si>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</si>
  <si>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</si>
  <si>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</si>
  <si>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</si>
  <si>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</si>
  <si>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</si>
  <si>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</si>
  <si>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</si>
  <si>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</si>
  <si>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</si>
  <si>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</si>
  <si>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</si>
  <si>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</si>
  <si>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</si>
  <si>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</si>
  <si>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</si>
  <si>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</si>
  <si>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</si>
  <si>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</si>
  <si>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</si>
  <si>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</si>
  <si>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</si>
  <si>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</si>
  <si>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</si>
  <si>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</si>
  <si>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</si>
  <si>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</si>
  <si>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</si>
  <si>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</si>
  <si>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</si>
  <si>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</si>
  <si>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</si>
  <si>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</si>
  <si>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</si>
  <si>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</si>
  <si>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</si>
  <si>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</si>
  <si>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</si>
  <si>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</si>
  <si>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</si>
  <si>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</si>
  <si>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</si>
  <si>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</si>
  <si>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</si>
  <si>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</si>
  <si>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</si>
  <si>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</si>
  <si>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</si>
  <si>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</si>
  <si>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</si>
  <si>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</si>
  <si>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</si>
  <si>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</si>
  <si>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</si>
  <si>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</si>
  <si>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</si>
  <si>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</si>
  <si>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</si>
  <si>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</si>
  <si>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</si>
  <si>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</si>
  <si>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</si>
  <si>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</si>
  <si>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</si>
  <si>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</si>
  <si>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</si>
  <si>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</si>
  <si>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</si>
  <si>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</si>
  <si>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</si>
  <si>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</si>
  <si>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</si>
  <si>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</si>
  <si>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</si>
  <si>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</si>
  <si>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</si>
  <si>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</si>
  <si>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</si>
  <si>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</si>
  <si>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</si>
  <si>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</si>
  <si>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</si>
  <si>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</si>
  <si>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</si>
  <si>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</si>
  <si>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</si>
  <si>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</si>
  <si>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</si>
  <si>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</si>
  <si>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</si>
  <si>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</si>
  <si>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</si>
  <si>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</si>
  <si>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</si>
  <si>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</si>
  <si>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</si>
  <si>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</si>
  <si>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</si>
  <si>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</si>
  <si>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</si>
  <si>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</si>
  <si>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</si>
  <si>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</si>
  <si>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</si>
  <si>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</si>
  <si>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</si>
  <si>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</si>
  <si>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</si>
  <si>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</si>
  <si>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</si>
  <si>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</si>
  <si>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</si>
  <si>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</si>
  <si>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</si>
  <si>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</si>
  <si>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</si>
  <si>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</si>
  <si>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</si>
  <si>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</si>
  <si>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</si>
  <si>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</si>
  <si>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</si>
  <si>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</si>
  <si>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</si>
  <si>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</si>
  <si>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</si>
  <si>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</si>
  <si>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</si>
  <si>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</si>
  <si>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</si>
  <si>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</si>
  <si>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</si>
  <si>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</si>
  <si>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</si>
  <si>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</si>
  <si>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</si>
  <si>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</si>
  <si>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</si>
  <si>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</si>
  <si>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</si>
  <si>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</si>
  <si>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</si>
  <si>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</si>
  <si>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</si>
  <si>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</si>
  <si>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</si>
  <si>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</si>
  <si>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</si>
  <si>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</si>
  <si>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</si>
  <si>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</si>
  <si>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</si>
  <si>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</si>
  <si>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</si>
  <si>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</si>
  <si>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</si>
  <si>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</si>
  <si>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</si>
  <si>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</si>
  <si>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</si>
  <si>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</si>
  <si>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</si>
  <si>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</si>
  <si>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</si>
  <si>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</si>
  <si>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</si>
  <si>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</si>
  <si>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</si>
  <si>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</si>
  <si>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</si>
  <si>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</si>
  <si>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</si>
  <si>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</si>
  <si>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</si>
  <si>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</si>
  <si>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</si>
  <si>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</si>
  <si>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</si>
  <si>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</si>
  <si>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</si>
  <si>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</si>
  <si>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</si>
  <si>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</si>
  <si>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</si>
  <si>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</si>
  <si>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</si>
  <si>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</si>
  <si>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</si>
  <si>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</si>
  <si>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</si>
  <si>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</si>
  <si>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</si>
  <si>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</si>
  <si>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</si>
  <si>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</si>
  <si>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</si>
  <si>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</si>
  <si>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</si>
  <si>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</si>
  <si>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</si>
  <si>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</si>
  <si>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</si>
  <si>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</si>
  <si>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</si>
  <si>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</si>
  <si>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</si>
  <si>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</si>
  <si>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</si>
  <si>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</si>
  <si>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</si>
  <si>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</si>
  <si>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</si>
  <si>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</si>
  <si>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</si>
  <si>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</si>
  <si>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</si>
  <si>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</si>
  <si>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</si>
  <si>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</si>
  <si>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</si>
  <si>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</si>
  <si>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</si>
  <si>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</si>
  <si>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</si>
  <si>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</si>
  <si>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</si>
  <si>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</si>
  <si>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</si>
  <si>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</si>
  <si>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</si>
  <si>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</si>
  <si>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</si>
  <si>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</si>
  <si>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</si>
  <si>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</si>
  <si>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</si>
  <si>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</si>
  <si>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</si>
  <si>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</si>
  <si>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</si>
  <si>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</si>
  <si>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</si>
  <si>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</si>
  <si>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</si>
  <si>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</si>
  <si>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</si>
  <si>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</si>
  <si>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</si>
  <si>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</si>
  <si>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</si>
  <si>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</si>
  <si>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</si>
  <si>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</si>
  <si>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</si>
  <si>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</si>
  <si>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</si>
  <si>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</si>
  <si>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</si>
  <si>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</si>
  <si>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</si>
  <si>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</si>
  <si>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</si>
  <si>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</si>
  <si>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</si>
  <si>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</si>
  <si>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</si>
  <si>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</si>
  <si>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</si>
  <si>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</si>
  <si>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</si>
  <si>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</si>
  <si>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</si>
  <si>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</si>
  <si>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</si>
  <si>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</si>
  <si>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</si>
  <si>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</si>
  <si>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</si>
  <si>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</si>
  <si>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</si>
  <si>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</si>
  <si>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</si>
  <si>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</si>
  <si>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</si>
  <si>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</si>
  <si>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</si>
  <si>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</si>
  <si>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</si>
  <si>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</si>
  <si>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</si>
  <si>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</si>
  <si>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</si>
  <si>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</si>
  <si>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</si>
  <si>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</si>
  <si>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</si>
  <si>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</si>
  <si>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</si>
  <si>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</si>
  <si>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</si>
  <si>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</si>
  <si>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</si>
  <si>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</si>
  <si>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</si>
  <si>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</si>
  <si>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</si>
  <si>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</si>
  <si>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</si>
  <si>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</si>
  <si>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</si>
  <si>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</si>
  <si>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</si>
  <si>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</si>
  <si>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</si>
  <si>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</si>
  <si>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</si>
  <si>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</si>
  <si>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</si>
  <si>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</si>
  <si>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</si>
  <si>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</si>
  <si>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</si>
  <si>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</si>
  <si>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</si>
  <si>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</si>
  <si>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</si>
  <si>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</si>
  <si>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</si>
  <si>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</si>
  <si>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</si>
  <si>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</si>
  <si>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</si>
  <si>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</si>
  <si>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</si>
  <si>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</si>
  <si>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</si>
  <si>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</si>
  <si>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</si>
  <si>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</si>
  <si>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</si>
  <si>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</si>
  <si>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</si>
  <si>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</si>
  <si>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</si>
  <si>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</si>
  <si>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</si>
  <si>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</si>
  <si>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</si>
  <si>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</si>
  <si>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</si>
  <si>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</si>
  <si>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</si>
  <si>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</si>
  <si>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</si>
  <si>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</si>
  <si>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</si>
  <si>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</si>
  <si>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</si>
  <si>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</si>
  <si>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</si>
  <si>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</si>
  <si>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</si>
  <si>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</si>
  <si>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</si>
  <si>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</si>
  <si>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</si>
  <si>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</si>
  <si>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</si>
  <si>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</si>
  <si>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</si>
  <si>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</si>
  <si>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</si>
  <si>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</si>
  <si>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</si>
  <si>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</si>
  <si>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</si>
  <si>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</si>
  <si>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</si>
  <si>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</si>
  <si>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</si>
  <si>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</si>
  <si>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</si>
  <si>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</si>
  <si>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</si>
  <si>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</si>
  <si>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</si>
  <si>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</si>
  <si>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</si>
  <si>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</si>
  <si>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</si>
  <si>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</si>
  <si>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</si>
  <si>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</si>
  <si>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</si>
  <si>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</si>
  <si>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</si>
  <si>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</si>
  <si>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</si>
  <si>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</si>
  <si>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</si>
  <si>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</si>
  <si>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</si>
  <si>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</si>
  <si>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</si>
  <si>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</si>
  <si>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</si>
  <si>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</si>
  <si>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</si>
  <si>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</si>
  <si>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</si>
  <si>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</si>
  <si>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</si>
  <si>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</si>
  <si>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</si>
  <si>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</si>
  <si>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</si>
  <si>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</si>
  <si>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</si>
  <si>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</si>
  <si>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</si>
  <si>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</si>
  <si>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</si>
  <si>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</si>
  <si>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</si>
  <si>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</si>
  <si>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</si>
  <si>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</si>
  <si>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</si>
  <si>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</si>
  <si>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</si>
  <si>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</si>
  <si>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</si>
  <si>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</si>
  <si>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</si>
  <si>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</si>
  <si>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</si>
  <si>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</si>
  <si>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</si>
  <si>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</si>
  <si>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</si>
  <si>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</si>
  <si>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</si>
  <si>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</si>
  <si>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</si>
  <si>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</si>
  <si>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</si>
  <si>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</si>
  <si>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</si>
  <si>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</si>
  <si>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</si>
  <si>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</si>
  <si>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</si>
  <si>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</si>
  <si>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</si>
  <si>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</si>
  <si>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</si>
  <si>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</si>
  <si>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</si>
  <si>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</si>
  <si>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</si>
  <si>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</si>
  <si>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</si>
  <si>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</si>
  <si>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</si>
  <si>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</si>
  <si>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</si>
  <si>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</si>
  <si>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</si>
  <si>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</si>
  <si>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</si>
  <si>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</si>
  <si>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</si>
  <si>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</si>
  <si>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</si>
  <si>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</si>
  <si>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</si>
  <si>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</si>
  <si>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</si>
  <si>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</si>
  <si>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</si>
  <si>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</si>
  <si>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</si>
  <si>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</si>
  <si>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</si>
  <si>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</si>
  <si>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</si>
  <si>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</si>
  <si>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</si>
  <si>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</si>
  <si>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</si>
  <si>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</si>
  <si>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</si>
  <si>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</si>
  <si>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</si>
  <si>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</si>
  <si>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</si>
  <si>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</si>
  <si>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</si>
  <si>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</si>
  <si>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</si>
  <si>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</si>
  <si>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</si>
  <si>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</si>
  <si>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</si>
  <si>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</si>
  <si>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</si>
  <si>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</si>
  <si>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</si>
  <si>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</si>
  <si>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</si>
  <si>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</si>
  <si>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</si>
  <si>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</si>
  <si>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</si>
  <si>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</si>
  <si>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</si>
  <si>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</si>
  <si>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</si>
  <si>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</si>
  <si>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</si>
  <si>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</si>
  <si>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</si>
  <si>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</si>
  <si>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</si>
  <si>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</si>
  <si>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</si>
  <si>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</si>
  <si>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</si>
  <si>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</si>
  <si>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</si>
  <si>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</si>
  <si>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</si>
  <si>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</si>
  <si>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</si>
  <si>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</si>
  <si>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</si>
  <si>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</si>
  <si>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</si>
  <si>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</si>
  <si>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</si>
  <si>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</si>
  <si>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</si>
  <si>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</si>
  <si>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</si>
  <si>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</si>
  <si>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</si>
  <si>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</si>
  <si>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</si>
  <si>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</si>
  <si>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</si>
  <si>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</si>
  <si>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</si>
  <si>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</si>
  <si>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</si>
  <si>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</si>
  <si>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</si>
  <si>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</si>
  <si>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</si>
  <si>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</si>
  <si>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</si>
  <si>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</si>
  <si>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</si>
  <si>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</si>
  <si>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</si>
  <si>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</si>
  <si>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</si>
  <si>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</si>
  <si>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</si>
  <si>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</si>
  <si>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</si>
  <si>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</si>
  <si>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</si>
  <si>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</si>
  <si>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</si>
  <si>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</si>
  <si>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</si>
  <si>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</si>
  <si>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</si>
  <si>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</si>
  <si>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</si>
  <si>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</si>
  <si>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</si>
  <si>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</si>
  <si>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</si>
  <si>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</si>
  <si>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</si>
  <si>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</si>
  <si>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</si>
  <si>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</si>
  <si>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</si>
  <si>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</si>
  <si>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</si>
  <si>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</si>
  <si>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</si>
  <si>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</si>
  <si>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</si>
  <si>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</si>
  <si>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</si>
  <si>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</si>
  <si>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</si>
  <si>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</si>
  <si>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</si>
  <si>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</si>
  <si>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</si>
  <si>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</si>
  <si>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</si>
  <si>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</si>
  <si>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</si>
  <si>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</si>
  <si>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</si>
  <si>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</si>
  <si>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</si>
  <si>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</si>
  <si>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</si>
  <si>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</si>
  <si>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</si>
  <si>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</si>
  <si>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</si>
  <si>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</si>
  <si>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</si>
  <si>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</si>
  <si>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</si>
  <si>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</si>
  <si>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</si>
  <si>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</si>
  <si>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</si>
  <si>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</si>
  <si>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</si>
  <si>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</si>
  <si>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</si>
  <si>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</si>
  <si>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</si>
  <si>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</si>
  <si>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</si>
  <si>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</si>
  <si>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</si>
  <si>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</si>
  <si>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</si>
  <si>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</si>
  <si>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</si>
  <si>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</si>
  <si>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</si>
  <si>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</si>
  <si>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</si>
  <si>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</si>
  <si>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</si>
  <si>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</si>
  <si>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</si>
  <si>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</si>
  <si>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</si>
  <si>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</si>
  <si>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</si>
  <si>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</si>
  <si>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</si>
  <si>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</si>
  <si>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</si>
  <si>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</si>
  <si>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</si>
  <si>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</si>
  <si>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</si>
  <si>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</si>
  <si>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</si>
  <si>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</si>
  <si>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</si>
  <si>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</si>
  <si>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</si>
  <si>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</si>
  <si>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</si>
  <si>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</si>
  <si>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</si>
  <si>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</si>
  <si>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</si>
  <si>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</si>
  <si>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</si>
  <si>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</si>
  <si>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</si>
  <si>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</si>
  <si>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</si>
  <si>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</si>
  <si>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</si>
  <si>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</si>
  <si>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</si>
  <si>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</si>
  <si>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</si>
  <si>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</si>
  <si>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</si>
  <si>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</si>
  <si>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</si>
  <si>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</si>
  <si>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</si>
  <si>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</si>
  <si>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</si>
  <si>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</si>
  <si>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</si>
  <si>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</si>
  <si>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</si>
  <si>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</si>
  <si>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</si>
  <si>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</si>
  <si>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</si>
  <si>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</si>
  <si>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</si>
  <si>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</si>
  <si>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</si>
  <si>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</si>
  <si>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</si>
  <si>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</si>
  <si>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</si>
  <si>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</si>
  <si>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</si>
  <si>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</si>
  <si>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</si>
  <si>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</si>
  <si>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</si>
  <si>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</si>
  <si>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</si>
  <si>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</si>
  <si>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</si>
  <si>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</si>
  <si>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</si>
  <si>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</si>
  <si>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</si>
  <si>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</si>
  <si>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</si>
  <si>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</si>
  <si>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</si>
  <si>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</si>
  <si>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</si>
  <si>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</si>
  <si>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</si>
  <si>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</si>
  <si>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</si>
  <si>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</si>
  <si>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</si>
  <si>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</si>
  <si>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</si>
  <si>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</si>
  <si>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</si>
  <si>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</si>
  <si>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</si>
  <si>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</si>
  <si>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</si>
  <si>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</si>
  <si>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</si>
  <si>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</si>
  <si>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</si>
  <si>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</si>
  <si>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</si>
  <si>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</si>
  <si>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</si>
  <si>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</si>
  <si>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</si>
  <si>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</si>
  <si>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</si>
  <si>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</si>
  <si>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</si>
  <si>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</si>
  <si>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</si>
  <si>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</si>
  <si>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</si>
  <si>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</si>
  <si>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</si>
  <si>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</si>
  <si>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</si>
  <si>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</si>
  <si>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</si>
  <si>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</si>
  <si>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</si>
  <si>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</si>
  <si>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</si>
  <si>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</si>
  <si>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</si>
  <si>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</si>
  <si>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</si>
  <si>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</si>
  <si>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</si>
  <si>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</si>
  <si>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</si>
  <si>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</si>
  <si>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</si>
  <si>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</si>
  <si>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</si>
  <si>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</si>
  <si>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</si>
  <si>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</si>
  <si>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</si>
  <si>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</si>
  <si>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</si>
  <si>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</si>
  <si>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</si>
  <si>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</si>
  <si>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</si>
  <si>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</si>
  <si>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</si>
  <si>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</si>
  <si>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</si>
  <si>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</si>
  <si>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</si>
  <si>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</si>
  <si>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</si>
  <si>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</si>
  <si>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</si>
  <si>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</si>
  <si>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</si>
  <si>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</si>
  <si>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</si>
  <si>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</si>
  <si>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</si>
  <si>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</si>
  <si>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</si>
  <si>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</si>
  <si>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</si>
  <si>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</si>
  <si>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</si>
  <si>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</si>
  <si>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</si>
  <si>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</si>
  <si>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</si>
  <si>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</si>
  <si>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</si>
  <si>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</si>
  <si>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</si>
  <si>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</si>
  <si>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</si>
  <si>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</si>
  <si>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</si>
  <si>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</si>
  <si>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</si>
  <si>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</si>
  <si>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</si>
  <si>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</si>
  <si>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</si>
  <si>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</si>
  <si>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</si>
  <si>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</si>
  <si>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</si>
  <si>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</si>
  <si>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</si>
  <si>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</si>
  <si>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</si>
  <si>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</si>
  <si>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</si>
  <si>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</si>
  <si>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</si>
  <si>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</si>
  <si>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</si>
  <si>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</si>
  <si>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</si>
  <si>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</si>
  <si>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</si>
  <si>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</si>
  <si>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</si>
  <si>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</si>
  <si>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</si>
  <si>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</si>
  <si>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</si>
  <si>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</si>
  <si>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</si>
  <si>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</si>
  <si>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</si>
  <si>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</si>
  <si>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</si>
  <si>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</si>
  <si>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</si>
  <si>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</si>
  <si>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</si>
  <si>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</si>
  <si>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</si>
  <si>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</si>
  <si>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</si>
  <si>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</si>
  <si>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</si>
  <si>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</si>
  <si>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</si>
  <si>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</si>
  <si>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</si>
  <si>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</si>
  <si>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</si>
  <si>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</si>
  <si>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</si>
  <si>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</si>
  <si>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</si>
  <si>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</si>
  <si>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</si>
  <si>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</si>
  <si>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</si>
  <si>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</si>
  <si>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</si>
  <si>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</si>
  <si>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</si>
  <si>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</si>
  <si>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</si>
  <si>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</si>
  <si>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</si>
  <si>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</si>
  <si>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</si>
  <si>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</si>
  <si>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</si>
  <si>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</si>
  <si>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</si>
  <si>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</si>
  <si>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</si>
  <si>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</si>
  <si>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</si>
  <si>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</si>
  <si>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</si>
  <si>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</si>
  <si>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</si>
  <si>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</si>
  <si>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</si>
  <si>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</si>
  <si>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</si>
  <si>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</si>
  <si>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</si>
  <si>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</si>
  <si>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</si>
  <si>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</si>
  <si>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</si>
  <si>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</si>
  <si>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</si>
  <si>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</si>
  <si>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</si>
  <si>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</si>
  <si>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</si>
  <si>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</si>
  <si>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</si>
  <si>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</si>
  <si>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</si>
  <si>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</si>
  <si>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</si>
  <si>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</si>
  <si>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</si>
  <si>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</si>
  <si>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</si>
  <si>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</si>
  <si>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</si>
  <si>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</si>
  <si>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</si>
  <si>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</si>
  <si>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</si>
  <si>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</si>
  <si>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</si>
  <si>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</si>
  <si>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</si>
  <si>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</si>
  <si>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</si>
  <si>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</si>
  <si>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</si>
  <si>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</si>
  <si>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</si>
  <si>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</si>
  <si>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</si>
  <si>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</si>
  <si>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</si>
  <si>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</si>
  <si>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</si>
  <si>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</si>
  <si>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</si>
  <si>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</si>
  <si>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</si>
  <si>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</si>
  <si>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</si>
  <si>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</si>
  <si>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</si>
  <si>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</si>
  <si>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</si>
  <si>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</si>
  <si>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</si>
  <si>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</si>
  <si>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</si>
  <si>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</si>
  <si>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</si>
  <si>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</si>
  <si>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</si>
  <si>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</si>
  <si>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</si>
  <si>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</si>
  <si>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</si>
  <si>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</si>
  <si>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</si>
  <si>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</si>
  <si>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</si>
  <si>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</si>
  <si>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</si>
  <si>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</si>
  <si>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</si>
  <si>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</si>
  <si>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</si>
  <si>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</si>
  <si>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</si>
  <si>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</si>
  <si>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</si>
  <si>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</si>
  <si>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</si>
  <si>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</si>
  <si>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</si>
  <si>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</si>
  <si>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</si>
  <si>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</si>
  <si>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</si>
  <si>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</si>
  <si>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</si>
  <si>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</si>
  <si>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</si>
  <si>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</si>
  <si>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</si>
  <si>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</si>
  <si>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</si>
  <si>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</si>
  <si>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</si>
  <si>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</si>
  <si>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</si>
  <si>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</si>
  <si>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</si>
  <si>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</si>
  <si>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職業・家庭</t>
    <rPh sb="0" eb="2">
      <t>ショクギョウ</t>
    </rPh>
    <rPh sb="3" eb="5">
      <t>カテイ</t>
    </rPh>
    <phoneticPr fontId="15"/>
  </si>
  <si>
    <t>道徳</t>
    <rPh sb="0" eb="2">
      <t>ドウトク</t>
    </rPh>
    <phoneticPr fontId="15"/>
  </si>
  <si>
    <t>g169</t>
    <phoneticPr fontId="15"/>
  </si>
  <si>
    <t>R06b136</t>
    <phoneticPr fontId="15"/>
  </si>
  <si>
    <t>g173</t>
    <phoneticPr fontId="15"/>
  </si>
  <si>
    <t>R06b178</t>
    <phoneticPr fontId="15"/>
  </si>
  <si>
    <t>g179</t>
    <phoneticPr fontId="15"/>
  </si>
  <si>
    <t>ア</t>
  </si>
  <si>
    <t>地図</t>
    <rPh sb="0" eb="2">
      <t>チズ</t>
    </rPh>
    <phoneticPr fontId="15"/>
  </si>
  <si>
    <t>職業</t>
    <rPh sb="0" eb="2">
      <t>ショクギョウ</t>
    </rPh>
    <phoneticPr fontId="15"/>
  </si>
  <si>
    <t>家庭</t>
    <rPh sb="0" eb="2">
      <t>カテイ</t>
    </rPh>
    <phoneticPr fontId="15"/>
  </si>
  <si>
    <t>R06b175</t>
    <phoneticPr fontId="15"/>
  </si>
  <si>
    <t>A</t>
    <phoneticPr fontId="15"/>
  </si>
  <si>
    <t>１～３</t>
    <phoneticPr fontId="15"/>
  </si>
  <si>
    <t>B</t>
    <phoneticPr fontId="11"/>
  </si>
  <si>
    <t>１</t>
    <phoneticPr fontId="15"/>
  </si>
  <si>
    <t>C</t>
    <phoneticPr fontId="15"/>
  </si>
  <si>
    <t>A・B</t>
    <phoneticPr fontId="15"/>
  </si>
  <si>
    <t>B</t>
    <phoneticPr fontId="15"/>
  </si>
  <si>
    <t>全</t>
    <rPh sb="0" eb="1">
      <t>ゼン</t>
    </rPh>
    <phoneticPr fontId="15"/>
  </si>
  <si>
    <t>２</t>
    <phoneticPr fontId="15"/>
  </si>
  <si>
    <t>B・C</t>
    <phoneticPr fontId="15"/>
  </si>
  <si>
    <t>２～３</t>
    <phoneticPr fontId="15"/>
  </si>
  <si>
    <t>３</t>
    <phoneticPr fontId="15"/>
  </si>
  <si>
    <t>器楽</t>
    <rPh sb="0" eb="2">
      <t>キガク</t>
    </rPh>
    <phoneticPr fontId="15"/>
  </si>
  <si>
    <t>摂津支援学校</t>
    <rPh sb="0" eb="4">
      <t>セッツシエン</t>
    </rPh>
    <rPh sb="4" eb="6">
      <t>ガッコウ</t>
    </rPh>
    <phoneticPr fontId="15"/>
  </si>
  <si>
    <t>〇</t>
  </si>
  <si>
    <t>手紙の書き方や文集の書き方など、文章を作る学習ができる。生徒の発達段階を考慮し、中学部１～３年の生徒の国語科教科用図書として適切であると考えられる。</t>
    <phoneticPr fontId="6"/>
  </si>
  <si>
    <t>ことば遊びを楽しみながら、日常生活の中での身近なものの部分や名称を学習できる。また、楽しくカラフルな挿絵が生徒の興味を引きやすい。生徒の発達段階を考慮し、中学部１年の生徒の国語科教科用図書として適切であると考えられる。</t>
  </si>
  <si>
    <t>日常生活の場面を愉快な挿絵を用いて簡単な言葉と対比させており、文字学習の基礎となる学習ができる。生徒の発達段階を考慮し、中学部１年の生徒の国語科教科用図書として適切であると考えられる。</t>
    <phoneticPr fontId="6"/>
  </si>
  <si>
    <t>世界の様々な国の人々の暮らしや文化などが多数紹介されており、自分の生活と関連付けながら、興味関心を持つことができる。生徒の発達段階を考慮し、中学部１年の生徒の社会科教科用図書として適切であると考えられる。</t>
    <phoneticPr fontId="6"/>
  </si>
  <si>
    <t>世界各地の食材や料理、食事の様子などが豊富で鮮明な写真で紹介され、生徒の興味関心を高めることができる。生徒の発達段階を考慮し、中学部２年の生徒の社会科教科用図書として適切であると考えられる。</t>
    <phoneticPr fontId="6"/>
  </si>
  <si>
    <t>日本地図や世界地図が詳しく説明されており、理解しやすい内容である。山の高さや川の長さなどの説明も生徒が興味関心を持ちやすい。生徒の発達段階を考慮し、中学部１～３年の生徒の社会科（地図）教科用図書として適切であると考えられる。</t>
    <phoneticPr fontId="6"/>
  </si>
  <si>
    <t>日常生活に必要な数学的知識を単元ごとに、図やイラスト、写真などを用いて分かりやすく提示している。生徒の発達段階を考慮し、中学部１～３年の生徒の数学科教科用図書として適切であると考えられる。</t>
    <phoneticPr fontId="6"/>
  </si>
  <si>
    <t>1対1対応や、数の多少を量的に比較させる内容で、数量概念の導入期の子どもに適した内容である。生徒の発達段階を考慮し、中学部１年の生徒の数学科教科用図書として適切であると考えられる。</t>
    <phoneticPr fontId="6"/>
  </si>
  <si>
    <t>３までの数を動物の種類を変えながら繰り返し確かめ、しだいに10までの数へと発展させながら学習を進めることができる内容である。生徒の発達段階を考慮し、中学部1年の生徒の数学科教科図書として適切であると考えられる。</t>
    <phoneticPr fontId="6"/>
  </si>
  <si>
    <t>身近な野菜や草花を絵や写真を用いて分かりやすく表現しており、季節の植物が順序よく配列されている。生徒の発達段階を考慮し、中学部１年の生徒の理科用図書として適切であると考えられる。</t>
    <phoneticPr fontId="6"/>
  </si>
  <si>
    <t>歌唱、リズム、鑑賞の内容が充実している。特に、鑑賞曲は楽器や演奏形態の写真が分かりやすい。また、歌唱曲は男女共に歌いやすい音域の曲が多く、取り組みやすい内容になっている。生徒の発達段階を考慮し、中学部１年の生徒の音楽科教科用図書として適切であると考えられる。</t>
    <phoneticPr fontId="6"/>
  </si>
  <si>
    <t>鑑賞教材や各種楽器の説明が、写真や図版を使って分かりやすく解説されている。特に、日本の伝統芸能に関する表記が分かりやすく、生徒の興味関心を引き出しやすい内容である。生徒の発達段階を考慮し、中学部１～３年の生徒の音楽科（器楽）教科用図書として適切であると考えられる。</t>
    <phoneticPr fontId="6"/>
  </si>
  <si>
    <t>見開きページを美術館の展示室に見立てて、様々な作品が紹介されており、発想をふくらませて鑑賞できるように工夫されている。生徒の発達段階を考慮し、中学部１年の生徒の美術科教科用図書として適切であると考えられる。</t>
    <phoneticPr fontId="6"/>
  </si>
  <si>
    <t>からだの内部のイラストが色鮮やかに表現され、視覚的に分かりやすい。筋肉や骨の内部を紙をめくって確認できるようになっており、興味関心を持ちながら読み進められるよう工夫がされている。生徒の発達段階を考慮し、中学部１～３年の生徒の保健体育科教科用図書として適切であると考えられる。</t>
    <phoneticPr fontId="6"/>
  </si>
  <si>
    <t>職業家庭の内容が分かりやすく解説されている。また、特定の内容に偏っておらず、４分野に分かれている中学部の実施方法であっても充分に活用することができる。生徒の発達段階を考慮し、中学部１～３年の生徒の職業科教科用図書として適切であると考えられる。</t>
    <phoneticPr fontId="6"/>
  </si>
  <si>
    <t>知的障がいの生徒に適した教科書で、衣食住、保育の分野について、自立に向けて取り組める内容である。図や絵、ルビ付きの平易な文章で構成されているので読みやすく、考えるポイントなどが分かりやすい。生徒の発達段階を考慮し、中学部１～３年の生徒の家庭科用教科図書として適切であると考えられる。</t>
    <phoneticPr fontId="6"/>
  </si>
  <si>
    <t>普段の生活を振り返り、場面ごとに身につけてほしいルールやマナー、よりよい生活のためのヒントなどが分かりやすくイラストで紹介されている。生徒の発達段階を考慮し、中学部１～３年の生徒の道徳科教科用図書として適切であると考えられる。</t>
    <phoneticPr fontId="6"/>
  </si>
  <si>
    <t>１２か月の月ごとの挿絵を見ながら、動作の仕方などを確認し、日常生活の中で出てくる副詞を学習できる。生徒の発達段階を考慮し、中学部２年の生徒の国語科教科用図書として適切であると考えられる。</t>
    <phoneticPr fontId="6"/>
  </si>
  <si>
    <t>いろいろな動物が各曜日に食べる物を紹介しており、動物・食べ物・曜日の名前を学習できる。また、色彩豊かで迫力ある挿絵が、生徒の興味を引きやすい。生徒の発達段階を考慮し、中学部２年の生徒の国語科教科用図書として適切であると考えられる。</t>
    <phoneticPr fontId="6"/>
  </si>
  <si>
    <t>人種や文化、生活様式、風習などに気づかせ、広く地球の全体に暮らす人々の多様性がバランスよく配列されている。生徒の発達段階を考慮し、中学部２年の生徒の社会科教科書用図書として適切であると考えられる。</t>
    <phoneticPr fontId="6"/>
  </si>
  <si>
    <t>日本の地図が地方別にカラーで描かれていて、わかりやすい。日本の特徴が分かるように表現され、字も読みやすく絵の大きさも適当である。生徒の発達段階を考慮し、中学部２年の生徒の社会科教科用図書として適切であると考えられる。</t>
    <phoneticPr fontId="6"/>
  </si>
  <si>
    <t>正時、５分ごと、１分ごとの時刻の学習などについて、カラフルな色使いで生徒の好奇心を刺激するように工夫されている。生徒の発達段階を考慮し、中学部２年の生徒の数学科教科用図書として適切であると考えられる。</t>
    <phoneticPr fontId="6"/>
  </si>
  <si>
    <t>形（まる・しかく・さんかく）について理解しやすい内容である。文章が少なく、視覚的にとらえやすいよう工夫されている。生徒の発達段階を考慮し、中学部２年の生徒の数学科教科用図書として適切であると考えられる。</t>
    <phoneticPr fontId="6"/>
  </si>
  <si>
    <t>生活の中にあるおもしろい実験が、分かりやすく紹介されており、付録のDVDの映像を活用して興味関心を高めることができる。生徒の発達段階を考慮し、中学部２年の生徒の理科教科用図書として適切であると考えられる。</t>
  </si>
  <si>
    <t>歌唱曲は中学生が歌いやすい音域の曲が多く掲載されている。また、鑑賞活動、表現活動の写真や挿絵が多く掲載されており、生徒の興味関心を高めやすい内容である。生徒の発達段階を考慮し、中学部２～３年の生徒の音楽科教科用図書として適切であると考えられる。</t>
    <phoneticPr fontId="6"/>
  </si>
  <si>
    <t>豊かに発想をふくらませて作品を鑑賞できるようになっており、自らも画家の気分になり創作活動を楽しめるように工夫されている。生徒の発達段階を考慮し、中学部２～３年の生徒の美術科教科用図書として適切であると考えられる。</t>
    <phoneticPr fontId="6"/>
  </si>
  <si>
    <t>日常生活に関連したさし絵を見ながら、ことばや語いが増やせるよう取り扱われ、あいさつの時に使うことばを中心に生活の中での話しことばを学習できる内容である。生徒の発達段階を考慮し、中学部３年の生徒の国語科教科用図書として適切であると考えられる。</t>
    <phoneticPr fontId="6"/>
  </si>
  <si>
    <t>動物のまねを楽しみながらことばの学習ができる内容である。短く平易な文の繰り返しにより、ことばや文字習得の基礎学習に適している。生徒の発達段階を考慮し、中学部３年の生徒の国語科教科用図書として適切であると考えられる。</t>
  </si>
  <si>
    <t>日本の歴史を分かりやすく解説し、図解している。絵を見るだけで時代の特徴を捉えることができるような工夫がされており、それぞれの時代の住居や服装など、暮らしの様子も細かく描かれている。生徒の発達段階を考慮し、中学部3年生の社会科教科用図書として適切であると考えられる。</t>
    <phoneticPr fontId="6"/>
  </si>
  <si>
    <t>町探検を通して様々な店や働く人々の様子が詳しく紹介されており、生活している人々の様子が分かりやすいイラストで表現されている。町の様子がいきいきと伝わるように「ふきだし」を使って登場人物にセリフをつけるなどの工夫もある。生徒の発達段階を考慮し、中学部3年生の社会科教科用図書として適切であると考えられる。</t>
    <phoneticPr fontId="6"/>
  </si>
  <si>
    <t>見開き２ページで大きな絵を見て、比べたり考えたりできるように構成されている。生徒の発達段階を考慮し、中学部３年の生徒の数学科教科用図書として適切であると考えられる。</t>
    <phoneticPr fontId="6"/>
  </si>
  <si>
    <t>身近であるが、難しいイメージのある重さについて遊びをとおして、楽しく、分かりやすく紹介している。「重さ」を考えたり、「重さ」の力を使って遊びながら学ぶことができる内容である。生徒の発達段階を考慮し、中学部３年の生徒の理科教科用図書として適切であると考えれる。</t>
    <phoneticPr fontId="6"/>
  </si>
  <si>
    <t>R06b174</t>
    <phoneticPr fontId="15"/>
  </si>
  <si>
    <t>身の回りにある長さや角度などの量の単位と測定の基礎を育てることができる。生徒の発達段階を考慮し、中学部３年の生徒の数学科教科用図書として適切であると考えられる。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</si>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</sst>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6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E33" zoomScale="80" zoomScaleNormal="80" zoomScaleSheetLayoutView="51" workbookViewId="0">
      <selection activeCell="E97" sqref="E97:E9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7953</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7718</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7717</v>
      </c>
      <c r="U3" s="326"/>
      <c r="V3" s="337" t="s">
        <v>7917</v>
      </c>
      <c r="W3" s="332" t="s">
        <v>530</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4</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3</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26</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1" t="s">
        <v>535</v>
      </c>
      <c r="C15" s="234" t="s">
        <v>536</v>
      </c>
      <c r="D15" s="321" t="s">
        <v>7781</v>
      </c>
      <c r="E15" s="339" t="s">
        <v>537</v>
      </c>
      <c r="F15" s="323" t="s">
        <v>7680</v>
      </c>
      <c r="G15" s="323" t="s">
        <v>7690</v>
      </c>
      <c r="H15" s="323" t="s">
        <v>7691</v>
      </c>
      <c r="I15" s="233" t="s">
        <v>1947</v>
      </c>
      <c r="J15" s="347" t="s">
        <v>535</v>
      </c>
      <c r="K15" s="234" t="s">
        <v>536</v>
      </c>
      <c r="L15" s="321" t="s">
        <v>7781</v>
      </c>
      <c r="M15" s="339" t="s">
        <v>538</v>
      </c>
      <c r="N15" s="323" t="s">
        <v>7680</v>
      </c>
      <c r="O15" s="323" t="s">
        <v>7690</v>
      </c>
      <c r="P15" s="323" t="s">
        <v>7691</v>
      </c>
      <c r="Q15" s="345" t="s">
        <v>7693</v>
      </c>
      <c r="R15" s="233" t="s">
        <v>1947</v>
      </c>
      <c r="S15" s="319" t="s">
        <v>535</v>
      </c>
      <c r="T15" s="234" t="s">
        <v>536</v>
      </c>
      <c r="U15" s="321" t="s">
        <v>7781</v>
      </c>
      <c r="V15" s="341" t="s">
        <v>538</v>
      </c>
      <c r="W15" s="323" t="s">
        <v>7680</v>
      </c>
      <c r="X15" s="323" t="s">
        <v>7690</v>
      </c>
      <c r="Y15" s="323" t="s">
        <v>7691</v>
      </c>
      <c r="Z15" s="343" t="s">
        <v>7693</v>
      </c>
    </row>
    <row r="16" spans="1:26" s="235" customFormat="1" ht="18" customHeight="1" x14ac:dyDescent="0.45">
      <c r="A16" s="236" t="s">
        <v>7782</v>
      </c>
      <c r="B16" s="322"/>
      <c r="C16" s="293" t="s">
        <v>539</v>
      </c>
      <c r="D16" s="322"/>
      <c r="E16" s="340"/>
      <c r="F16" s="324"/>
      <c r="G16" s="324"/>
      <c r="H16" s="324"/>
      <c r="I16" s="237" t="s">
        <v>7782</v>
      </c>
      <c r="J16" s="348"/>
      <c r="K16" s="238" t="s">
        <v>539</v>
      </c>
      <c r="L16" s="322"/>
      <c r="M16" s="340"/>
      <c r="N16" s="324"/>
      <c r="O16" s="324"/>
      <c r="P16" s="324"/>
      <c r="Q16" s="346"/>
      <c r="R16" s="237" t="s">
        <v>7782</v>
      </c>
      <c r="S16" s="320"/>
      <c r="T16" s="238" t="s">
        <v>539</v>
      </c>
      <c r="U16" s="322"/>
      <c r="V16" s="342"/>
      <c r="W16" s="324"/>
      <c r="X16" s="324"/>
      <c r="Y16" s="324"/>
      <c r="Z16" s="344"/>
    </row>
    <row r="17" spans="1:26" s="187" customFormat="1" ht="19.8" customHeight="1" x14ac:dyDescent="0.45">
      <c r="A17" s="294" t="s">
        <v>2020</v>
      </c>
      <c r="B17" s="303" t="s">
        <v>7885</v>
      </c>
      <c r="C17" s="295" t="s">
        <v>7885</v>
      </c>
      <c r="D17" s="309" t="str">
        <f xml:space="preserve">
IF(C18="ア",VLOOKUP(A18,ア!$A:$C,2,FALSE),
IF(C18="イ",VLOOKUP(A18,イ!$A:$C,2,FALSE),
IF(C18="ウ",HLOOKUP(A18,ウ!$1:$6,4,FALSE),
IF(C18="エ",VLOOKUP(A18,エ!$A:$E,4,FALSE),""))))</f>
        <v>東書</v>
      </c>
      <c r="E17" s="311" t="str">
        <f xml:space="preserve">
IF(C18="ア",VLOOKUP(A18,ア!$A:$C,3,FALSE),
IF(C18="イ",VLOOKUP(A18,イ!$A:$C,3,FALSE),
IF(C18="ウ",HLOOKUP(A18,ウ!$1:$6,5,FALSE)&amp;HLOOKUP(A18,ウ!$1:$6,6,FALSE),
IF(C18="エ",VLOOKUP(A18,エ!$A:$E,4,FALSE),""))))</f>
        <v>国語　☆☆☆☆</v>
      </c>
      <c r="F17" s="313" t="s">
        <v>7683</v>
      </c>
      <c r="G17" s="315" t="s">
        <v>7904</v>
      </c>
      <c r="H17" s="305" t="s">
        <v>7905</v>
      </c>
      <c r="I17" s="296" t="s">
        <v>2021</v>
      </c>
      <c r="J17" s="303" t="s">
        <v>7885</v>
      </c>
      <c r="K17" s="295" t="s">
        <v>7885</v>
      </c>
      <c r="L17" s="309" t="str">
        <f xml:space="preserve">
IF(K18="ア",VLOOKUP(I18,ア!$A:$C,2,FALSE),
IF(K18="イ",VLOOKUP(I18,イ!$A:$C,2,FALSE),
IF(K18="ウ",HLOOKUP(I18,ウ!$1:$6,4,FALSE),
IF(K18="エ",VLOOKUP(I18,エ!$A:$E,4,FALSE),""))))</f>
        <v>東書</v>
      </c>
      <c r="M17" s="311" t="str">
        <f xml:space="preserve">
IF(K18="ア",VLOOKUP(I18,ア!$A:$C,3,FALSE),
IF(K18="イ",VLOOKUP(I18,イ!$A:$C,3,FALSE),
IF(K18="ウ",HLOOKUP(I18,ウ!$1:$6,5,FALSE)&amp;HLOOKUP(I18,ウ!$1:$6,6,FALSE),
IF(K18="エ",VLOOKUP(I18,エ!$A:$E,4,FALSE),""))))</f>
        <v>国語　☆☆☆☆</v>
      </c>
      <c r="N17" s="313" t="s">
        <v>7683</v>
      </c>
      <c r="O17" s="315" t="s">
        <v>7904</v>
      </c>
      <c r="P17" s="317" t="s">
        <v>7905</v>
      </c>
      <c r="Q17" s="307" t="s">
        <v>7918</v>
      </c>
      <c r="R17" s="296" t="s">
        <v>2022</v>
      </c>
      <c r="S17" s="303" t="s">
        <v>7885</v>
      </c>
      <c r="T17" s="295" t="s">
        <v>7885</v>
      </c>
      <c r="U17" s="309" t="str">
        <f xml:space="preserve">
IF(T18="ア",VLOOKUP(R18,ア!$A:$C,2,FALSE),
IF(T18="イ",VLOOKUP(R18,イ!$A:$C,2,FALSE),
IF(T18="ウ",HLOOKUP(R18,ウ!$1:$6,4,FALSE),
IF(T18="エ",VLOOKUP(R18,エ!$A:$E,4,FALSE),""))))</f>
        <v>東書</v>
      </c>
      <c r="V17" s="311" t="str">
        <f xml:space="preserve">
IF(T18="ア",VLOOKUP(R18,ア!$A:$C,3,FALSE),
IF(T18="イ",VLOOKUP(R18,イ!$A:$C,3,FALSE),
IF(T18="ウ",HLOOKUP(R18,ウ!$1:$6,5,FALSE)&amp;HLOOKUP(R18,ウ!$1:$6,6,FALSE),
IF(T18="エ",VLOOKUP(R18,エ!$A:$E,4,FALSE),""))))</f>
        <v>国語　☆☆☆☆</v>
      </c>
      <c r="W17" s="313" t="s">
        <v>7683</v>
      </c>
      <c r="X17" s="315" t="s">
        <v>7904</v>
      </c>
      <c r="Y17" s="317" t="s">
        <v>7905</v>
      </c>
      <c r="Z17" s="349" t="s">
        <v>7918</v>
      </c>
    </row>
    <row r="18" spans="1:26" s="187" customFormat="1" ht="19.8" customHeight="1" x14ac:dyDescent="0.45">
      <c r="A18" s="225" t="s">
        <v>7894</v>
      </c>
      <c r="B18" s="304"/>
      <c r="C18" s="297" t="s">
        <v>2145</v>
      </c>
      <c r="D18" s="310"/>
      <c r="E18" s="312"/>
      <c r="F18" s="314"/>
      <c r="G18" s="316"/>
      <c r="H18" s="306"/>
      <c r="I18" s="227" t="s">
        <v>7894</v>
      </c>
      <c r="J18" s="304"/>
      <c r="K18" s="297" t="s">
        <v>7722</v>
      </c>
      <c r="L18" s="310"/>
      <c r="M18" s="312"/>
      <c r="N18" s="314"/>
      <c r="O18" s="316"/>
      <c r="P18" s="318"/>
      <c r="Q18" s="308"/>
      <c r="R18" s="225" t="s">
        <v>7894</v>
      </c>
      <c r="S18" s="304"/>
      <c r="T18" s="297" t="s">
        <v>7722</v>
      </c>
      <c r="U18" s="310"/>
      <c r="V18" s="312"/>
      <c r="W18" s="314"/>
      <c r="X18" s="316"/>
      <c r="Y18" s="318"/>
      <c r="Z18" s="350"/>
    </row>
    <row r="19" spans="1:26" s="187" customFormat="1" ht="19.8" customHeight="1" x14ac:dyDescent="0.45">
      <c r="A19" s="294" t="s">
        <v>7783</v>
      </c>
      <c r="B19" s="303" t="s">
        <v>7885</v>
      </c>
      <c r="C19" s="295" t="s">
        <v>7885</v>
      </c>
      <c r="D19" s="309" t="str">
        <f xml:space="preserve">
IF(C20="ア",VLOOKUP(A20,ア!$A:$C,2,FALSE),
IF(C20="イ",VLOOKUP(A20,イ!$A:$C,2,FALSE),
IF(C20="ウ",HLOOKUP(A20,ウ!$1:$6,4,FALSE),
IF(C20="エ",VLOOKUP(A20,エ!$A:$E,4,FALSE),""))))</f>
        <v>06-1　偕　成　社</v>
      </c>
      <c r="E19" s="311" t="str">
        <f xml:space="preserve">
IF(C20="ア",VLOOKUP(A20,ア!$A:$C,3,FALSE),
IF(C20="イ",VLOOKUP(A20,イ!$A:$C,3,FALSE),
IF(C20="ウ",HLOOKUP(A20,ウ!$1:$6,5,FALSE)&amp;HLOOKUP(A20,ウ!$1:$6,6,FALSE),
IF(C20="エ",VLOOKUP(A20,エ!$A:$E,4,FALSE),""))))</f>
        <v>五味太郎・言葉図鑑（10）なまえのことば</v>
      </c>
      <c r="F19" s="313" t="s">
        <v>7683</v>
      </c>
      <c r="G19" s="315" t="s">
        <v>7906</v>
      </c>
      <c r="H19" s="305" t="s">
        <v>7907</v>
      </c>
      <c r="I19" s="298" t="s">
        <v>7784</v>
      </c>
      <c r="J19" s="303" t="s">
        <v>7885</v>
      </c>
      <c r="K19" s="295" t="s">
        <v>7885</v>
      </c>
      <c r="L19" s="309" t="str">
        <f xml:space="preserve">
IF(K20="ア",VLOOKUP(I20,ア!$A:$C,2,FALSE),
IF(K20="イ",VLOOKUP(I20,イ!$A:$C,2,FALSE),
IF(K20="ウ",HLOOKUP(I20,ウ!$1:$6,4,FALSE),
IF(K20="エ",VLOOKUP(I20,エ!$A:$E,4,FALSE),""))))</f>
        <v>06-1　偕　成　社</v>
      </c>
      <c r="M19" s="311" t="str">
        <f xml:space="preserve">
IF(K20="ア",VLOOKUP(I20,ア!$A:$C,3,FALSE),
IF(K20="イ",VLOOKUP(I20,イ!$A:$C,3,FALSE),
IF(K20="ウ",HLOOKUP(I20,ウ!$1:$6,5,FALSE)&amp;HLOOKUP(I20,ウ!$1:$6,6,FALSE),
IF(K20="エ",VLOOKUP(I20,エ!$A:$E,4,FALSE),""))))</f>
        <v>五味太郎・言葉図鑑（２）ようすのことば</v>
      </c>
      <c r="N19" s="313" t="s">
        <v>7683</v>
      </c>
      <c r="O19" s="315" t="s">
        <v>7906</v>
      </c>
      <c r="P19" s="305" t="s">
        <v>7912</v>
      </c>
      <c r="Q19" s="307"/>
      <c r="R19" s="294" t="s">
        <v>7785</v>
      </c>
      <c r="S19" s="303" t="s">
        <v>7885</v>
      </c>
      <c r="T19" s="295" t="s">
        <v>7885</v>
      </c>
      <c r="U19" s="309" t="str">
        <f xml:space="preserve">
IF(T20="ア",VLOOKUP(R20,ア!$A:$C,2,FALSE),
IF(T20="イ",VLOOKUP(R20,イ!$A:$C,2,FALSE),
IF(T20="ウ",HLOOKUP(R20,ウ!$1:$6,4,FALSE),
IF(T20="エ",VLOOKUP(R20,エ!$A:$E,4,FALSE),""))))</f>
        <v>06-1　偕　成　社</v>
      </c>
      <c r="V19" s="311" t="str">
        <f xml:space="preserve">
IF(T20="ア",VLOOKUP(R20,ア!$A:$C,3,FALSE),
IF(T20="イ",VLOOKUP(R20,イ!$A:$C,3,FALSE),
IF(T20="ウ",HLOOKUP(R20,ウ!$1:$6,5,FALSE)&amp;HLOOKUP(R20,ウ!$1:$6,6,FALSE),
IF(T20="エ",VLOOKUP(R20,エ!$A:$E,4,FALSE),""))))</f>
        <v>五味太郎・言葉図鑑（６）くらしのことば</v>
      </c>
      <c r="W19" s="313" t="s">
        <v>7683</v>
      </c>
      <c r="X19" s="315" t="s">
        <v>7910</v>
      </c>
      <c r="Y19" s="317" t="s">
        <v>7915</v>
      </c>
      <c r="Z19" s="349"/>
    </row>
    <row r="20" spans="1:26" s="187" customFormat="1" ht="19.8" customHeight="1" x14ac:dyDescent="0.45">
      <c r="A20" s="225">
        <v>9784033431000</v>
      </c>
      <c r="B20" s="304"/>
      <c r="C20" s="297" t="s">
        <v>2146</v>
      </c>
      <c r="D20" s="310"/>
      <c r="E20" s="312"/>
      <c r="F20" s="314"/>
      <c r="G20" s="316"/>
      <c r="H20" s="306"/>
      <c r="I20" s="227">
        <v>9784033430201</v>
      </c>
      <c r="J20" s="304"/>
      <c r="K20" s="297" t="s">
        <v>7723</v>
      </c>
      <c r="L20" s="310"/>
      <c r="M20" s="312"/>
      <c r="N20" s="314"/>
      <c r="O20" s="316"/>
      <c r="P20" s="306"/>
      <c r="Q20" s="308"/>
      <c r="R20" s="225">
        <v>9784033430607</v>
      </c>
      <c r="S20" s="304"/>
      <c r="T20" s="297" t="s">
        <v>7723</v>
      </c>
      <c r="U20" s="310"/>
      <c r="V20" s="312"/>
      <c r="W20" s="314"/>
      <c r="X20" s="316"/>
      <c r="Y20" s="318"/>
      <c r="Z20" s="350"/>
    </row>
    <row r="21" spans="1:26" s="187" customFormat="1" ht="19.8" customHeight="1" x14ac:dyDescent="0.45">
      <c r="A21" s="294" t="s">
        <v>7786</v>
      </c>
      <c r="B21" s="303" t="s">
        <v>7885</v>
      </c>
      <c r="C21" s="295" t="s">
        <v>7885</v>
      </c>
      <c r="D21" s="309" t="str">
        <f xml:space="preserve">
IF(C22="ア",VLOOKUP(A22,ア!$A:$C,2,FALSE),
IF(C22="イ",VLOOKUP(A22,イ!$A:$C,2,FALSE),
IF(C22="ウ",HLOOKUP(A22,ウ!$1:$6,4,FALSE),
IF(C22="エ",VLOOKUP(A22,エ!$A:$E,4,FALSE),""))))</f>
        <v>02-1　岩　崎　書　店</v>
      </c>
      <c r="E21" s="311" t="str">
        <f xml:space="preserve">
IF(C22="ア",VLOOKUP(A22,ア!$A:$C,3,FALSE),
IF(C22="イ",VLOOKUP(A22,イ!$A:$C,3,FALSE),
IF(C22="ウ",HLOOKUP(A22,ウ!$1:$6,5,FALSE)&amp;HLOOKUP(A22,ウ!$1:$6,6,FALSE),
IF(C22="エ",VLOOKUP(A22,エ!$A:$E,4,FALSE),""))))</f>
        <v>五味太郎の
ことばとかずの絵本ことばのあいうえお</v>
      </c>
      <c r="F21" s="313" t="s">
        <v>7683</v>
      </c>
      <c r="G21" s="315" t="s">
        <v>7908</v>
      </c>
      <c r="H21" s="305" t="s">
        <v>7907</v>
      </c>
      <c r="I21" s="298" t="s">
        <v>7787</v>
      </c>
      <c r="J21" s="303" t="s">
        <v>7885</v>
      </c>
      <c r="K21" s="295" t="s">
        <v>7885</v>
      </c>
      <c r="L21" s="309" t="str">
        <f xml:space="preserve">
IF(K22="ア",VLOOKUP(I22,ア!$A:$C,2,FALSE),
IF(K22="イ",VLOOKUP(I22,イ!$A:$C,2,FALSE),
IF(K22="ウ",HLOOKUP(I22,ウ!$1:$6,4,FALSE),
IF(K22="エ",VLOOKUP(I22,エ!$A:$E,4,FALSE),""))))</f>
        <v>06-1　偕　成　社</v>
      </c>
      <c r="M21" s="311" t="str">
        <f xml:space="preserve">
IF(K22="ア",VLOOKUP(I22,ア!$A:$C,3,FALSE),
IF(K22="イ",VLOOKUP(I22,イ!$A:$C,3,FALSE),
IF(K22="ウ",HLOOKUP(I22,ウ!$1:$6,5,FALSE)&amp;HLOOKUP(I22,ウ!$1:$6,6,FALSE),
IF(K22="エ",VLOOKUP(I22,エ!$A:$E,4,FALSE),""))))</f>
        <v>エリック・カールの絵本月ようびはなにたべる？
-アメリカのわらべうた</v>
      </c>
      <c r="N21" s="313" t="s">
        <v>7683</v>
      </c>
      <c r="O21" s="315" t="s">
        <v>7908</v>
      </c>
      <c r="P21" s="305" t="s">
        <v>7912</v>
      </c>
      <c r="Q21" s="307"/>
      <c r="R21" s="294" t="s">
        <v>7788</v>
      </c>
      <c r="S21" s="303" t="s">
        <v>7885</v>
      </c>
      <c r="T21" s="295" t="s">
        <v>7885</v>
      </c>
      <c r="U21" s="309" t="str">
        <f xml:space="preserve">
IF(T22="ア",VLOOKUP(R22,ア!$A:$C,2,FALSE),
IF(T22="イ",VLOOKUP(R22,イ!$A:$C,2,FALSE),
IF(T22="ウ",HLOOKUP(R22,ウ!$1:$6,4,FALSE),
IF(T22="エ",VLOOKUP(R22,エ!$A:$E,4,FALSE),""))))</f>
        <v>01-1　あ か ね 書 房</v>
      </c>
      <c r="V21" s="311" t="str">
        <f xml:space="preserve">
IF(T22="ア",VLOOKUP(R22,ア!$A:$C,3,FALSE),
IF(T22="イ",VLOOKUP(R22,イ!$A:$C,3,FALSE),
IF(T22="ウ",HLOOKUP(R22,ウ!$1:$6,5,FALSE)&amp;HLOOKUP(R22,ウ!$1:$6,6,FALSE),
IF(T22="エ",VLOOKUP(R22,エ!$A:$E,4,FALSE),""))))</f>
        <v>けんちゃんとあそぼう３まねっこまねっこ</v>
      </c>
      <c r="W21" s="313" t="s">
        <v>7683</v>
      </c>
      <c r="X21" s="315" t="s">
        <v>7908</v>
      </c>
      <c r="Y21" s="317" t="s">
        <v>7915</v>
      </c>
      <c r="Z21" s="349"/>
    </row>
    <row r="22" spans="1:26" s="187" customFormat="1" ht="19.8" customHeight="1" x14ac:dyDescent="0.45">
      <c r="A22" s="225">
        <v>9784265903016</v>
      </c>
      <c r="B22" s="304"/>
      <c r="C22" s="297" t="s">
        <v>2146</v>
      </c>
      <c r="D22" s="310"/>
      <c r="E22" s="312"/>
      <c r="F22" s="314"/>
      <c r="G22" s="316"/>
      <c r="H22" s="306"/>
      <c r="I22" s="227">
        <v>9784033276007</v>
      </c>
      <c r="J22" s="304"/>
      <c r="K22" s="297" t="s">
        <v>7723</v>
      </c>
      <c r="L22" s="310"/>
      <c r="M22" s="312"/>
      <c r="N22" s="314"/>
      <c r="O22" s="316"/>
      <c r="P22" s="306"/>
      <c r="Q22" s="308"/>
      <c r="R22" s="225">
        <v>9784251001139</v>
      </c>
      <c r="S22" s="304"/>
      <c r="T22" s="297" t="s">
        <v>7723</v>
      </c>
      <c r="U22" s="310"/>
      <c r="V22" s="312"/>
      <c r="W22" s="314"/>
      <c r="X22" s="316"/>
      <c r="Y22" s="318"/>
      <c r="Z22" s="350"/>
    </row>
    <row r="23" spans="1:26" s="187" customFormat="1" ht="19.8" customHeight="1" x14ac:dyDescent="0.45">
      <c r="A23" s="294" t="s">
        <v>1943</v>
      </c>
      <c r="B23" s="303" t="s">
        <v>7886</v>
      </c>
      <c r="C23" s="295" t="s">
        <v>7886</v>
      </c>
      <c r="D23" s="309" t="str">
        <f xml:space="preserve">
IF(C24="ア",VLOOKUP(A24,ア!$A:$C,2,FALSE),
IF(C24="イ",VLOOKUP(A24,イ!$A:$C,2,FALSE),
IF(C24="ウ",HLOOKUP(A24,ウ!$1:$6,4,FALSE),
IF(C24="エ",VLOOKUP(A24,エ!$A:$E,4,FALSE),""))))</f>
        <v>76-16　パイインタ</v>
      </c>
      <c r="E23" s="311" t="str">
        <f xml:space="preserve">
IF(C24="ア",VLOOKUP(A24,ア!$A:$C,3,FALSE),
IF(C24="イ",VLOOKUP(A24,イ!$A:$C,3,FALSE),
IF(C24="ウ",HLOOKUP(A24,ウ!$1:$6,5,FALSE)&amp;HLOOKUP(A24,ウ!$1:$6,6,FALSE),
IF(C24="エ",VLOOKUP(A24,エ!$A:$E,4,FALSE),""))))</f>
        <v>世界とであう　えほん</v>
      </c>
      <c r="F23" s="313" t="s">
        <v>7683</v>
      </c>
      <c r="G23" s="315" t="s">
        <v>7909</v>
      </c>
      <c r="H23" s="305" t="s">
        <v>7907</v>
      </c>
      <c r="I23" s="298" t="s">
        <v>1945</v>
      </c>
      <c r="J23" s="303" t="s">
        <v>7886</v>
      </c>
      <c r="K23" s="295" t="s">
        <v>7886</v>
      </c>
      <c r="L23" s="309" t="str">
        <f xml:space="preserve">
IF(K24="ア",VLOOKUP(I24,ア!$A:$C,2,FALSE),
IF(K24="イ",VLOOKUP(I24,イ!$A:$C,2,FALSE),
IF(K24="ウ",HLOOKUP(I24,ウ!$1:$6,4,FALSE),
IF(K24="エ",VLOOKUP(I24,エ!$A:$E,4,FALSE),""))))</f>
        <v>12-2　小　学　館</v>
      </c>
      <c r="M23" s="311" t="str">
        <f xml:space="preserve">
IF(K24="ア",VLOOKUP(I24,ア!$A:$C,3,FALSE),
IF(K24="イ",VLOOKUP(I24,イ!$A:$C,3,FALSE),
IF(K24="ウ",HLOOKUP(I24,ウ!$1:$6,5,FALSE)&amp;HLOOKUP(I24,ウ!$1:$6,6,FALSE),
IF(K24="エ",VLOOKUP(I24,エ!$A:$E,4,FALSE),""))))</f>
        <v>きっず
ジャポニカ･セレクション10才までに知っておきたい日本まるごとガイドブック</v>
      </c>
      <c r="N23" s="313" t="s">
        <v>7683</v>
      </c>
      <c r="O23" s="315" t="s">
        <v>7904</v>
      </c>
      <c r="P23" s="305" t="s">
        <v>7912</v>
      </c>
      <c r="Q23" s="307"/>
      <c r="R23" s="294" t="s">
        <v>1948</v>
      </c>
      <c r="S23" s="303" t="s">
        <v>7886</v>
      </c>
      <c r="T23" s="295" t="s">
        <v>7886</v>
      </c>
      <c r="U23" s="309" t="str">
        <f xml:space="preserve">
IF(T24="ア",VLOOKUP(R24,ア!$A:$C,2,FALSE),
IF(T24="イ",VLOOKUP(R24,イ!$A:$C,2,FALSE),
IF(T24="ウ",HLOOKUP(R24,ウ!$1:$6,4,FALSE),
IF(T24="エ",VLOOKUP(R24,エ!$A:$E,4,FALSE),""))))</f>
        <v>28-1　福　音　館</v>
      </c>
      <c r="V23" s="311" t="str">
        <f xml:space="preserve">
IF(T24="ア",VLOOKUP(R24,ア!$A:$C,3,FALSE),
IF(T24="イ",VLOOKUP(R24,イ!$A:$C,3,FALSE),
IF(T24="ウ",HLOOKUP(R24,ウ!$1:$6,5,FALSE)&amp;HLOOKUP(R24,ウ!$1:$6,6,FALSE),
IF(T24="エ",VLOOKUP(R24,エ!$A:$E,4,FALSE),""))))</f>
        <v>福音館の科学シリーズ絵で見る日本の歴史</v>
      </c>
      <c r="W23" s="313" t="s">
        <v>7683</v>
      </c>
      <c r="X23" s="315" t="s">
        <v>7904</v>
      </c>
      <c r="Y23" s="317" t="s">
        <v>7915</v>
      </c>
      <c r="Z23" s="349"/>
    </row>
    <row r="24" spans="1:26" s="187" customFormat="1" ht="19.8" customHeight="1" x14ac:dyDescent="0.45">
      <c r="A24" s="225">
        <v>9784756242853</v>
      </c>
      <c r="B24" s="304"/>
      <c r="C24" s="297" t="s">
        <v>2146</v>
      </c>
      <c r="D24" s="310"/>
      <c r="E24" s="312"/>
      <c r="F24" s="314"/>
      <c r="G24" s="316"/>
      <c r="H24" s="306"/>
      <c r="I24" s="227">
        <v>9784092271586</v>
      </c>
      <c r="J24" s="304"/>
      <c r="K24" s="297" t="s">
        <v>7723</v>
      </c>
      <c r="L24" s="310"/>
      <c r="M24" s="312"/>
      <c r="N24" s="314"/>
      <c r="O24" s="316"/>
      <c r="P24" s="306"/>
      <c r="Q24" s="308"/>
      <c r="R24" s="225">
        <v>9784834002263</v>
      </c>
      <c r="S24" s="304"/>
      <c r="T24" s="297" t="s">
        <v>7723</v>
      </c>
      <c r="U24" s="310"/>
      <c r="V24" s="312"/>
      <c r="W24" s="314"/>
      <c r="X24" s="316"/>
      <c r="Y24" s="318"/>
      <c r="Z24" s="350"/>
    </row>
    <row r="25" spans="1:26" s="187" customFormat="1" ht="19.8" customHeight="1" x14ac:dyDescent="0.45">
      <c r="A25" s="294" t="s">
        <v>1944</v>
      </c>
      <c r="B25" s="303" t="s">
        <v>7886</v>
      </c>
      <c r="C25" s="295" t="s">
        <v>7886</v>
      </c>
      <c r="D25" s="309" t="str">
        <f xml:space="preserve">
IF(C26="ア",VLOOKUP(A26,ア!$A:$C,2,FALSE),
IF(C26="イ",VLOOKUP(A26,イ!$A:$C,2,FALSE),
IF(C26="ウ",HLOOKUP(A26,ウ!$1:$6,4,FALSE),
IF(C26="エ",VLOOKUP(A26,エ!$A:$E,4,FALSE),""))))</f>
        <v>28-1　福　音　館</v>
      </c>
      <c r="E25" s="311" t="str">
        <f xml:space="preserve">
IF(C26="ア",VLOOKUP(A26,ア!$A:$C,3,FALSE),
IF(C26="イ",VLOOKUP(A26,イ!$A:$C,3,FALSE),
IF(C26="ウ",HLOOKUP(A26,ウ!$1:$6,5,FALSE)&amp;HLOOKUP(A26,ウ!$1:$6,6,FALSE),
IF(C26="エ",VLOOKUP(A26,エ!$A:$E,4,FALSE),""))))</f>
        <v>写真記シリーズ食べもの記</v>
      </c>
      <c r="F25" s="313" t="s">
        <v>7683</v>
      </c>
      <c r="G25" s="315" t="s">
        <v>7908</v>
      </c>
      <c r="H25" s="305" t="s">
        <v>7907</v>
      </c>
      <c r="I25" s="298" t="s">
        <v>1946</v>
      </c>
      <c r="J25" s="303" t="s">
        <v>7886</v>
      </c>
      <c r="K25" s="295" t="s">
        <v>7886</v>
      </c>
      <c r="L25" s="309" t="str">
        <f xml:space="preserve">
IF(K26="ア",VLOOKUP(I26,ア!$A:$C,2,FALSE),
IF(K26="イ",VLOOKUP(I26,イ!$A:$C,2,FALSE),
IF(K26="ウ",HLOOKUP(I26,ウ!$1:$6,4,FALSE),
IF(K26="エ",VLOOKUP(I26,エ!$A:$E,4,FALSE),""))))</f>
        <v>20-4　戸田デザイン</v>
      </c>
      <c r="M25" s="311" t="str">
        <f xml:space="preserve">
IF(K26="ア",VLOOKUP(I26,ア!$A:$C,3,FALSE),
IF(K26="イ",VLOOKUP(I26,イ!$A:$C,3,FALSE),
IF(K26="ウ",HLOOKUP(I26,ウ!$1:$6,5,FALSE)&amp;HLOOKUP(I26,ウ!$1:$6,6,FALSE),
IF(K26="エ",VLOOKUP(I26,エ!$A:$E,4,FALSE),""))))</f>
        <v>にっぽんちず絵本</v>
      </c>
      <c r="N25" s="313" t="s">
        <v>7683</v>
      </c>
      <c r="O25" s="315" t="s">
        <v>7913</v>
      </c>
      <c r="P25" s="305" t="s">
        <v>7912</v>
      </c>
      <c r="Q25" s="307"/>
      <c r="R25" s="294" t="s">
        <v>1949</v>
      </c>
      <c r="S25" s="303" t="s">
        <v>7886</v>
      </c>
      <c r="T25" s="295" t="s">
        <v>7886</v>
      </c>
      <c r="U25" s="309" t="str">
        <f xml:space="preserve">
IF(T26="ア",VLOOKUP(R26,ア!$A:$C,2,FALSE),
IF(T26="イ",VLOOKUP(R26,イ!$A:$C,2,FALSE),
IF(T26="ウ",HLOOKUP(R26,ウ!$1:$6,4,FALSE),
IF(T26="エ",VLOOKUP(R26,エ!$A:$E,4,FALSE),""))))</f>
        <v>28-1　福　音　館</v>
      </c>
      <c r="V25" s="311" t="str">
        <f xml:space="preserve">
IF(T26="ア",VLOOKUP(R26,ア!$A:$C,3,FALSE),
IF(T26="イ",VLOOKUP(R26,イ!$A:$C,3,FALSE),
IF(T26="ウ",HLOOKUP(R26,ウ!$1:$6,5,FALSE)&amp;HLOOKUP(R26,ウ!$1:$6,6,FALSE),
IF(T26="エ",VLOOKUP(R26,エ!$A:$E,4,FALSE),""))))</f>
        <v xml:space="preserve">みぢかなかがくシリーズ町たんけん </v>
      </c>
      <c r="W25" s="313" t="s">
        <v>7683</v>
      </c>
      <c r="X25" s="315" t="s">
        <v>7913</v>
      </c>
      <c r="Y25" s="317" t="s">
        <v>7915</v>
      </c>
      <c r="Z25" s="349"/>
    </row>
    <row r="26" spans="1:26" s="187" customFormat="1" ht="19.8" customHeight="1" x14ac:dyDescent="0.45">
      <c r="A26" s="225">
        <v>9784834017403</v>
      </c>
      <c r="B26" s="304"/>
      <c r="C26" s="297" t="s">
        <v>7723</v>
      </c>
      <c r="D26" s="310"/>
      <c r="E26" s="312"/>
      <c r="F26" s="314"/>
      <c r="G26" s="316"/>
      <c r="H26" s="306"/>
      <c r="I26" s="227">
        <v>9784924710344</v>
      </c>
      <c r="J26" s="304"/>
      <c r="K26" s="297" t="s">
        <v>7723</v>
      </c>
      <c r="L26" s="310"/>
      <c r="M26" s="312"/>
      <c r="N26" s="314"/>
      <c r="O26" s="316"/>
      <c r="P26" s="306"/>
      <c r="Q26" s="308"/>
      <c r="R26" s="225">
        <v>9784834014143</v>
      </c>
      <c r="S26" s="304"/>
      <c r="T26" s="297" t="s">
        <v>7723</v>
      </c>
      <c r="U26" s="310"/>
      <c r="V26" s="312"/>
      <c r="W26" s="314"/>
      <c r="X26" s="316"/>
      <c r="Y26" s="318"/>
      <c r="Z26" s="350"/>
    </row>
    <row r="27" spans="1:26" s="187" customFormat="1" ht="19.8" customHeight="1" x14ac:dyDescent="0.45">
      <c r="A27" s="294" t="s">
        <v>7789</v>
      </c>
      <c r="B27" s="303" t="s">
        <v>7886</v>
      </c>
      <c r="C27" s="295" t="s">
        <v>7900</v>
      </c>
      <c r="D27" s="309" t="str">
        <f xml:space="preserve">
IF(C28="ア",VLOOKUP(A28,ア!$A:$C,2,FALSE),
IF(C28="イ",VLOOKUP(A28,イ!$A:$C,2,FALSE),
IF(C28="ウ",HLOOKUP(A28,ウ!$1:$6,4,FALSE),
IF(C28="エ",VLOOKUP(A28,エ!$A:$E,4,FALSE),""))))</f>
        <v>東書</v>
      </c>
      <c r="E27" s="311" t="str">
        <f xml:space="preserve">
IF(C28="ア",VLOOKUP(A28,ア!$A:$C,3,FALSE),
IF(C28="イ",VLOOKUP(A28,イ!$A:$C,3,FALSE),
IF(C28="ウ",HLOOKUP(A28,ウ!$1:$6,5,FALSE)&amp;HLOOKUP(A28,ウ!$1:$6,6,FALSE),
IF(C28="エ",VLOOKUP(A28,エ!$A:$E,4,FALSE),""))))</f>
        <v>新編　新しい社会　地図</v>
      </c>
      <c r="F27" s="313" t="s">
        <v>7683</v>
      </c>
      <c r="G27" s="315" t="s">
        <v>7904</v>
      </c>
      <c r="H27" s="305" t="s">
        <v>7905</v>
      </c>
      <c r="I27" s="298" t="s">
        <v>7790</v>
      </c>
      <c r="J27" s="303" t="s">
        <v>7886</v>
      </c>
      <c r="K27" s="295" t="s">
        <v>7900</v>
      </c>
      <c r="L27" s="309" t="str">
        <f xml:space="preserve">
IF(K28="ア",VLOOKUP(I28,ア!$A:$C,2,FALSE),
IF(K28="イ",VLOOKUP(I28,イ!$A:$C,2,FALSE),
IF(K28="ウ",HLOOKUP(I28,ウ!$1:$6,4,FALSE),
IF(K28="エ",VLOOKUP(I28,エ!$A:$E,4,FALSE),""))))</f>
        <v>東書</v>
      </c>
      <c r="M27" s="311" t="str">
        <f xml:space="preserve">
IF(K28="ア",VLOOKUP(I28,ア!$A:$C,3,FALSE),
IF(K28="イ",VLOOKUP(I28,イ!$A:$C,3,FALSE),
IF(K28="ウ",HLOOKUP(I28,ウ!$1:$6,5,FALSE)&amp;HLOOKUP(I28,ウ!$1:$6,6,FALSE),
IF(K28="エ",VLOOKUP(I28,エ!$A:$E,4,FALSE),""))))</f>
        <v>新編　新しい社会　地図</v>
      </c>
      <c r="N27" s="313" t="s">
        <v>7683</v>
      </c>
      <c r="O27" s="315" t="s">
        <v>7904</v>
      </c>
      <c r="P27" s="305" t="s">
        <v>7905</v>
      </c>
      <c r="Q27" s="307" t="s">
        <v>7918</v>
      </c>
      <c r="R27" s="294" t="s">
        <v>7791</v>
      </c>
      <c r="S27" s="303" t="s">
        <v>7886</v>
      </c>
      <c r="T27" s="295" t="s">
        <v>7900</v>
      </c>
      <c r="U27" s="309" t="str">
        <f xml:space="preserve">
IF(T28="ア",VLOOKUP(R28,ア!$A:$C,2,FALSE),
IF(T28="イ",VLOOKUP(R28,イ!$A:$C,2,FALSE),
IF(T28="ウ",HLOOKUP(R28,ウ!$1:$6,4,FALSE),
IF(T28="エ",VLOOKUP(R28,エ!$A:$E,4,FALSE),""))))</f>
        <v>東書</v>
      </c>
      <c r="V27" s="311" t="str">
        <f xml:space="preserve">
IF(T28="ア",VLOOKUP(R28,ア!$A:$C,3,FALSE),
IF(T28="イ",VLOOKUP(R28,イ!$A:$C,3,FALSE),
IF(T28="ウ",HLOOKUP(R28,ウ!$1:$6,5,FALSE)&amp;HLOOKUP(R28,ウ!$1:$6,6,FALSE),
IF(T28="エ",VLOOKUP(R28,エ!$A:$E,4,FALSE),""))))</f>
        <v>新編　新しい社会　地図</v>
      </c>
      <c r="W27" s="313" t="s">
        <v>7683</v>
      </c>
      <c r="X27" s="315" t="s">
        <v>7904</v>
      </c>
      <c r="Y27" s="317" t="s">
        <v>7905</v>
      </c>
      <c r="Z27" s="349" t="s">
        <v>7918</v>
      </c>
    </row>
    <row r="28" spans="1:26" s="187" customFormat="1" ht="19.8" customHeight="1" x14ac:dyDescent="0.45">
      <c r="A28" s="225" t="s">
        <v>7895</v>
      </c>
      <c r="B28" s="304"/>
      <c r="C28" s="297" t="s">
        <v>7899</v>
      </c>
      <c r="D28" s="310"/>
      <c r="E28" s="312"/>
      <c r="F28" s="314"/>
      <c r="G28" s="316"/>
      <c r="H28" s="306"/>
      <c r="I28" s="227" t="s">
        <v>5951</v>
      </c>
      <c r="J28" s="304"/>
      <c r="K28" s="297" t="s">
        <v>7899</v>
      </c>
      <c r="L28" s="310"/>
      <c r="M28" s="312"/>
      <c r="N28" s="314"/>
      <c r="O28" s="316"/>
      <c r="P28" s="306"/>
      <c r="Q28" s="308"/>
      <c r="R28" s="225" t="s">
        <v>5951</v>
      </c>
      <c r="S28" s="304"/>
      <c r="T28" s="297" t="s">
        <v>7899</v>
      </c>
      <c r="U28" s="310"/>
      <c r="V28" s="312"/>
      <c r="W28" s="314"/>
      <c r="X28" s="316"/>
      <c r="Y28" s="318"/>
      <c r="Z28" s="350"/>
    </row>
    <row r="29" spans="1:26" s="187" customFormat="1" ht="19.8" customHeight="1" x14ac:dyDescent="0.45">
      <c r="A29" s="294" t="s">
        <v>7792</v>
      </c>
      <c r="B29" s="303" t="s">
        <v>7887</v>
      </c>
      <c r="C29" s="295" t="s">
        <v>7887</v>
      </c>
      <c r="D29" s="309" t="str">
        <f xml:space="preserve">
IF(C30="ア",VLOOKUP(A30,ア!$A:$C,2,FALSE),
IF(C30="イ",VLOOKUP(A30,イ!$A:$C,2,FALSE),
IF(C30="ウ",HLOOKUP(A30,ウ!$1:$6,4,FALSE),
IF(C30="エ",VLOOKUP(A30,エ!$A:$E,4,FALSE),""))))</f>
        <v>教出</v>
      </c>
      <c r="E29" s="311" t="str">
        <f xml:space="preserve">
IF(C30="ア",VLOOKUP(A30,ア!$A:$C,3,FALSE),
IF(C30="イ",VLOOKUP(A30,イ!$A:$C,3,FALSE),
IF(C30="ウ",HLOOKUP(A30,ウ!$1:$6,5,FALSE)&amp;HLOOKUP(A30,ウ!$1:$6,6,FALSE),
IF(C30="エ",VLOOKUP(A30,エ!$A:$E,4,FALSE),""))))</f>
        <v>数学　☆☆☆☆</v>
      </c>
      <c r="F29" s="313" t="s">
        <v>7683</v>
      </c>
      <c r="G29" s="315" t="s">
        <v>7904</v>
      </c>
      <c r="H29" s="305" t="s">
        <v>7905</v>
      </c>
      <c r="I29" s="298" t="s">
        <v>7793</v>
      </c>
      <c r="J29" s="303" t="s">
        <v>7887</v>
      </c>
      <c r="K29" s="295" t="s">
        <v>7887</v>
      </c>
      <c r="L29" s="309" t="str">
        <f xml:space="preserve">
IF(K30="ア",VLOOKUP(I30,ア!$A:$C,2,FALSE),
IF(K30="イ",VLOOKUP(I30,イ!$A:$C,2,FALSE),
IF(K30="ウ",HLOOKUP(I30,ウ!$1:$6,4,FALSE),
IF(K30="エ",VLOOKUP(I30,エ!$A:$E,4,FALSE),""))))</f>
        <v>教出</v>
      </c>
      <c r="M29" s="311" t="str">
        <f xml:space="preserve">
IF(K30="ア",VLOOKUP(I30,ア!$A:$C,3,FALSE),
IF(K30="イ",VLOOKUP(I30,イ!$A:$C,3,FALSE),
IF(K30="ウ",HLOOKUP(I30,ウ!$1:$6,5,FALSE)&amp;HLOOKUP(I30,ウ!$1:$6,6,FALSE),
IF(K30="エ",VLOOKUP(I30,エ!$A:$E,4,FALSE),""))))</f>
        <v>数学　☆☆☆☆</v>
      </c>
      <c r="N29" s="313" t="s">
        <v>7683</v>
      </c>
      <c r="O29" s="315" t="s">
        <v>7904</v>
      </c>
      <c r="P29" s="305" t="s">
        <v>7905</v>
      </c>
      <c r="Q29" s="307" t="s">
        <v>7918</v>
      </c>
      <c r="R29" s="294" t="s">
        <v>7794</v>
      </c>
      <c r="S29" s="303" t="s">
        <v>7887</v>
      </c>
      <c r="T29" s="295" t="s">
        <v>7887</v>
      </c>
      <c r="U29" s="309" t="str">
        <f xml:space="preserve">
IF(T30="ア",VLOOKUP(R30,ア!$A:$C,2,FALSE),
IF(T30="イ",VLOOKUP(R30,イ!$A:$C,2,FALSE),
IF(T30="ウ",HLOOKUP(R30,ウ!$1:$6,4,FALSE),
IF(T30="エ",VLOOKUP(R30,エ!$A:$E,4,FALSE),""))))</f>
        <v>教出</v>
      </c>
      <c r="V29" s="311" t="str">
        <f xml:space="preserve">
IF(T30="ア",VLOOKUP(R30,ア!$A:$C,3,FALSE),
IF(T30="イ",VLOOKUP(R30,イ!$A:$C,3,FALSE),
IF(T30="ウ",HLOOKUP(R30,ウ!$1:$6,5,FALSE)&amp;HLOOKUP(R30,ウ!$1:$6,6,FALSE),
IF(T30="エ",VLOOKUP(R30,エ!$A:$E,4,FALSE),""))))</f>
        <v>数学　☆☆☆☆</v>
      </c>
      <c r="W29" s="313" t="s">
        <v>7683</v>
      </c>
      <c r="X29" s="315" t="s">
        <v>7904</v>
      </c>
      <c r="Y29" s="317" t="s">
        <v>7905</v>
      </c>
      <c r="Z29" s="349" t="s">
        <v>7918</v>
      </c>
    </row>
    <row r="30" spans="1:26" s="187" customFormat="1" ht="19.8" customHeight="1" x14ac:dyDescent="0.45">
      <c r="A30" s="225" t="s">
        <v>7896</v>
      </c>
      <c r="B30" s="304"/>
      <c r="C30" s="297" t="s">
        <v>7722</v>
      </c>
      <c r="D30" s="310"/>
      <c r="E30" s="312"/>
      <c r="F30" s="314"/>
      <c r="G30" s="316"/>
      <c r="H30" s="306"/>
      <c r="I30" s="227" t="s">
        <v>7896</v>
      </c>
      <c r="J30" s="304"/>
      <c r="K30" s="297" t="s">
        <v>7722</v>
      </c>
      <c r="L30" s="310"/>
      <c r="M30" s="312"/>
      <c r="N30" s="314"/>
      <c r="O30" s="316"/>
      <c r="P30" s="306"/>
      <c r="Q30" s="308"/>
      <c r="R30" s="225" t="s">
        <v>7896</v>
      </c>
      <c r="S30" s="304"/>
      <c r="T30" s="297" t="s">
        <v>7722</v>
      </c>
      <c r="U30" s="310"/>
      <c r="V30" s="312"/>
      <c r="W30" s="314"/>
      <c r="X30" s="316"/>
      <c r="Y30" s="318"/>
      <c r="Z30" s="350"/>
    </row>
    <row r="31" spans="1:26" s="187" customFormat="1" ht="19.8" customHeight="1" x14ac:dyDescent="0.45">
      <c r="A31" s="294" t="s">
        <v>7795</v>
      </c>
      <c r="B31" s="303" t="s">
        <v>7887</v>
      </c>
      <c r="C31" s="295" t="s">
        <v>7887</v>
      </c>
      <c r="D31" s="309" t="str">
        <f xml:space="preserve">
IF(C32="ア",VLOOKUP(A32,ア!$A:$C,2,FALSE),
IF(C32="イ",VLOOKUP(A32,イ!$A:$C,2,FALSE),
IF(C32="ウ",HLOOKUP(A32,ウ!$1:$6,4,FALSE),
IF(C32="エ",VLOOKUP(A32,エ!$A:$E,4,FALSE),""))))</f>
        <v>28-1　福　音　館</v>
      </c>
      <c r="E31" s="311" t="str">
        <f xml:space="preserve">
IF(C32="ア",VLOOKUP(A32,ア!$A:$C,3,FALSE),
IF(C32="イ",VLOOKUP(A32,イ!$A:$C,3,FALSE),
IF(C32="ウ",HLOOKUP(A32,ウ!$1:$6,5,FALSE)&amp;HLOOKUP(A32,ウ!$1:$6,6,FALSE),
IF(C32="エ",VLOOKUP(A32,エ!$A:$E,4,FALSE),""))))</f>
        <v>かがくのとも絵本かずのほん</v>
      </c>
      <c r="F31" s="313" t="s">
        <v>7683</v>
      </c>
      <c r="G31" s="315" t="s">
        <v>7910</v>
      </c>
      <c r="H31" s="305" t="s">
        <v>7907</v>
      </c>
      <c r="I31" s="298" t="s">
        <v>7796</v>
      </c>
      <c r="J31" s="303" t="s">
        <v>7887</v>
      </c>
      <c r="K31" s="295" t="s">
        <v>7887</v>
      </c>
      <c r="L31" s="309" t="str">
        <f xml:space="preserve">
IF(K32="ア",VLOOKUP(I32,ア!$A:$C,2,FALSE),
IF(K32="イ",VLOOKUP(I32,イ!$A:$C,2,FALSE),
IF(K32="ウ",HLOOKUP(I32,ウ!$1:$6,4,FALSE),
IF(K32="エ",VLOOKUP(I32,エ!$A:$E,4,FALSE),""))))</f>
        <v>12-2　小　学　館</v>
      </c>
      <c r="M31" s="311" t="str">
        <f xml:space="preserve">
IF(K32="ア",VLOOKUP(I32,ア!$A:$C,3,FALSE),
IF(K32="イ",VLOOKUP(I32,イ!$A:$C,3,FALSE),
IF(K32="ウ",HLOOKUP(I32,ウ!$1:$6,5,FALSE)&amp;HLOOKUP(I32,ウ!$1:$6,6,FALSE),
IF(K32="エ",VLOOKUP(I32,エ!$A:$E,4,FALSE),""))))</f>
        <v>21世紀幼稚園百科２とけいとじかん</v>
      </c>
      <c r="N31" s="313" t="s">
        <v>7683</v>
      </c>
      <c r="O31" s="315" t="s">
        <v>7910</v>
      </c>
      <c r="P31" s="305" t="s">
        <v>7912</v>
      </c>
      <c r="Q31" s="307"/>
      <c r="R31" s="294" t="s">
        <v>7797</v>
      </c>
      <c r="S31" s="303" t="s">
        <v>7887</v>
      </c>
      <c r="T31" s="295" t="s">
        <v>7887</v>
      </c>
      <c r="U31" s="309" t="str">
        <f xml:space="preserve">
IF(T32="ア",VLOOKUP(R32,ア!$A:$C,2,FALSE),
IF(T32="イ",VLOOKUP(R32,イ!$A:$C,2,FALSE),
IF(T32="ウ",HLOOKUP(R32,ウ!$1:$6,4,FALSE),
IF(T32="エ",VLOOKUP(R32,エ!$A:$E,4,FALSE),""))))</f>
        <v>72-31　日　本　図　書</v>
      </c>
      <c r="V31" s="311" t="str">
        <f xml:space="preserve">
IF(T32="ア",VLOOKUP(R32,ア!$A:$C,3,FALSE),
IF(T32="イ",VLOOKUP(R32,イ!$A:$C,3,FALSE),
IF(T32="ウ",HLOOKUP(R32,ウ!$1:$6,5,FALSE)&amp;HLOOKUP(R32,ウ!$1:$6,6,FALSE),
IF(T32="エ",VLOOKUP(R32,エ!$A:$E,4,FALSE),""))))</f>
        <v>さんすうだいすき第９巻はかってみよう</v>
      </c>
      <c r="W31" s="313" t="s">
        <v>7683</v>
      </c>
      <c r="X31" s="315" t="s">
        <v>7910</v>
      </c>
      <c r="Y31" s="317" t="s">
        <v>7915</v>
      </c>
      <c r="Z31" s="349"/>
    </row>
    <row r="32" spans="1:26" s="187" customFormat="1" ht="19.8" customHeight="1" x14ac:dyDescent="0.45">
      <c r="A32" s="225">
        <v>9784834003215</v>
      </c>
      <c r="B32" s="304"/>
      <c r="C32" s="297" t="s">
        <v>7723</v>
      </c>
      <c r="D32" s="310"/>
      <c r="E32" s="312"/>
      <c r="F32" s="314"/>
      <c r="G32" s="316"/>
      <c r="H32" s="306"/>
      <c r="I32" s="227">
        <v>9784092240025</v>
      </c>
      <c r="J32" s="304"/>
      <c r="K32" s="297" t="s">
        <v>7723</v>
      </c>
      <c r="L32" s="310"/>
      <c r="M32" s="312"/>
      <c r="N32" s="314"/>
      <c r="O32" s="316"/>
      <c r="P32" s="306"/>
      <c r="Q32" s="308"/>
      <c r="R32" s="225">
        <v>9784284202244</v>
      </c>
      <c r="S32" s="304"/>
      <c r="T32" s="297" t="s">
        <v>7723</v>
      </c>
      <c r="U32" s="310"/>
      <c r="V32" s="312"/>
      <c r="W32" s="314"/>
      <c r="X32" s="316"/>
      <c r="Y32" s="318"/>
      <c r="Z32" s="350"/>
    </row>
    <row r="33" spans="1:26" s="187" customFormat="1" ht="19.8" customHeight="1" x14ac:dyDescent="0.45">
      <c r="A33" s="294" t="s">
        <v>7798</v>
      </c>
      <c r="B33" s="303" t="s">
        <v>7887</v>
      </c>
      <c r="C33" s="295" t="s">
        <v>7887</v>
      </c>
      <c r="D33" s="309" t="str">
        <f xml:space="preserve">
IF(C34="ア",VLOOKUP(A34,ア!$A:$C,2,FALSE),
IF(C34="イ",VLOOKUP(A34,イ!$A:$C,2,FALSE),
IF(C34="ウ",HLOOKUP(A34,ウ!$1:$6,4,FALSE),
IF(C34="エ",VLOOKUP(A34,エ!$A:$E,4,FALSE),""))))</f>
        <v>27-1　ひかりのくに</v>
      </c>
      <c r="E33" s="311" t="str">
        <f xml:space="preserve">
IF(C34="ア",VLOOKUP(A34,ア!$A:$C,3,FALSE),
IF(C34="イ",VLOOKUP(A34,イ!$A:$C,3,FALSE),
IF(C34="ウ",HLOOKUP(A34,ウ!$1:$6,5,FALSE)&amp;HLOOKUP(A34,ウ!$1:$6,6,FALSE),
IF(C34="エ",VLOOKUP(A34,エ!$A:$E,4,FALSE),""))))</f>
        <v>指さし・指なぞり１２３かず</v>
      </c>
      <c r="F33" s="313" t="s">
        <v>7683</v>
      </c>
      <c r="G33" s="315" t="s">
        <v>7908</v>
      </c>
      <c r="H33" s="305" t="s">
        <v>7907</v>
      </c>
      <c r="I33" s="298" t="s">
        <v>7799</v>
      </c>
      <c r="J33" s="303" t="s">
        <v>7887</v>
      </c>
      <c r="K33" s="295" t="s">
        <v>7887</v>
      </c>
      <c r="L33" s="309" t="str">
        <f xml:space="preserve">
IF(K34="ア",VLOOKUP(I34,ア!$A:$C,2,FALSE),
IF(K34="イ",VLOOKUP(I34,イ!$A:$C,2,FALSE),
IF(K34="ウ",HLOOKUP(I34,ウ!$1:$6,4,FALSE),
IF(K34="エ",VLOOKUP(I34,エ!$A:$E,4,FALSE),""))))</f>
        <v>28-1　福　音　館</v>
      </c>
      <c r="M33" s="311" t="str">
        <f xml:space="preserve">
IF(K34="ア",VLOOKUP(I34,ア!$A:$C,3,FALSE),
IF(K34="イ",VLOOKUP(I34,イ!$A:$C,3,FALSE),
IF(K34="ウ",HLOOKUP(I34,ウ!$1:$6,5,FALSE)&amp;HLOOKUP(I34,ウ!$1:$6,6,FALSE),
IF(K34="エ",VLOOKUP(I34,エ!$A:$E,4,FALSE),""))))</f>
        <v>ブルーナの絵本まる､しかく､さんかく</v>
      </c>
      <c r="N33" s="313" t="s">
        <v>7683</v>
      </c>
      <c r="O33" s="315" t="s">
        <v>7908</v>
      </c>
      <c r="P33" s="305" t="s">
        <v>7912</v>
      </c>
      <c r="Q33" s="307"/>
      <c r="R33" s="294" t="s">
        <v>7800</v>
      </c>
      <c r="S33" s="303" t="s">
        <v>7887</v>
      </c>
      <c r="T33" s="295" t="s">
        <v>7887</v>
      </c>
      <c r="U33" s="309" t="str">
        <f xml:space="preserve">
IF(T34="ア",VLOOKUP(R34,ア!$A:$C,2,FALSE),
IF(T34="イ",VLOOKUP(R34,イ!$A:$C,2,FALSE),
IF(T34="ウ",HLOOKUP(R34,ウ!$1:$6,4,FALSE),
IF(T34="エ",VLOOKUP(R34,エ!$A:$E,4,FALSE),""))))</f>
        <v>06-1　偕　成　社</v>
      </c>
      <c r="V33" s="311" t="str">
        <f xml:space="preserve">
IF(T34="ア",VLOOKUP(R34,ア!$A:$C,3,FALSE),
IF(T34="イ",VLOOKUP(R34,イ!$A:$C,3,FALSE),
IF(T34="ウ",HLOOKUP(R34,ウ!$1:$6,5,FALSE)&amp;HLOOKUP(R34,ウ!$1:$6,6,FALSE),
IF(T34="エ",VLOOKUP(R34,エ!$A:$E,4,FALSE),""))))</f>
        <v>五味太郎ゲーム・ブック(３)ためしてみよう
がんがえてみよう</v>
      </c>
      <c r="W33" s="313" t="s">
        <v>7683</v>
      </c>
      <c r="X33" s="315" t="s">
        <v>7908</v>
      </c>
      <c r="Y33" s="317" t="s">
        <v>7915</v>
      </c>
      <c r="Z33" s="349"/>
    </row>
    <row r="34" spans="1:26" s="187" customFormat="1" ht="19.8" customHeight="1" x14ac:dyDescent="0.45">
      <c r="A34" s="225">
        <v>9784564004957</v>
      </c>
      <c r="B34" s="304"/>
      <c r="C34" s="297" t="s">
        <v>7723</v>
      </c>
      <c r="D34" s="310"/>
      <c r="E34" s="312"/>
      <c r="F34" s="314"/>
      <c r="G34" s="316"/>
      <c r="H34" s="306"/>
      <c r="I34" s="227">
        <v>9784834009590</v>
      </c>
      <c r="J34" s="304"/>
      <c r="K34" s="297" t="s">
        <v>7723</v>
      </c>
      <c r="L34" s="310"/>
      <c r="M34" s="312"/>
      <c r="N34" s="314"/>
      <c r="O34" s="316"/>
      <c r="P34" s="306"/>
      <c r="Q34" s="308"/>
      <c r="R34" s="225">
        <v>9784032221305</v>
      </c>
      <c r="S34" s="304"/>
      <c r="T34" s="297" t="s">
        <v>7723</v>
      </c>
      <c r="U34" s="310"/>
      <c r="V34" s="312"/>
      <c r="W34" s="314"/>
      <c r="X34" s="316"/>
      <c r="Y34" s="318"/>
      <c r="Z34" s="350"/>
    </row>
    <row r="35" spans="1:26" s="187" customFormat="1" ht="19.8" customHeight="1" x14ac:dyDescent="0.45">
      <c r="A35" s="294" t="s">
        <v>7801</v>
      </c>
      <c r="B35" s="303" t="s">
        <v>7888</v>
      </c>
      <c r="C35" s="295" t="s">
        <v>7888</v>
      </c>
      <c r="D35" s="309" t="str">
        <f xml:space="preserve">
IF(C36="ア",VLOOKUP(A36,ア!$A:$C,2,FALSE),
IF(C36="イ",VLOOKUP(A36,イ!$A:$C,2,FALSE),
IF(C36="ウ",HLOOKUP(A36,ウ!$1:$6,4,FALSE),
IF(C36="エ",VLOOKUP(A36,エ!$A:$E,4,FALSE),""))))</f>
        <v>27-1　ひ か り の く に</v>
      </c>
      <c r="E35" s="311" t="str">
        <f xml:space="preserve">
IF(C36="ア",VLOOKUP(A36,ア!$A:$C,3,FALSE),
IF(C36="イ",VLOOKUP(A36,イ!$A:$C,3,FALSE),
IF(C36="ウ",HLOOKUP(A36,ウ!$1:$6,5,FALSE)&amp;HLOOKUP(A36,ウ!$1:$6,6,FALSE),
IF(C36="エ",VLOOKUP(A36,エ!$A:$E,4,FALSE),""))))</f>
        <v>改訂新版
体験を広げるこどものずかん４はなとやさい・くだもの</v>
      </c>
      <c r="F35" s="313" t="s">
        <v>7683</v>
      </c>
      <c r="G35" s="315" t="s">
        <v>7911</v>
      </c>
      <c r="H35" s="305" t="s">
        <v>7907</v>
      </c>
      <c r="I35" s="298" t="s">
        <v>7802</v>
      </c>
      <c r="J35" s="303" t="s">
        <v>7888</v>
      </c>
      <c r="K35" s="295" t="s">
        <v>7888</v>
      </c>
      <c r="L35" s="309" t="str">
        <f xml:space="preserve">
IF(K36="ア",VLOOKUP(I36,ア!$A:$C,2,FALSE),
IF(K36="イ",VLOOKUP(I36,イ!$A:$C,2,FALSE),
IF(K36="ウ",HLOOKUP(I36,ウ!$1:$6,4,FALSE),
IF(K36="エ",VLOOKUP(I36,エ!$A:$E,4,FALSE),""))))</f>
        <v>10-1　講　談　社</v>
      </c>
      <c r="M35" s="311" t="str">
        <f xml:space="preserve">
IF(K36="ア",VLOOKUP(I36,ア!$A:$C,3,FALSE),
IF(K36="イ",VLOOKUP(I36,イ!$A:$C,3,FALSE),
IF(K36="ウ",HLOOKUP(I36,ウ!$1:$6,5,FALSE)&amp;HLOOKUP(I36,ウ!$1:$6,6,FALSE),
IF(K36="エ",VLOOKUP(I36,エ!$A:$E,4,FALSE),""))))</f>
        <v>米村でんじろうの
DVDでわかるおもしろ実験！！</v>
      </c>
      <c r="N35" s="313" t="s">
        <v>7683</v>
      </c>
      <c r="O35" s="315" t="s">
        <v>7911</v>
      </c>
      <c r="P35" s="305" t="s">
        <v>7912</v>
      </c>
      <c r="Q35" s="307"/>
      <c r="R35" s="294" t="s">
        <v>7803</v>
      </c>
      <c r="S35" s="303" t="s">
        <v>7888</v>
      </c>
      <c r="T35" s="295" t="s">
        <v>7888</v>
      </c>
      <c r="U35" s="309" t="str">
        <f xml:space="preserve">
IF(T36="ア",VLOOKUP(R36,ア!$A:$C,2,FALSE),
IF(T36="イ",VLOOKUP(R36,イ!$A:$C,2,FALSE),
IF(T36="ウ",HLOOKUP(R36,ウ!$1:$6,4,FALSE),
IF(T36="エ",VLOOKUP(R36,エ!$A:$E,4,FALSE),""))))</f>
        <v>06-1　偕　成　社</v>
      </c>
      <c r="V35" s="311" t="str">
        <f xml:space="preserve">
IF(T36="ア",VLOOKUP(R36,ア!$A:$C,3,FALSE),
IF(T36="イ",VLOOKUP(R36,イ!$A:$C,3,FALSE),
IF(T36="ウ",HLOOKUP(R36,ウ!$1:$6,5,FALSE)&amp;HLOOKUP(R36,ウ!$1:$6,6,FALSE),
IF(T36="エ",VLOOKUP(R36,エ!$A:$E,4,FALSE),""))))</f>
        <v>ちょこっとできる
びっくりあそび３　重さのふしぎあそび</v>
      </c>
      <c r="W35" s="313" t="s">
        <v>7683</v>
      </c>
      <c r="X35" s="315" t="s">
        <v>7911</v>
      </c>
      <c r="Y35" s="317" t="s">
        <v>7915</v>
      </c>
      <c r="Z35" s="349"/>
    </row>
    <row r="36" spans="1:26" s="187" customFormat="1" ht="19.8" customHeight="1" x14ac:dyDescent="0.45">
      <c r="A36" s="225">
        <v>9784564200748</v>
      </c>
      <c r="B36" s="304"/>
      <c r="C36" s="297" t="s">
        <v>7723</v>
      </c>
      <c r="D36" s="310"/>
      <c r="E36" s="312"/>
      <c r="F36" s="314"/>
      <c r="G36" s="316"/>
      <c r="H36" s="306"/>
      <c r="I36" s="227">
        <v>9784062138154</v>
      </c>
      <c r="J36" s="304"/>
      <c r="K36" s="297" t="s">
        <v>7723</v>
      </c>
      <c r="L36" s="310"/>
      <c r="M36" s="312"/>
      <c r="N36" s="314"/>
      <c r="O36" s="316"/>
      <c r="P36" s="306"/>
      <c r="Q36" s="308"/>
      <c r="R36" s="225">
        <v>9784034285701</v>
      </c>
      <c r="S36" s="304"/>
      <c r="T36" s="297" t="s">
        <v>7723</v>
      </c>
      <c r="U36" s="310"/>
      <c r="V36" s="312"/>
      <c r="W36" s="314"/>
      <c r="X36" s="316"/>
      <c r="Y36" s="318"/>
      <c r="Z36" s="350"/>
    </row>
    <row r="37" spans="1:26" s="187" customFormat="1" ht="19.8" customHeight="1" x14ac:dyDescent="0.45">
      <c r="A37" s="294" t="s">
        <v>7804</v>
      </c>
      <c r="B37" s="303" t="s">
        <v>7889</v>
      </c>
      <c r="C37" s="295" t="s">
        <v>7889</v>
      </c>
      <c r="D37" s="309" t="str">
        <f xml:space="preserve">
IF(C38="ア",VLOOKUP(A38,ア!$A:$C,2,FALSE),
IF(C38="イ",VLOOKUP(A38,イ!$A:$C,2,FALSE),
IF(C38="ウ",HLOOKUP(A38,ウ!$1:$6,4,FALSE),
IF(C38="エ",VLOOKUP(A38,エ!$A:$E,4,FALSE),""))))</f>
        <v>教出</v>
      </c>
      <c r="E37" s="311" t="str">
        <f xml:space="preserve">
IF(C38="ア",VLOOKUP(A38,ア!$A:$C,3,FALSE),
IF(C38="イ",VLOOKUP(A38,イ!$A:$C,3,FALSE),
IF(C38="ウ",HLOOKUP(A38,ウ!$1:$6,5,FALSE)&amp;HLOOKUP(A38,ウ!$1:$6,6,FALSE),
IF(C38="エ",VLOOKUP(A38,エ!$A:$E,4,FALSE),""))))</f>
        <v>中学音楽 １　音楽のおくりもの</v>
      </c>
      <c r="F37" s="313" t="s">
        <v>7683</v>
      </c>
      <c r="G37" s="315" t="s">
        <v>7911</v>
      </c>
      <c r="H37" s="305" t="s">
        <v>7907</v>
      </c>
      <c r="I37" s="298" t="s">
        <v>7805</v>
      </c>
      <c r="J37" s="303" t="s">
        <v>7889</v>
      </c>
      <c r="K37" s="295" t="s">
        <v>7889</v>
      </c>
      <c r="L37" s="309" t="str">
        <f xml:space="preserve">
IF(K38="ア",VLOOKUP(I38,ア!$A:$C,2,FALSE),
IF(K38="イ",VLOOKUP(I38,イ!$A:$C,2,FALSE),
IF(K38="ウ",HLOOKUP(I38,ウ!$1:$6,4,FALSE),
IF(K38="エ",VLOOKUP(I38,エ!$A:$E,4,FALSE),""))))</f>
        <v>教出</v>
      </c>
      <c r="M37" s="311" t="str">
        <f xml:space="preserve">
IF(K38="ア",VLOOKUP(I38,ア!$A:$C,3,FALSE),
IF(K38="イ",VLOOKUP(I38,イ!$A:$C,3,FALSE),
IF(K38="ウ",HLOOKUP(I38,ウ!$1:$6,5,FALSE)&amp;HLOOKUP(I38,ウ!$1:$6,6,FALSE),
IF(K38="エ",VLOOKUP(I38,エ!$A:$E,4,FALSE),""))))</f>
        <v>中学音楽 ２・３上　音楽のおくりもの
中学音楽 ２・３下　音楽のおくりもの</v>
      </c>
      <c r="N37" s="313" t="s">
        <v>7683</v>
      </c>
      <c r="O37" s="315" t="s">
        <v>7911</v>
      </c>
      <c r="P37" s="305" t="s">
        <v>7914</v>
      </c>
      <c r="Q37" s="307"/>
      <c r="R37" s="294" t="s">
        <v>7806</v>
      </c>
      <c r="S37" s="303" t="s">
        <v>7889</v>
      </c>
      <c r="T37" s="295" t="s">
        <v>7889</v>
      </c>
      <c r="U37" s="309" t="str">
        <f xml:space="preserve">
IF(T38="ア",VLOOKUP(R38,ア!$A:$C,2,FALSE),
IF(T38="イ",VLOOKUP(R38,イ!$A:$C,2,FALSE),
IF(T38="ウ",HLOOKUP(R38,ウ!$1:$6,4,FALSE),
IF(T38="エ",VLOOKUP(R38,エ!$A:$E,4,FALSE),""))))</f>
        <v>教出</v>
      </c>
      <c r="V37" s="311" t="str">
        <f xml:space="preserve">
IF(T38="ア",VLOOKUP(R38,ア!$A:$C,3,FALSE),
IF(T38="イ",VLOOKUP(R38,イ!$A:$C,3,FALSE),
IF(T38="ウ",HLOOKUP(R38,ウ!$1:$6,5,FALSE)&amp;HLOOKUP(R38,ウ!$1:$6,6,FALSE),
IF(T38="エ",VLOOKUP(R38,エ!$A:$E,4,FALSE),""))))</f>
        <v>中学音楽 ２・３上　音楽のおくりもの
中学音楽 ２・３下　音楽のおくりもの</v>
      </c>
      <c r="W37" s="313" t="s">
        <v>7683</v>
      </c>
      <c r="X37" s="315" t="s">
        <v>7911</v>
      </c>
      <c r="Y37" s="317" t="s">
        <v>7914</v>
      </c>
      <c r="Z37" s="349" t="s">
        <v>7918</v>
      </c>
    </row>
    <row r="38" spans="1:26" s="187" customFormat="1" ht="19.8" customHeight="1" x14ac:dyDescent="0.45">
      <c r="A38" s="225" t="s">
        <v>7951</v>
      </c>
      <c r="B38" s="304"/>
      <c r="C38" s="297" t="s">
        <v>7899</v>
      </c>
      <c r="D38" s="310"/>
      <c r="E38" s="312"/>
      <c r="F38" s="314"/>
      <c r="G38" s="316"/>
      <c r="H38" s="306"/>
      <c r="I38" s="227" t="s">
        <v>7903</v>
      </c>
      <c r="J38" s="304"/>
      <c r="K38" s="297" t="s">
        <v>7899</v>
      </c>
      <c r="L38" s="310"/>
      <c r="M38" s="312"/>
      <c r="N38" s="314"/>
      <c r="O38" s="316"/>
      <c r="P38" s="306"/>
      <c r="Q38" s="308"/>
      <c r="R38" s="227" t="s">
        <v>7903</v>
      </c>
      <c r="S38" s="304"/>
      <c r="T38" s="297" t="s">
        <v>7899</v>
      </c>
      <c r="U38" s="310"/>
      <c r="V38" s="312"/>
      <c r="W38" s="314"/>
      <c r="X38" s="316"/>
      <c r="Y38" s="318"/>
      <c r="Z38" s="350"/>
    </row>
    <row r="39" spans="1:26" s="187" customFormat="1" ht="19.8" customHeight="1" x14ac:dyDescent="0.45">
      <c r="A39" s="294" t="s">
        <v>7807</v>
      </c>
      <c r="B39" s="303" t="s">
        <v>7889</v>
      </c>
      <c r="C39" s="295" t="s">
        <v>7916</v>
      </c>
      <c r="D39" s="309" t="str">
        <f xml:space="preserve">
IF(C40="ア",VLOOKUP(A40,ア!$A:$C,2,FALSE),
IF(C40="イ",VLOOKUP(A40,イ!$A:$C,2,FALSE),
IF(C40="ウ",HLOOKUP(A40,ウ!$1:$6,4,FALSE),
IF(C40="エ",VLOOKUP(A40,エ!$A:$E,4,FALSE),""))))</f>
        <v>教出</v>
      </c>
      <c r="E39" s="311" t="str">
        <f xml:space="preserve">
IF(C40="ア",VLOOKUP(A40,ア!$A:$C,3,FALSE),
IF(C40="イ",VLOOKUP(A40,イ!$A:$C,3,FALSE),
IF(C40="ウ",HLOOKUP(A40,ウ!$1:$6,5,FALSE)&amp;HLOOKUP(A40,ウ!$1:$6,6,FALSE),
IF(C40="エ",VLOOKUP(A40,エ!$A:$E,4,FALSE),""))))</f>
        <v>中学器楽 音楽のおくりもの</v>
      </c>
      <c r="F39" s="313" t="s">
        <v>7683</v>
      </c>
      <c r="G39" s="315" t="s">
        <v>7911</v>
      </c>
      <c r="H39" s="305" t="s">
        <v>7905</v>
      </c>
      <c r="I39" s="298" t="s">
        <v>7808</v>
      </c>
      <c r="J39" s="303" t="s">
        <v>7889</v>
      </c>
      <c r="K39" s="295" t="s">
        <v>7916</v>
      </c>
      <c r="L39" s="309" t="str">
        <f xml:space="preserve">
IF(K40="ア",VLOOKUP(I40,ア!$A:$C,2,FALSE),
IF(K40="イ",VLOOKUP(I40,イ!$A:$C,2,FALSE),
IF(K40="ウ",HLOOKUP(I40,ウ!$1:$6,4,FALSE),
IF(K40="エ",VLOOKUP(I40,エ!$A:$E,4,FALSE),""))))</f>
        <v>教出</v>
      </c>
      <c r="M39" s="311" t="str">
        <f xml:space="preserve">
IF(K40="ア",VLOOKUP(I40,ア!$A:$C,3,FALSE),
IF(K40="イ",VLOOKUP(I40,イ!$A:$C,3,FALSE),
IF(K40="ウ",HLOOKUP(I40,ウ!$1:$6,5,FALSE)&amp;HLOOKUP(I40,ウ!$1:$6,6,FALSE),
IF(K40="エ",VLOOKUP(I40,エ!$A:$E,4,FALSE),""))))</f>
        <v>中学器楽 音楽のおくりもの</v>
      </c>
      <c r="N39" s="313" t="s">
        <v>7683</v>
      </c>
      <c r="O39" s="315" t="s">
        <v>7911</v>
      </c>
      <c r="P39" s="305" t="s">
        <v>7905</v>
      </c>
      <c r="Q39" s="307" t="s">
        <v>7918</v>
      </c>
      <c r="R39" s="294" t="s">
        <v>7809</v>
      </c>
      <c r="S39" s="303" t="s">
        <v>7889</v>
      </c>
      <c r="T39" s="295" t="s">
        <v>7916</v>
      </c>
      <c r="U39" s="309" t="str">
        <f xml:space="preserve">
IF(T40="ア",VLOOKUP(R40,ア!$A:$C,2,FALSE),
IF(T40="イ",VLOOKUP(R40,イ!$A:$C,2,FALSE),
IF(T40="ウ",HLOOKUP(R40,ウ!$1:$6,4,FALSE),
IF(T40="エ",VLOOKUP(R40,エ!$A:$E,4,FALSE),""))))</f>
        <v>教出</v>
      </c>
      <c r="V39" s="311" t="str">
        <f xml:space="preserve">
IF(T40="ア",VLOOKUP(R40,ア!$A:$C,3,FALSE),
IF(T40="イ",VLOOKUP(R40,イ!$A:$C,3,FALSE),
IF(T40="ウ",HLOOKUP(R40,ウ!$1:$6,5,FALSE)&amp;HLOOKUP(R40,ウ!$1:$6,6,FALSE),
IF(T40="エ",VLOOKUP(R40,エ!$A:$E,4,FALSE),""))))</f>
        <v>中学器楽 音楽のおくりもの</v>
      </c>
      <c r="W39" s="313" t="s">
        <v>7683</v>
      </c>
      <c r="X39" s="315" t="s">
        <v>7911</v>
      </c>
      <c r="Y39" s="317" t="s">
        <v>7905</v>
      </c>
      <c r="Z39" s="349" t="s">
        <v>7918</v>
      </c>
    </row>
    <row r="40" spans="1:26" s="187" customFormat="1" ht="19.8" customHeight="1" x14ac:dyDescent="0.45">
      <c r="A40" s="227" t="s">
        <v>7897</v>
      </c>
      <c r="B40" s="304"/>
      <c r="C40" s="297" t="s">
        <v>7899</v>
      </c>
      <c r="D40" s="310"/>
      <c r="E40" s="312"/>
      <c r="F40" s="314"/>
      <c r="G40" s="316"/>
      <c r="H40" s="306"/>
      <c r="I40" s="227" t="s">
        <v>7897</v>
      </c>
      <c r="J40" s="304"/>
      <c r="K40" s="297" t="s">
        <v>7899</v>
      </c>
      <c r="L40" s="310"/>
      <c r="M40" s="312"/>
      <c r="N40" s="314"/>
      <c r="O40" s="316"/>
      <c r="P40" s="306"/>
      <c r="Q40" s="308"/>
      <c r="R40" s="227" t="s">
        <v>7897</v>
      </c>
      <c r="S40" s="304"/>
      <c r="T40" s="297" t="s">
        <v>7899</v>
      </c>
      <c r="U40" s="310"/>
      <c r="V40" s="312"/>
      <c r="W40" s="314"/>
      <c r="X40" s="316"/>
      <c r="Y40" s="318"/>
      <c r="Z40" s="350"/>
    </row>
    <row r="41" spans="1:26" s="187" customFormat="1" ht="19.8" customHeight="1" x14ac:dyDescent="0.45">
      <c r="A41" s="294" t="s">
        <v>7810</v>
      </c>
      <c r="B41" s="303" t="s">
        <v>7890</v>
      </c>
      <c r="C41" s="295" t="s">
        <v>7890</v>
      </c>
      <c r="D41" s="309" t="str">
        <f xml:space="preserve">
IF(C42="ア",VLOOKUP(A42,ア!$A:$C,2,FALSE),
IF(C42="イ",VLOOKUP(A42,イ!$A:$C,2,FALSE),
IF(C42="ウ",HLOOKUP(A42,ウ!$1:$6,4,FALSE),
IF(C42="エ",VLOOKUP(A42,エ!$A:$E,4,FALSE),""))))</f>
        <v>12-2　小　学　館</v>
      </c>
      <c r="E41" s="311" t="str">
        <f xml:space="preserve">
IF(C42="ア",VLOOKUP(A42,ア!$A:$C,3,FALSE),
IF(C42="イ",VLOOKUP(A42,イ!$A:$C,3,FALSE),
IF(C42="ウ",HLOOKUP(A42,ウ!$1:$6,5,FALSE)&amp;HLOOKUP(A42,ウ!$1:$6,6,FALSE),
IF(C42="エ",VLOOKUP(A42,エ!$A:$E,4,FALSE),""))))</f>
        <v>あーとぶっくひらめき美術館第１館</v>
      </c>
      <c r="F41" s="313" t="s">
        <v>7683</v>
      </c>
      <c r="G41" s="315" t="s">
        <v>7911</v>
      </c>
      <c r="H41" s="305" t="s">
        <v>7907</v>
      </c>
      <c r="I41" s="298" t="s">
        <v>7811</v>
      </c>
      <c r="J41" s="303" t="s">
        <v>7890</v>
      </c>
      <c r="K41" s="295" t="s">
        <v>7890</v>
      </c>
      <c r="L41" s="309" t="str">
        <f xml:space="preserve">
IF(K42="ア",VLOOKUP(I42,ア!$A:$C,2,FALSE),
IF(K42="イ",VLOOKUP(I42,イ!$A:$C,2,FALSE),
IF(K42="ウ",HLOOKUP(I42,ウ!$1:$6,4,FALSE),
IF(K42="エ",VLOOKUP(I42,エ!$A:$E,4,FALSE),""))))</f>
        <v>12-2　小　学　館</v>
      </c>
      <c r="M41" s="311" t="str">
        <f xml:space="preserve">
IF(K42="ア",VLOOKUP(I42,ア!$A:$C,3,FALSE),
IF(K42="イ",VLOOKUP(I42,イ!$A:$C,3,FALSE),
IF(K42="ウ",HLOOKUP(I42,ウ!$1:$6,5,FALSE)&amp;HLOOKUP(I42,ウ!$1:$6,6,FALSE),
IF(K42="エ",VLOOKUP(I42,エ!$A:$E,4,FALSE),""))))</f>
        <v>あーとぶっくひらめき美術館第２館</v>
      </c>
      <c r="N41" s="313" t="s">
        <v>7683</v>
      </c>
      <c r="O41" s="315" t="s">
        <v>7911</v>
      </c>
      <c r="P41" s="305" t="s">
        <v>7914</v>
      </c>
      <c r="Q41" s="307"/>
      <c r="R41" s="294" t="s">
        <v>7812</v>
      </c>
      <c r="S41" s="303" t="s">
        <v>7890</v>
      </c>
      <c r="T41" s="295" t="s">
        <v>7890</v>
      </c>
      <c r="U41" s="309" t="str">
        <f xml:space="preserve">
IF(T42="ア",VLOOKUP(R42,ア!$A:$C,2,FALSE),
IF(T42="イ",VLOOKUP(R42,イ!$A:$C,2,FALSE),
IF(T42="ウ",HLOOKUP(R42,ウ!$1:$6,4,FALSE),
IF(T42="エ",VLOOKUP(R42,エ!$A:$E,4,FALSE),""))))</f>
        <v>12-2　小　学　館</v>
      </c>
      <c r="V41" s="311" t="str">
        <f xml:space="preserve">
IF(T42="ア",VLOOKUP(R42,ア!$A:$C,3,FALSE),
IF(T42="イ",VLOOKUP(R42,イ!$A:$C,3,FALSE),
IF(T42="ウ",HLOOKUP(R42,ウ!$1:$6,5,FALSE)&amp;HLOOKUP(R42,ウ!$1:$6,6,FALSE),
IF(T42="エ",VLOOKUP(R42,エ!$A:$E,4,FALSE),""))))</f>
        <v>あーとぶっくひらめき美術館第２館</v>
      </c>
      <c r="W41" s="313" t="s">
        <v>7683</v>
      </c>
      <c r="X41" s="315" t="s">
        <v>7911</v>
      </c>
      <c r="Y41" s="317" t="s">
        <v>7914</v>
      </c>
      <c r="Z41" s="349" t="s">
        <v>7918</v>
      </c>
    </row>
    <row r="42" spans="1:26" s="187" customFormat="1" ht="19.8" customHeight="1" x14ac:dyDescent="0.45">
      <c r="A42" s="225">
        <v>9784097272311</v>
      </c>
      <c r="B42" s="304"/>
      <c r="C42" s="297" t="s">
        <v>7723</v>
      </c>
      <c r="D42" s="310"/>
      <c r="E42" s="312"/>
      <c r="F42" s="314"/>
      <c r="G42" s="316"/>
      <c r="H42" s="306"/>
      <c r="I42" s="227">
        <v>9784097272328</v>
      </c>
      <c r="J42" s="304"/>
      <c r="K42" s="297" t="s">
        <v>7723</v>
      </c>
      <c r="L42" s="310"/>
      <c r="M42" s="312"/>
      <c r="N42" s="314"/>
      <c r="O42" s="316"/>
      <c r="P42" s="306"/>
      <c r="Q42" s="308"/>
      <c r="R42" s="225">
        <v>9784097272328</v>
      </c>
      <c r="S42" s="304"/>
      <c r="T42" s="297" t="s">
        <v>7723</v>
      </c>
      <c r="U42" s="310"/>
      <c r="V42" s="312"/>
      <c r="W42" s="314"/>
      <c r="X42" s="316"/>
      <c r="Y42" s="318"/>
      <c r="Z42" s="350"/>
    </row>
    <row r="43" spans="1:26" s="187" customFormat="1" ht="19.8" customHeight="1" x14ac:dyDescent="0.45">
      <c r="A43" s="294" t="s">
        <v>7813</v>
      </c>
      <c r="B43" s="303" t="s">
        <v>7891</v>
      </c>
      <c r="C43" s="295" t="s">
        <v>7891</v>
      </c>
      <c r="D43" s="309" t="str">
        <f xml:space="preserve">
IF(C44="ア",VLOOKUP(A44,ア!$A:$C,2,FALSE),
IF(C44="イ",VLOOKUP(A44,イ!$A:$C,2,FALSE),
IF(C44="ウ",HLOOKUP(A44,ウ!$1:$6,4,FALSE),
IF(C44="エ",VLOOKUP(A44,エ!$A:$E,4,FALSE),""))))</f>
        <v>27-3　ひ　さ　か　た</v>
      </c>
      <c r="E43" s="311" t="str">
        <f xml:space="preserve">
IF(C44="ア",VLOOKUP(A44,ア!$A:$C,3,FALSE),
IF(C44="イ",VLOOKUP(A44,イ!$A:$C,3,FALSE),
IF(C44="ウ",HLOOKUP(A44,ウ!$1:$6,5,FALSE)&amp;HLOOKUP(A44,ウ!$1:$6,6,FALSE),
IF(C44="エ",VLOOKUP(A44,エ!$A:$E,4,FALSE),""))))</f>
        <v>どうなってるの？からだのなか</v>
      </c>
      <c r="F43" s="313" t="s">
        <v>7683</v>
      </c>
      <c r="G43" s="315" t="s">
        <v>7911</v>
      </c>
      <c r="H43" s="305" t="s">
        <v>7905</v>
      </c>
      <c r="I43" s="298" t="s">
        <v>7814</v>
      </c>
      <c r="J43" s="303" t="s">
        <v>7891</v>
      </c>
      <c r="K43" s="295" t="s">
        <v>7891</v>
      </c>
      <c r="L43" s="309" t="str">
        <f xml:space="preserve">
IF(K44="ア",VLOOKUP(I44,ア!$A:$C,2,FALSE),
IF(K44="イ",VLOOKUP(I44,イ!$A:$C,2,FALSE),
IF(K44="ウ",HLOOKUP(I44,ウ!$1:$6,4,FALSE),
IF(K44="エ",VLOOKUP(I44,エ!$A:$E,4,FALSE),""))))</f>
        <v>27-3　ひ　さ　か　た</v>
      </c>
      <c r="M43" s="311" t="str">
        <f xml:space="preserve">
IF(K44="ア",VLOOKUP(I44,ア!$A:$C,3,FALSE),
IF(K44="イ",VLOOKUP(I44,イ!$A:$C,3,FALSE),
IF(K44="ウ",HLOOKUP(I44,ウ!$1:$6,5,FALSE)&amp;HLOOKUP(I44,ウ!$1:$6,6,FALSE),
IF(K44="エ",VLOOKUP(I44,エ!$A:$E,4,FALSE),""))))</f>
        <v>どうなってるの？からだのなか</v>
      </c>
      <c r="N43" s="313" t="s">
        <v>7683</v>
      </c>
      <c r="O43" s="315" t="s">
        <v>7911</v>
      </c>
      <c r="P43" s="305" t="s">
        <v>7905</v>
      </c>
      <c r="Q43" s="307" t="s">
        <v>7918</v>
      </c>
      <c r="R43" s="294" t="s">
        <v>7815</v>
      </c>
      <c r="S43" s="303" t="s">
        <v>7891</v>
      </c>
      <c r="T43" s="295" t="s">
        <v>7891</v>
      </c>
      <c r="U43" s="309" t="str">
        <f xml:space="preserve">
IF(T44="ア",VLOOKUP(R44,ア!$A:$C,2,FALSE),
IF(T44="イ",VLOOKUP(R44,イ!$A:$C,2,FALSE),
IF(T44="ウ",HLOOKUP(R44,ウ!$1:$6,4,FALSE),
IF(T44="エ",VLOOKUP(R44,エ!$A:$E,4,FALSE),""))))</f>
        <v>27-3　ひ　さ　か　た</v>
      </c>
      <c r="V43" s="311" t="str">
        <f xml:space="preserve">
IF(T44="ア",VLOOKUP(R44,ア!$A:$C,3,FALSE),
IF(T44="イ",VLOOKUP(R44,イ!$A:$C,3,FALSE),
IF(T44="ウ",HLOOKUP(R44,ウ!$1:$6,5,FALSE)&amp;HLOOKUP(R44,ウ!$1:$6,6,FALSE),
IF(T44="エ",VLOOKUP(R44,エ!$A:$E,4,FALSE),""))))</f>
        <v>どうなってるの？からだのなか</v>
      </c>
      <c r="W43" s="313" t="s">
        <v>7683</v>
      </c>
      <c r="X43" s="315" t="s">
        <v>7911</v>
      </c>
      <c r="Y43" s="317" t="s">
        <v>7905</v>
      </c>
      <c r="Z43" s="349" t="s">
        <v>7918</v>
      </c>
    </row>
    <row r="44" spans="1:26" s="187" customFormat="1" ht="19.8" customHeight="1" thickBot="1" x14ac:dyDescent="0.5">
      <c r="A44" s="225">
        <v>9784893258861</v>
      </c>
      <c r="B44" s="304"/>
      <c r="C44" s="297" t="s">
        <v>7723</v>
      </c>
      <c r="D44" s="310"/>
      <c r="E44" s="312"/>
      <c r="F44" s="314"/>
      <c r="G44" s="316"/>
      <c r="H44" s="306"/>
      <c r="I44" s="228">
        <v>9784893258861</v>
      </c>
      <c r="J44" s="304"/>
      <c r="K44" s="297" t="s">
        <v>7723</v>
      </c>
      <c r="L44" s="310"/>
      <c r="M44" s="312"/>
      <c r="N44" s="314"/>
      <c r="O44" s="316"/>
      <c r="P44" s="306"/>
      <c r="Q44" s="308"/>
      <c r="R44" s="226">
        <v>9784893258861</v>
      </c>
      <c r="S44" s="304"/>
      <c r="T44" s="297" t="s">
        <v>7723</v>
      </c>
      <c r="U44" s="310"/>
      <c r="V44" s="312"/>
      <c r="W44" s="314"/>
      <c r="X44" s="316"/>
      <c r="Y44" s="318"/>
      <c r="Z44" s="350"/>
    </row>
    <row r="45" spans="1:26" s="187" customFormat="1" ht="19.8" customHeight="1" x14ac:dyDescent="0.45">
      <c r="A45" s="294" t="s">
        <v>7816</v>
      </c>
      <c r="B45" s="303" t="s">
        <v>7892</v>
      </c>
      <c r="C45" s="295" t="s">
        <v>7901</v>
      </c>
      <c r="D45" s="309" t="str">
        <f xml:space="preserve">
IF(C46="ア",VLOOKUP(A46,ア!$A:$C,2,FALSE),
IF(C46="イ",VLOOKUP(A46,イ!$A:$C,2,FALSE),
IF(C46="ウ",HLOOKUP(A46,ウ!$1:$6,4,FALSE),
IF(C46="エ",VLOOKUP(A46,エ!$A:$E,4,FALSE),""))))</f>
        <v>東書</v>
      </c>
      <c r="E45" s="311" t="str">
        <f xml:space="preserve">
IF(C46="ア",VLOOKUP(A46,ア!$A:$C,3,FALSE),
IF(C46="イ",VLOOKUP(A46,イ!$A:$C,3,FALSE),
IF(C46="ウ",HLOOKUP(A46,ウ!$1:$6,5,FALSE)&amp;HLOOKUP(A46,ウ!$1:$6,6,FALSE),
IF(C46="エ",VLOOKUP(A46,エ!$A:$E,4,FALSE),""))))</f>
        <v>職業・家庭　☆☆☆☆</v>
      </c>
      <c r="F45" s="313" t="s">
        <v>7683</v>
      </c>
      <c r="G45" s="315" t="s">
        <v>7911</v>
      </c>
      <c r="H45" s="305" t="s">
        <v>7905</v>
      </c>
      <c r="I45" s="298" t="s">
        <v>7817</v>
      </c>
      <c r="J45" s="303" t="s">
        <v>7892</v>
      </c>
      <c r="K45" s="295" t="s">
        <v>7901</v>
      </c>
      <c r="L45" s="309" t="str">
        <f xml:space="preserve">
IF(K46="ア",VLOOKUP(I46,ア!$A:$C,2,FALSE),
IF(K46="イ",VLOOKUP(I46,イ!$A:$C,2,FALSE),
IF(K46="ウ",HLOOKUP(I46,ウ!$1:$6,4,FALSE),
IF(K46="エ",VLOOKUP(I46,エ!$A:$E,4,FALSE),""))))</f>
        <v>東書</v>
      </c>
      <c r="M45" s="311" t="str">
        <f xml:space="preserve">
IF(K46="ア",VLOOKUP(I46,ア!$A:$C,3,FALSE),
IF(K46="イ",VLOOKUP(I46,イ!$A:$C,3,FALSE),
IF(K46="ウ",HLOOKUP(I46,ウ!$1:$6,5,FALSE)&amp;HLOOKUP(I46,ウ!$1:$6,6,FALSE),
IF(K46="エ",VLOOKUP(I46,エ!$A:$E,4,FALSE),""))))</f>
        <v>職業・家庭　☆☆☆☆</v>
      </c>
      <c r="N45" s="313" t="s">
        <v>7683</v>
      </c>
      <c r="O45" s="315" t="s">
        <v>7911</v>
      </c>
      <c r="P45" s="305" t="s">
        <v>7905</v>
      </c>
      <c r="Q45" s="307" t="s">
        <v>7918</v>
      </c>
      <c r="R45" s="294" t="s">
        <v>7818</v>
      </c>
      <c r="S45" s="303" t="s">
        <v>7892</v>
      </c>
      <c r="T45" s="295" t="s">
        <v>7901</v>
      </c>
      <c r="U45" s="309" t="str">
        <f xml:space="preserve">
IF(T46="ア",VLOOKUP(R46,ア!$A:$C,2,FALSE),
IF(T46="イ",VLOOKUP(R46,イ!$A:$C,2,FALSE),
IF(T46="ウ",HLOOKUP(R46,ウ!$1:$6,4,FALSE),
IF(T46="エ",VLOOKUP(R46,エ!$A:$E,4,FALSE),""))))</f>
        <v>27-3　ひさかたチャイルド</v>
      </c>
      <c r="V45" s="311" t="str">
        <f xml:space="preserve">
IF(T46="ア",VLOOKUP(R46,ア!$A:$C,3,FALSE),
IF(T46="イ",VLOOKUP(R46,イ!$A:$C,3,FALSE),
IF(T46="ウ",HLOOKUP(R46,ウ!$1:$6,5,FALSE)&amp;HLOOKUP(R46,ウ!$1:$6,6,FALSE),
IF(T46="エ",VLOOKUP(R46,エ!$A:$E,4,FALSE),""))))</f>
        <v>しぜんにタッチ！　やさいはいきている</v>
      </c>
      <c r="W45" s="313" t="s">
        <v>7683</v>
      </c>
      <c r="X45" s="315" t="s">
        <v>7911</v>
      </c>
      <c r="Y45" s="317" t="s">
        <v>7905</v>
      </c>
      <c r="Z45" s="349" t="s">
        <v>7918</v>
      </c>
    </row>
    <row r="46" spans="1:26" s="184" customFormat="1" ht="19.8" customHeight="1" thickBot="1" x14ac:dyDescent="0.2">
      <c r="A46" s="226" t="s">
        <v>7898</v>
      </c>
      <c r="B46" s="351"/>
      <c r="C46" s="299" t="s">
        <v>7722</v>
      </c>
      <c r="D46" s="356"/>
      <c r="E46" s="358"/>
      <c r="F46" s="360"/>
      <c r="G46" s="355"/>
      <c r="H46" s="364"/>
      <c r="I46" s="227" t="s">
        <v>7898</v>
      </c>
      <c r="J46" s="351"/>
      <c r="K46" s="299" t="s">
        <v>7722</v>
      </c>
      <c r="L46" s="356"/>
      <c r="M46" s="358"/>
      <c r="N46" s="360"/>
      <c r="O46" s="355"/>
      <c r="P46" s="364"/>
      <c r="Q46" s="365"/>
      <c r="R46" s="226">
        <v>9784893250636</v>
      </c>
      <c r="S46" s="351"/>
      <c r="T46" s="299" t="s">
        <v>7723</v>
      </c>
      <c r="U46" s="356"/>
      <c r="V46" s="358"/>
      <c r="W46" s="360"/>
      <c r="X46" s="355"/>
      <c r="Y46" s="363"/>
      <c r="Z46" s="359"/>
    </row>
    <row r="47" spans="1:26" s="187" customFormat="1" ht="19.8" customHeight="1" x14ac:dyDescent="0.45">
      <c r="A47" s="300" t="s">
        <v>7819</v>
      </c>
      <c r="B47" s="369" t="s">
        <v>7892</v>
      </c>
      <c r="C47" s="301" t="s">
        <v>7902</v>
      </c>
      <c r="D47" s="371" t="str">
        <f xml:space="preserve">
IF(C48="ア",VLOOKUP(A48,ア!$A:$C,2,FALSE),
IF(C48="イ",VLOOKUP(A48,イ!$A:$C,2,FALSE),
IF(C48="ウ",HLOOKUP(A48,ウ!$1:$6,4,FALSE),
IF(C48="エ",VLOOKUP(A48,エ!$A:$E,4,FALSE),""))))</f>
        <v>06-4　開隆堂出版</v>
      </c>
      <c r="E47" s="353" t="str">
        <f xml:space="preserve">
IF(C48="ア",VLOOKUP(A48,ア!$A:$C,3,FALSE),
IF(C48="イ",VLOOKUP(A48,イ!$A:$C,3,FALSE),
IF(C48="ウ",HLOOKUP(A48,ウ!$1:$6,5,FALSE)&amp;HLOOKUP(A48,ウ!$1:$6,6,FALSE),
IF(C48="エ",VLOOKUP(A48,エ!$A:$E,4,FALSE),""))))</f>
        <v>職業・家庭　
たのしい家庭科わたしのくらしに生かす</v>
      </c>
      <c r="F47" s="357" t="s">
        <v>7683</v>
      </c>
      <c r="G47" s="361" t="s">
        <v>7911</v>
      </c>
      <c r="H47" s="367" t="s">
        <v>7905</v>
      </c>
      <c r="I47" s="302" t="s">
        <v>1955</v>
      </c>
      <c r="J47" s="369" t="s">
        <v>7892</v>
      </c>
      <c r="K47" s="301" t="s">
        <v>7902</v>
      </c>
      <c r="L47" s="371" t="str">
        <f xml:space="preserve">
IF(K48="ア",VLOOKUP(I48,ア!$A:$C,2,FALSE),
IF(K48="イ",VLOOKUP(I48,イ!$A:$C,2,FALSE),
IF(K48="ウ",HLOOKUP(I48,ウ!$1:$6,4,FALSE),
IF(K48="エ",VLOOKUP(I48,エ!$A:$E,4,FALSE),""))))</f>
        <v>06-4　開隆堂出版</v>
      </c>
      <c r="M47" s="353" t="str">
        <f xml:space="preserve">
IF(K48="ア",VLOOKUP(I48,ア!$A:$C,3,FALSE),
IF(K48="イ",VLOOKUP(I48,イ!$A:$C,3,FALSE),
IF(K48="ウ",HLOOKUP(I48,ウ!$1:$6,5,FALSE)&amp;HLOOKUP(I48,ウ!$1:$6,6,FALSE),
IF(K48="エ",VLOOKUP(I48,エ!$A:$E,4,FALSE),""))))</f>
        <v>職業・家庭　
たのしい家庭科わたしのくらしに生かす</v>
      </c>
      <c r="N47" s="357" t="s">
        <v>7683</v>
      </c>
      <c r="O47" s="361" t="s">
        <v>7911</v>
      </c>
      <c r="P47" s="367" t="s">
        <v>7905</v>
      </c>
      <c r="Q47" s="368" t="s">
        <v>7918</v>
      </c>
      <c r="R47" s="300" t="s">
        <v>1970</v>
      </c>
      <c r="S47" s="369" t="s">
        <v>7892</v>
      </c>
      <c r="T47" s="301" t="s">
        <v>7902</v>
      </c>
      <c r="U47" s="370" t="str">
        <f xml:space="preserve">
IF(T48="ア",VLOOKUP(R48,ア!$A:$C,2,FALSE),
IF(T48="イ",VLOOKUP(R48,イ!$A:$C,2,FALSE),
IF(T48="ウ",HLOOKUP(R48,ウ!$1:$6,4,FALSE),
IF(T48="エ",VLOOKUP(R48,エ!$A:$E,4,FALSE),""))))</f>
        <v>06-4　開隆堂出版</v>
      </c>
      <c r="V47" s="366" t="str">
        <f xml:space="preserve">
IF(T48="ア",VLOOKUP(R48,ア!$A:$C,3,FALSE),
IF(T48="イ",VLOOKUP(R48,イ!$A:$C,3,FALSE),
IF(T48="ウ",HLOOKUP(R48,ウ!$1:$6,5,FALSE)&amp;HLOOKUP(R48,ウ!$1:$6,6,FALSE),
IF(T48="エ",VLOOKUP(R48,エ!$A:$E,4,FALSE),""))))</f>
        <v>職業・家庭　
たのしい家庭科わたしのくらしに生かす</v>
      </c>
      <c r="W47" s="357" t="s">
        <v>7683</v>
      </c>
      <c r="X47" s="361" t="s">
        <v>7911</v>
      </c>
      <c r="Y47" s="362" t="s">
        <v>7905</v>
      </c>
      <c r="Z47" s="352" t="s">
        <v>7918</v>
      </c>
    </row>
    <row r="48" spans="1:26" s="187" customFormat="1" ht="19.8" customHeight="1" x14ac:dyDescent="0.45">
      <c r="A48" s="225">
        <v>9784304042133</v>
      </c>
      <c r="B48" s="304"/>
      <c r="C48" s="297" t="s">
        <v>7723</v>
      </c>
      <c r="D48" s="310"/>
      <c r="E48" s="312"/>
      <c r="F48" s="314"/>
      <c r="G48" s="316"/>
      <c r="H48" s="306"/>
      <c r="I48" s="227">
        <v>9784304042133</v>
      </c>
      <c r="J48" s="304"/>
      <c r="K48" s="297" t="s">
        <v>7723</v>
      </c>
      <c r="L48" s="310"/>
      <c r="M48" s="312"/>
      <c r="N48" s="314"/>
      <c r="O48" s="316"/>
      <c r="P48" s="306"/>
      <c r="Q48" s="308"/>
      <c r="R48" s="225">
        <v>9784304042133</v>
      </c>
      <c r="S48" s="304"/>
      <c r="T48" s="297" t="s">
        <v>7723</v>
      </c>
      <c r="U48" s="310"/>
      <c r="V48" s="312"/>
      <c r="W48" s="314"/>
      <c r="X48" s="316"/>
      <c r="Y48" s="318"/>
      <c r="Z48" s="350"/>
    </row>
    <row r="49" spans="1:26" s="187" customFormat="1" ht="19.8" customHeight="1" x14ac:dyDescent="0.45">
      <c r="A49" s="294" t="s">
        <v>7820</v>
      </c>
      <c r="B49" s="303" t="s">
        <v>7893</v>
      </c>
      <c r="C49" s="295" t="s">
        <v>7893</v>
      </c>
      <c r="D49" s="309" t="str">
        <f xml:space="preserve">
IF(C50="ア",VLOOKUP(A50,ア!$A:$C,2,FALSE),
IF(C50="イ",VLOOKUP(A50,イ!$A:$C,2,FALSE),
IF(C50="ウ",HLOOKUP(A50,ウ!$1:$6,4,FALSE),
IF(C50="エ",VLOOKUP(A50,エ!$A:$E,4,FALSE),""))))</f>
        <v>10-3　国　土　社</v>
      </c>
      <c r="E49" s="311" t="str">
        <f xml:space="preserve">
IF(C50="ア",VLOOKUP(A50,ア!$A:$C,3,FALSE),
IF(C50="イ",VLOOKUP(A50,イ!$A:$C,3,FALSE),
IF(C50="ウ",HLOOKUP(A50,ウ!$1:$6,5,FALSE)&amp;HLOOKUP(A50,ウ!$1:$6,6,FALSE),
IF(C50="エ",VLOOKUP(A50,エ!$A:$E,4,FALSE),""))))</f>
        <v>ルールとマナーを学ぶ
子ども生活図鑑　（４）人間関係編</v>
      </c>
      <c r="F49" s="313" t="s">
        <v>7683</v>
      </c>
      <c r="G49" s="315" t="s">
        <v>7911</v>
      </c>
      <c r="H49" s="305" t="s">
        <v>7905</v>
      </c>
      <c r="I49" s="298" t="s">
        <v>1956</v>
      </c>
      <c r="J49" s="303" t="s">
        <v>7893</v>
      </c>
      <c r="K49" s="295" t="s">
        <v>7893</v>
      </c>
      <c r="L49" s="309" t="str">
        <f xml:space="preserve">
IF(K50="ア",VLOOKUP(I50,ア!$A:$C,2,FALSE),
IF(K50="イ",VLOOKUP(I50,イ!$A:$C,2,FALSE),
IF(K50="ウ",HLOOKUP(I50,ウ!$1:$6,4,FALSE),
IF(K50="エ",VLOOKUP(I50,エ!$A:$E,4,FALSE),""))))</f>
        <v>10-3　国　土　社</v>
      </c>
      <c r="M49" s="311" t="str">
        <f xml:space="preserve">
IF(K50="ア",VLOOKUP(I50,ア!$A:$C,3,FALSE),
IF(K50="イ",VLOOKUP(I50,イ!$A:$C,3,FALSE),
IF(K50="ウ",HLOOKUP(I50,ウ!$1:$6,5,FALSE)&amp;HLOOKUP(I50,ウ!$1:$6,6,FALSE),
IF(K50="エ",VLOOKUP(I50,エ!$A:$E,4,FALSE),""))))</f>
        <v>ルールとマナーを学ぶ
子ども生活図鑑　（４）人間関係編</v>
      </c>
      <c r="N49" s="313" t="s">
        <v>7683</v>
      </c>
      <c r="O49" s="315" t="s">
        <v>7911</v>
      </c>
      <c r="P49" s="305" t="s">
        <v>7905</v>
      </c>
      <c r="Q49" s="307" t="s">
        <v>7918</v>
      </c>
      <c r="R49" s="294" t="s">
        <v>1971</v>
      </c>
      <c r="S49" s="303" t="s">
        <v>7893</v>
      </c>
      <c r="T49" s="295" t="s">
        <v>7893</v>
      </c>
      <c r="U49" s="309" t="str">
        <f xml:space="preserve">
IF(T50="ア",VLOOKUP(R50,ア!$A:$C,2,FALSE),
IF(T50="イ",VLOOKUP(R50,イ!$A:$C,2,FALSE),
IF(T50="ウ",HLOOKUP(R50,ウ!$1:$6,4,FALSE),
IF(T50="エ",VLOOKUP(R50,エ!$A:$E,4,FALSE),""))))</f>
        <v>10-3　国　土　社</v>
      </c>
      <c r="V49" s="311" t="str">
        <f xml:space="preserve">
IF(T50="ア",VLOOKUP(R50,ア!$A:$C,3,FALSE),
IF(T50="イ",VLOOKUP(R50,イ!$A:$C,3,FALSE),
IF(T50="ウ",HLOOKUP(R50,ウ!$1:$6,5,FALSE)&amp;HLOOKUP(R50,ウ!$1:$6,6,FALSE),
IF(T50="エ",VLOOKUP(R50,エ!$A:$E,4,FALSE),""))))</f>
        <v>ルールとマナーを学ぶ
子ども生活図鑑　（４）人間関係編</v>
      </c>
      <c r="W49" s="313" t="s">
        <v>7683</v>
      </c>
      <c r="X49" s="315" t="s">
        <v>7911</v>
      </c>
      <c r="Y49" s="317" t="s">
        <v>7905</v>
      </c>
      <c r="Z49" s="349" t="s">
        <v>7918</v>
      </c>
    </row>
    <row r="50" spans="1:26" s="187" customFormat="1" ht="19.8" customHeight="1" x14ac:dyDescent="0.45">
      <c r="A50" s="225">
        <v>9784337170049</v>
      </c>
      <c r="B50" s="304"/>
      <c r="C50" s="297" t="s">
        <v>7723</v>
      </c>
      <c r="D50" s="310"/>
      <c r="E50" s="312"/>
      <c r="F50" s="314"/>
      <c r="G50" s="316"/>
      <c r="H50" s="306"/>
      <c r="I50" s="227">
        <v>9784337170049</v>
      </c>
      <c r="J50" s="304"/>
      <c r="K50" s="297" t="s">
        <v>2146</v>
      </c>
      <c r="L50" s="310"/>
      <c r="M50" s="312"/>
      <c r="N50" s="314"/>
      <c r="O50" s="316"/>
      <c r="P50" s="306"/>
      <c r="Q50" s="308"/>
      <c r="R50" s="225">
        <v>9784337170049</v>
      </c>
      <c r="S50" s="304"/>
      <c r="T50" s="297" t="s">
        <v>7723</v>
      </c>
      <c r="U50" s="310"/>
      <c r="V50" s="312"/>
      <c r="W50" s="314"/>
      <c r="X50" s="316"/>
      <c r="Y50" s="318"/>
      <c r="Z50" s="350"/>
    </row>
    <row r="51" spans="1:26" s="187" customFormat="1" ht="19.8" customHeight="1" x14ac:dyDescent="0.45">
      <c r="A51" s="294" t="s">
        <v>7821</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c r="W51" s="313"/>
      <c r="X51" s="315"/>
      <c r="Y51" s="317"/>
      <c r="Z51" s="349"/>
    </row>
    <row r="52" spans="1:26" s="187" customFormat="1" ht="19.8"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19.8"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19.8"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19.8"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19.8"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19.8" customHeight="1" x14ac:dyDescent="0.45">
      <c r="A57" s="294" t="s">
        <v>7822</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19.8"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19.8" customHeight="1" x14ac:dyDescent="0.45">
      <c r="A59" s="294" t="s">
        <v>7823</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19.8"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19.8" customHeight="1" x14ac:dyDescent="0.45">
      <c r="A61" s="294" t="s">
        <v>7824</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19.8"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19.8" customHeight="1" x14ac:dyDescent="0.45">
      <c r="A63" s="294" t="s">
        <v>7825</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19.8"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19.8" customHeight="1" x14ac:dyDescent="0.45">
      <c r="A65" s="294" t="s">
        <v>7826</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19.8"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19.8" customHeight="1" x14ac:dyDescent="0.45">
      <c r="A67" s="294" t="s">
        <v>7827</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19.8"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19.8" customHeight="1" x14ac:dyDescent="0.45">
      <c r="A69" s="294" t="s">
        <v>7828</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19.8"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19.8" customHeight="1" x14ac:dyDescent="0.45">
      <c r="A71" s="294" t="s">
        <v>7829</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19.8"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19.8" customHeight="1" x14ac:dyDescent="0.45">
      <c r="A73" s="294" t="s">
        <v>7830</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19.8"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19.8" customHeight="1" x14ac:dyDescent="0.45">
      <c r="A75" s="294" t="s">
        <v>7831</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19.8" customHeight="1" thickBot="1" x14ac:dyDescent="0.2">
      <c r="A76" s="226"/>
      <c r="B76" s="351"/>
      <c r="C76" s="299"/>
      <c r="D76" s="356"/>
      <c r="E76" s="358"/>
      <c r="F76" s="354"/>
      <c r="G76" s="355"/>
      <c r="H76" s="364"/>
      <c r="I76" s="228"/>
      <c r="J76" s="351"/>
      <c r="K76" s="299"/>
      <c r="L76" s="356"/>
      <c r="M76" s="358"/>
      <c r="N76" s="354"/>
      <c r="O76" s="355"/>
      <c r="P76" s="364"/>
      <c r="Q76" s="365"/>
      <c r="R76" s="226"/>
      <c r="S76" s="351"/>
      <c r="T76" s="299"/>
      <c r="U76" s="356"/>
      <c r="V76" s="358"/>
      <c r="W76" s="354"/>
      <c r="X76" s="355"/>
      <c r="Y76" s="363"/>
      <c r="Z76" s="359"/>
    </row>
    <row r="77" spans="1:26" s="187" customFormat="1" ht="19.8" customHeight="1" x14ac:dyDescent="0.45">
      <c r="A77" s="300" t="s">
        <v>7832</v>
      </c>
      <c r="B77" s="369"/>
      <c r="C77" s="301"/>
      <c r="D77" s="371"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60"/>
      <c r="G77" s="361"/>
      <c r="H77" s="367"/>
      <c r="I77" s="302" t="s">
        <v>1987</v>
      </c>
      <c r="J77" s="369"/>
      <c r="K77" s="301"/>
      <c r="L77" s="371"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60"/>
      <c r="O77" s="361"/>
      <c r="P77" s="367"/>
      <c r="Q77" s="368"/>
      <c r="R77" s="300" t="s">
        <v>2002</v>
      </c>
      <c r="S77" s="369"/>
      <c r="T77" s="301"/>
      <c r="U77" s="371"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60"/>
      <c r="X77" s="361"/>
      <c r="Y77" s="362"/>
      <c r="Z77" s="352"/>
    </row>
    <row r="78" spans="1:26" s="187" customFormat="1" ht="19.8"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19.8" customHeight="1" x14ac:dyDescent="0.45">
      <c r="A79" s="294" t="s">
        <v>7833</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19.8"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19.8" customHeight="1" x14ac:dyDescent="0.45">
      <c r="A81" s="294" t="s">
        <v>7834</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19.8"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19.8"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19.8"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19.8"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19.8"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19.8" customHeight="1" x14ac:dyDescent="0.45">
      <c r="A87" s="294" t="s">
        <v>7835</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19.8"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19.8" customHeight="1" x14ac:dyDescent="0.45">
      <c r="A89" s="294" t="s">
        <v>7836</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19.8"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19.8" customHeight="1" x14ac:dyDescent="0.45">
      <c r="A91" s="294" t="s">
        <v>7837</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19.8"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19.8" customHeight="1" x14ac:dyDescent="0.45">
      <c r="A93" s="294" t="s">
        <v>7838</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19.8"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19.8" customHeight="1" x14ac:dyDescent="0.45">
      <c r="A95" s="294" t="s">
        <v>7839</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19.8"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19.8" customHeight="1" x14ac:dyDescent="0.45">
      <c r="A97" s="294" t="s">
        <v>7840</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19.8"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19.8" customHeight="1" x14ac:dyDescent="0.45">
      <c r="A99" s="294" t="s">
        <v>7841</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19.8"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19.8" customHeight="1" x14ac:dyDescent="0.45">
      <c r="A101" s="294" t="s">
        <v>7842</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19.8"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19.8" customHeight="1" x14ac:dyDescent="0.45">
      <c r="A103" s="294" t="s">
        <v>7843</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19.8"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19.8" customHeight="1" x14ac:dyDescent="0.45">
      <c r="A105" s="294" t="s">
        <v>7844</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19.8" customHeight="1" thickBot="1" x14ac:dyDescent="0.2">
      <c r="A106" s="226"/>
      <c r="B106" s="351"/>
      <c r="C106" s="299"/>
      <c r="D106" s="356"/>
      <c r="E106" s="358"/>
      <c r="F106" s="354"/>
      <c r="G106" s="355"/>
      <c r="H106" s="364"/>
      <c r="I106" s="228"/>
      <c r="J106" s="351"/>
      <c r="K106" s="299"/>
      <c r="L106" s="356"/>
      <c r="M106" s="358"/>
      <c r="N106" s="354"/>
      <c r="O106" s="355"/>
      <c r="P106" s="364"/>
      <c r="Q106" s="365"/>
      <c r="R106" s="226"/>
      <c r="S106" s="351"/>
      <c r="T106" s="299"/>
      <c r="U106" s="356"/>
      <c r="V106" s="358"/>
      <c r="W106" s="354"/>
      <c r="X106" s="355"/>
      <c r="Y106" s="363"/>
      <c r="Z106" s="359"/>
    </row>
    <row r="107" spans="1:26" s="187" customFormat="1" ht="19.8" customHeight="1" x14ac:dyDescent="0.45">
      <c r="A107" s="300" t="s">
        <v>7845</v>
      </c>
      <c r="B107" s="369"/>
      <c r="C107" s="301"/>
      <c r="D107" s="371"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60"/>
      <c r="G107" s="361"/>
      <c r="H107" s="367"/>
      <c r="I107" s="302" t="s">
        <v>2112</v>
      </c>
      <c r="J107" s="369"/>
      <c r="K107" s="301"/>
      <c r="L107" s="371"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60"/>
      <c r="O107" s="361"/>
      <c r="P107" s="367"/>
      <c r="Q107" s="368"/>
      <c r="R107" s="300" t="s">
        <v>2127</v>
      </c>
      <c r="S107" s="369"/>
      <c r="T107" s="301"/>
      <c r="U107" s="370" t="str">
        <f xml:space="preserve">
IF(T108="ア",VLOOKUP(R108,ア!$A:$C,2,FALSE),
IF(T108="イ",VLOOKUP(R108,イ!$A:$C,2,FALSE),
IF(T108="ウ",HLOOKUP(R108,ウ!$1:$6,4,FALSE),
IF(T108="エ",VLOOKUP(R108,エ!$A:$E,4,FALSE),""))))</f>
        <v/>
      </c>
      <c r="V107" s="366" t="str">
        <f xml:space="preserve">
IF(T108="ア",VLOOKUP(R108,ア!$A:$C,3,FALSE),
IF(T108="イ",VLOOKUP(R108,イ!$A:$C,3,FALSE),
IF(T108="ウ",HLOOKUP(R108,ウ!$1:$6,5,FALSE)&amp;HLOOKUP(R108,ウ!$1:$6,6,FALSE),
IF(T108="エ",VLOOKUP(R108,エ!$A:$E,4,FALSE),""))))</f>
        <v/>
      </c>
      <c r="W107" s="360"/>
      <c r="X107" s="361"/>
      <c r="Y107" s="362"/>
      <c r="Z107" s="352"/>
    </row>
    <row r="108" spans="1:26" s="187" customFormat="1" ht="19.8"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19.8" customHeight="1" x14ac:dyDescent="0.45">
      <c r="A109" s="294" t="s">
        <v>7846</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19.8"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19.8" customHeight="1" x14ac:dyDescent="0.45">
      <c r="A111" s="294" t="s">
        <v>7847</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19.8"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19.8"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19.8"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19.8"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19.8"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19.8" customHeight="1" x14ac:dyDescent="0.45">
      <c r="A117" s="294" t="s">
        <v>7848</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19.8"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19.8" customHeight="1" x14ac:dyDescent="0.45">
      <c r="A119" s="294" t="s">
        <v>7849</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19.8"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19.8" customHeight="1" x14ac:dyDescent="0.45">
      <c r="A121" s="294" t="s">
        <v>7850</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19.8"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19.8" customHeight="1" x14ac:dyDescent="0.45">
      <c r="A123" s="294" t="s">
        <v>7851</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19.8"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19.8" customHeight="1" x14ac:dyDescent="0.45">
      <c r="A125" s="294" t="s">
        <v>7852</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19.8"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19.8" customHeight="1" x14ac:dyDescent="0.45">
      <c r="A127" s="294" t="s">
        <v>7853</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19.8"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19.8" customHeight="1" x14ac:dyDescent="0.45">
      <c r="A129" s="294" t="s">
        <v>7854</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19.8"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19.8" customHeight="1" x14ac:dyDescent="0.45">
      <c r="A131" s="294" t="s">
        <v>7855</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19.8"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19.8" customHeight="1" x14ac:dyDescent="0.45">
      <c r="A133" s="294" t="s">
        <v>7856</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19.8"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19.8" customHeight="1" x14ac:dyDescent="0.45">
      <c r="A135" s="294" t="s">
        <v>7857</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19.8" customHeight="1" thickBot="1" x14ac:dyDescent="0.2">
      <c r="A136" s="226"/>
      <c r="B136" s="351"/>
      <c r="C136" s="299"/>
      <c r="D136" s="356"/>
      <c r="E136" s="358"/>
      <c r="F136" s="354"/>
      <c r="G136" s="355"/>
      <c r="H136" s="364"/>
      <c r="I136" s="228"/>
      <c r="J136" s="351"/>
      <c r="K136" s="299"/>
      <c r="L136" s="356"/>
      <c r="M136" s="358"/>
      <c r="N136" s="354"/>
      <c r="O136" s="355"/>
      <c r="P136" s="364"/>
      <c r="Q136" s="365"/>
      <c r="R136" s="226"/>
      <c r="S136" s="351"/>
      <c r="T136" s="299"/>
      <c r="U136" s="356"/>
      <c r="V136" s="358"/>
      <c r="W136" s="354"/>
      <c r="X136" s="355"/>
      <c r="Y136" s="363"/>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P6" sqref="P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7861</v>
      </c>
      <c r="L5" s="57" t="s">
        <v>630</v>
      </c>
      <c r="M5" s="57" t="s">
        <v>7862</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7863</v>
      </c>
      <c r="K6" s="75" t="s">
        <v>7864</v>
      </c>
      <c r="L6" s="75" t="s">
        <v>7865</v>
      </c>
      <c r="M6" s="75" t="s">
        <v>7866</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7867</v>
      </c>
      <c r="L7" s="92" t="s">
        <v>1123</v>
      </c>
      <c r="M7" s="92" t="s">
        <v>7868</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7869</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7870</v>
      </c>
      <c r="K11" s="142" t="s">
        <v>7871</v>
      </c>
      <c r="L11" s="142" t="s">
        <v>7872</v>
      </c>
      <c r="M11" s="142" t="s">
        <v>7873</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7874</v>
      </c>
      <c r="K13" s="142" t="s">
        <v>7875</v>
      </c>
      <c r="L13" s="142" t="s">
        <v>7876</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7877</v>
      </c>
      <c r="K14" s="142" t="s">
        <v>7878</v>
      </c>
      <c r="L14" s="142" t="s">
        <v>7879</v>
      </c>
      <c r="M14" s="142" t="s">
        <v>7880</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7881</v>
      </c>
      <c r="K16" s="142" t="s">
        <v>7882</v>
      </c>
      <c r="L16" s="142" t="s">
        <v>7883</v>
      </c>
      <c r="M16" s="142" t="s">
        <v>7884</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摂津支援学校</v>
      </c>
      <c r="B2" s="286" t="str">
        <f>様式4・中学部!W3</f>
        <v>中学部</v>
      </c>
      <c r="C2" s="287">
        <f>集計用!F2</f>
        <v>4</v>
      </c>
      <c r="D2" s="287">
        <f>集計用!G2</f>
        <v>3</v>
      </c>
      <c r="E2" s="287">
        <f>集計用!H2</f>
        <v>26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4</v>
      </c>
      <c r="G2" s="286">
        <f>IF(COUNTIF($B:$B,G1)=0,0,COUNTA(_xlfn.UNIQUE(G3:G182))-1)</f>
        <v>3</v>
      </c>
      <c r="H2" s="286">
        <f>IF(COUNTIF($B:$B,H1)=0,0,COUNTA(_xlfn.UNIQUE(H3:H182))-1)</f>
        <v>26</v>
      </c>
      <c r="I2" s="286">
        <f>IF(COUNTIF($B:$B,I1)=0,0,COUNTA(_xlfn.UNIQUE(I3:I182))-1)</f>
        <v>0</v>
      </c>
      <c r="J2" s="286">
        <f>IF(COUNTIF($B:$B,J1)=0,0,COUNTA(_xlfn.UNIQUE(J3:J182))-1)</f>
        <v>0</v>
      </c>
    </row>
    <row r="3" spans="1:10" x14ac:dyDescent="0.45">
      <c r="A3" s="286" t="s">
        <v>7729</v>
      </c>
      <c r="B3" s="286" t="str">
        <f>様式4・中学部!C18</f>
        <v>イ</v>
      </c>
      <c r="C3" s="286" t="str">
        <f>様式4・中学部!E17</f>
        <v>国語　☆☆☆☆</v>
      </c>
      <c r="E3" s="286" t="s">
        <v>7648</v>
      </c>
      <c r="F3" s="286" t="str" cm="1">
        <f t="array" ref="F3:F6">IFERROR(_xlfn._xlws.FILTER($C$3:$C$182,($B$3:$B$182=F1)*($D$3:$D$182&lt;&gt;"〇")),"")</f>
        <v>新編　新しい社会　地図</v>
      </c>
      <c r="G3" s="286" t="str" cm="1">
        <f t="array" ref="G3:G5">IFERROR(_xlfn._xlws.FILTER($C$3:$C$182,($B$3:$B$182=G1)*($D$3:$D$182&lt;&gt;"〇")),"")</f>
        <v>国語　☆☆☆☆</v>
      </c>
      <c r="H3" s="286" t="str" cm="1">
        <f t="array" ref="H3:H28">IFERROR(_xlfn._xlws.FILTER($C$3:$C$182,($B$3:$B$182=H1)*($D$3:$D$182&lt;&gt;"〇")),"")</f>
        <v>五味太郎・言葉図鑑（10）なまえのことば</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ウ</v>
      </c>
      <c r="C4" s="286" t="str">
        <f>様式4・中学部!E19</f>
        <v>五味太郎・言葉図鑑（10）なまえのことば</v>
      </c>
      <c r="E4" s="286" t="s">
        <v>7648</v>
      </c>
      <c r="F4" s="286" t="str">
        <v>中学音楽 １　音楽のおくりもの</v>
      </c>
      <c r="G4" s="286" t="str">
        <v>数学　☆☆☆☆</v>
      </c>
      <c r="H4" s="286" t="str">
        <v>五味太郎の
ことばとかずの絵本ことばのあいうえお</v>
      </c>
    </row>
    <row r="5" spans="1:10" x14ac:dyDescent="0.45">
      <c r="A5" s="286" t="s">
        <v>2026</v>
      </c>
      <c r="B5" s="286" t="str">
        <f>様式4・中学部!C22</f>
        <v>ウ</v>
      </c>
      <c r="C5" s="286" t="str">
        <f>様式4・中学部!E21</f>
        <v>五味太郎の
ことばとかずの絵本ことばのあいうえお</v>
      </c>
      <c r="E5" s="286" t="s">
        <v>7648</v>
      </c>
      <c r="F5" s="286" t="str">
        <v>中学器楽 音楽のおくりもの</v>
      </c>
      <c r="G5" s="286" t="str">
        <v>職業・家庭　☆☆☆☆</v>
      </c>
      <c r="H5" s="286" t="str">
        <v>世界とであう　えほん</v>
      </c>
    </row>
    <row r="6" spans="1:10" x14ac:dyDescent="0.45">
      <c r="A6" s="286" t="s">
        <v>2029</v>
      </c>
      <c r="B6" s="286" t="str">
        <f>様式4・中学部!C24</f>
        <v>ウ</v>
      </c>
      <c r="C6" s="286" t="str">
        <f>様式4・中学部!E23</f>
        <v>世界とであう　えほん</v>
      </c>
      <c r="E6" s="286" t="s">
        <v>7648</v>
      </c>
      <c r="F6" s="286" t="str">
        <v>中学音楽 ２・３上　音楽のおくりもの
中学音楽 ２・３下　音楽のおくりもの</v>
      </c>
      <c r="H6" s="286" t="str">
        <v>写真記シリーズ食べもの記</v>
      </c>
    </row>
    <row r="7" spans="1:10" x14ac:dyDescent="0.45">
      <c r="A7" s="286" t="s">
        <v>2032</v>
      </c>
      <c r="B7" s="286" t="str">
        <f>様式4・中学部!C26</f>
        <v>ウ</v>
      </c>
      <c r="C7" s="286" t="str">
        <f>様式4・中学部!E25</f>
        <v>写真記シリーズ食べもの記</v>
      </c>
      <c r="E7" s="286" t="s">
        <v>7648</v>
      </c>
      <c r="H7" s="286" t="str">
        <v>かがくのとも絵本かずのほん</v>
      </c>
    </row>
    <row r="8" spans="1:10" x14ac:dyDescent="0.45">
      <c r="A8" s="286" t="s">
        <v>2035</v>
      </c>
      <c r="B8" s="286" t="str">
        <f>様式4・中学部!C28</f>
        <v>ア</v>
      </c>
      <c r="C8" s="286" t="str">
        <f>様式4・中学部!E27</f>
        <v>新編　新しい社会　地図</v>
      </c>
      <c r="E8" s="286" t="s">
        <v>7648</v>
      </c>
      <c r="H8" s="286" t="str">
        <v>指さし・指なぞり１２３かず</v>
      </c>
    </row>
    <row r="9" spans="1:10" x14ac:dyDescent="0.45">
      <c r="A9" s="286" t="s">
        <v>2038</v>
      </c>
      <c r="B9" s="286" t="str">
        <f>様式4・中学部!C30</f>
        <v>イ</v>
      </c>
      <c r="C9" s="286" t="str">
        <f>様式4・中学部!E29</f>
        <v>数学　☆☆☆☆</v>
      </c>
      <c r="E9" s="286" t="s">
        <v>7648</v>
      </c>
      <c r="H9" s="286" t="str">
        <v>改訂新版
体験を広げるこどものずかん４はなとやさい・くだもの</v>
      </c>
    </row>
    <row r="10" spans="1:10" x14ac:dyDescent="0.45">
      <c r="A10" s="286" t="s">
        <v>2041</v>
      </c>
      <c r="B10" s="286" t="str">
        <f>様式4・中学部!C32</f>
        <v>ウ</v>
      </c>
      <c r="C10" s="286" t="str">
        <f>様式4・中学部!E31</f>
        <v>かがくのとも絵本かずのほん</v>
      </c>
      <c r="E10" s="286" t="s">
        <v>7648</v>
      </c>
      <c r="H10" s="286" t="str">
        <v>あーとぶっくひらめき美術館第１館</v>
      </c>
    </row>
    <row r="11" spans="1:10" x14ac:dyDescent="0.45">
      <c r="A11" s="286" t="s">
        <v>2044</v>
      </c>
      <c r="B11" s="286" t="str">
        <f>様式4・中学部!C34</f>
        <v>ウ</v>
      </c>
      <c r="C11" s="286" t="str">
        <f>様式4・中学部!E33</f>
        <v>指さし・指なぞり１２３かず</v>
      </c>
      <c r="E11" s="286" t="s">
        <v>7648</v>
      </c>
      <c r="H11" s="286" t="str">
        <v>どうなってるの？からだのなか</v>
      </c>
    </row>
    <row r="12" spans="1:10" x14ac:dyDescent="0.45">
      <c r="A12" s="286" t="s">
        <v>2047</v>
      </c>
      <c r="B12" s="286" t="str">
        <f>様式4・中学部!C36</f>
        <v>ウ</v>
      </c>
      <c r="C12" s="286" t="str">
        <f>様式4・中学部!E35</f>
        <v>改訂新版
体験を広げるこどものずかん４はなとやさい・くだもの</v>
      </c>
      <c r="E12" s="286" t="s">
        <v>7648</v>
      </c>
      <c r="H12" s="286" t="str">
        <v>職業・家庭　
たのしい家庭科わたしのくらしに生かす</v>
      </c>
    </row>
    <row r="13" spans="1:10" x14ac:dyDescent="0.45">
      <c r="A13" s="286" t="s">
        <v>2050</v>
      </c>
      <c r="B13" s="286" t="str">
        <f>様式4・中学部!C38</f>
        <v>ア</v>
      </c>
      <c r="C13" s="286" t="str">
        <f>様式4・中学部!E37</f>
        <v>中学音楽 １　音楽のおくりもの</v>
      </c>
      <c r="E13" s="286" t="s">
        <v>7648</v>
      </c>
      <c r="H13" s="286" t="str">
        <v>ルールとマナーを学ぶ
子ども生活図鑑　（４）人間関係編</v>
      </c>
    </row>
    <row r="14" spans="1:10" x14ac:dyDescent="0.45">
      <c r="A14" s="286" t="s">
        <v>2053</v>
      </c>
      <c r="B14" s="286" t="str">
        <f>様式4・中学部!C40</f>
        <v>ア</v>
      </c>
      <c r="C14" s="286" t="str">
        <f>様式4・中学部!E39</f>
        <v>中学器楽 音楽のおくりもの</v>
      </c>
      <c r="E14" s="286" t="s">
        <v>7648</v>
      </c>
      <c r="H14" s="286" t="str">
        <v>五味太郎・言葉図鑑（２）ようすのことば</v>
      </c>
    </row>
    <row r="15" spans="1:10" x14ac:dyDescent="0.45">
      <c r="A15" s="286" t="s">
        <v>2056</v>
      </c>
      <c r="B15" s="286" t="str">
        <f>様式4・中学部!C42</f>
        <v>ウ</v>
      </c>
      <c r="C15" s="286" t="str">
        <f>様式4・中学部!E41</f>
        <v>あーとぶっくひらめき美術館第１館</v>
      </c>
      <c r="E15" s="286" t="s">
        <v>7648</v>
      </c>
      <c r="H15" s="286" t="str">
        <v>エリック・カールの絵本月ようびはなにたべる？
-アメリカのわらべうた</v>
      </c>
    </row>
    <row r="16" spans="1:10" x14ac:dyDescent="0.45">
      <c r="A16" s="286" t="s">
        <v>2059</v>
      </c>
      <c r="B16" s="286" t="str">
        <f>様式4・中学部!C44</f>
        <v>ウ</v>
      </c>
      <c r="C16" s="286" t="str">
        <f>様式4・中学部!E43</f>
        <v>どうなってるの？からだのなか</v>
      </c>
      <c r="E16" s="286" t="s">
        <v>7648</v>
      </c>
      <c r="H16" s="286" t="str">
        <v>きっず
ジャポニカ･セレクション10才までに知っておきたい日本まるごとガイドブック</v>
      </c>
    </row>
    <row r="17" spans="1:8" x14ac:dyDescent="0.45">
      <c r="A17" s="286" t="s">
        <v>2062</v>
      </c>
      <c r="B17" s="286" t="str">
        <f>様式4・中学部!C46</f>
        <v>イ</v>
      </c>
      <c r="C17" s="286" t="str">
        <f>様式4・中学部!E45</f>
        <v>職業・家庭　☆☆☆☆</v>
      </c>
      <c r="E17" s="286" t="s">
        <v>7648</v>
      </c>
      <c r="H17" s="286" t="str">
        <v>にっぽんちず絵本</v>
      </c>
    </row>
    <row r="18" spans="1:8" x14ac:dyDescent="0.45">
      <c r="A18" s="286" t="s">
        <v>2065</v>
      </c>
      <c r="B18" s="286" t="str">
        <f>様式4・中学部!C48</f>
        <v>ウ</v>
      </c>
      <c r="C18" s="286" t="str">
        <f>様式4・中学部!E47</f>
        <v>職業・家庭　
たのしい家庭科わたしのくらしに生かす</v>
      </c>
      <c r="E18" s="286" t="s">
        <v>7648</v>
      </c>
      <c r="H18" s="286" t="str">
        <v>21世紀幼稚園百科２とけいとじかん</v>
      </c>
    </row>
    <row r="19" spans="1:8" x14ac:dyDescent="0.45">
      <c r="A19" s="286" t="s">
        <v>2066</v>
      </c>
      <c r="B19" s="286" t="str">
        <f>様式4・中学部!C50</f>
        <v>ウ</v>
      </c>
      <c r="C19" s="286" t="str">
        <f>様式4・中学部!E49</f>
        <v>ルールとマナーを学ぶ
子ども生活図鑑　（４）人間関係編</v>
      </c>
      <c r="E19" s="286" t="s">
        <v>7648</v>
      </c>
      <c r="H19" s="286" t="str">
        <v>ブルーナの絵本まる､しかく､さんかく</v>
      </c>
    </row>
    <row r="20" spans="1:8" x14ac:dyDescent="0.45">
      <c r="A20" s="286" t="s">
        <v>2067</v>
      </c>
      <c r="B20" s="286">
        <f>様式4・中学部!C52</f>
        <v>0</v>
      </c>
      <c r="C20" s="286" t="str">
        <f>様式4・中学部!E51</f>
        <v/>
      </c>
      <c r="E20" s="286" t="s">
        <v>7648</v>
      </c>
      <c r="H20" s="286" t="str">
        <v>米村でんじろうの
DVDでわかるおもしろ実験！！</v>
      </c>
    </row>
    <row r="21" spans="1:8" x14ac:dyDescent="0.45">
      <c r="A21" s="286" t="s">
        <v>2068</v>
      </c>
      <c r="B21" s="286">
        <f>様式4・中学部!C54</f>
        <v>0</v>
      </c>
      <c r="C21" s="286" t="str">
        <f>様式4・中学部!E53</f>
        <v/>
      </c>
      <c r="E21" s="286" t="s">
        <v>7648</v>
      </c>
      <c r="H21" s="286" t="str">
        <v>あーとぶっくひらめき美術館第２館</v>
      </c>
    </row>
    <row r="22" spans="1:8" x14ac:dyDescent="0.45">
      <c r="A22" s="286" t="s">
        <v>2069</v>
      </c>
      <c r="B22" s="286">
        <f>様式4・中学部!C56</f>
        <v>0</v>
      </c>
      <c r="C22" s="286" t="str">
        <f>様式4・中学部!E55</f>
        <v/>
      </c>
      <c r="E22" s="286" t="s">
        <v>7648</v>
      </c>
      <c r="H22" s="286" t="str">
        <v>五味太郎・言葉図鑑（６）くらしのことば</v>
      </c>
    </row>
    <row r="23" spans="1:8" x14ac:dyDescent="0.45">
      <c r="A23" s="286" t="s">
        <v>2070</v>
      </c>
      <c r="B23" s="286">
        <f>様式4・中学部!C58</f>
        <v>0</v>
      </c>
      <c r="C23" s="286" t="str">
        <f>様式4・中学部!E57</f>
        <v/>
      </c>
      <c r="E23" s="286" t="s">
        <v>7648</v>
      </c>
      <c r="H23" s="286" t="str">
        <v>けんちゃんとあそぼう３まねっこまねっこ</v>
      </c>
    </row>
    <row r="24" spans="1:8" x14ac:dyDescent="0.45">
      <c r="A24" s="286" t="s">
        <v>2071</v>
      </c>
      <c r="B24" s="286">
        <f>様式4・中学部!C60</f>
        <v>0</v>
      </c>
      <c r="C24" s="286" t="str">
        <f>様式4・中学部!E59</f>
        <v/>
      </c>
      <c r="E24" s="286" t="s">
        <v>7648</v>
      </c>
      <c r="H24" s="286" t="str">
        <v>福音館の科学シリーズ絵で見る日本の歴史</v>
      </c>
    </row>
    <row r="25" spans="1:8" x14ac:dyDescent="0.45">
      <c r="A25" s="286" t="s">
        <v>2072</v>
      </c>
      <c r="B25" s="286">
        <f>様式4・中学部!C62</f>
        <v>0</v>
      </c>
      <c r="C25" s="286" t="str">
        <f>様式4・中学部!E61</f>
        <v/>
      </c>
      <c r="E25" s="286" t="s">
        <v>7648</v>
      </c>
      <c r="H25" s="286" t="str">
        <v xml:space="preserve">みぢかなかがくシリーズ町たんけん </v>
      </c>
    </row>
    <row r="26" spans="1:8" x14ac:dyDescent="0.45">
      <c r="A26" s="286" t="s">
        <v>2073</v>
      </c>
      <c r="B26" s="286">
        <f>様式4・中学部!C64</f>
        <v>0</v>
      </c>
      <c r="C26" s="286" t="str">
        <f>様式4・中学部!E63</f>
        <v/>
      </c>
      <c r="E26" s="286" t="s">
        <v>7648</v>
      </c>
      <c r="H26" s="286" t="str">
        <v>さんすうだいすき第９巻はかってみよう</v>
      </c>
    </row>
    <row r="27" spans="1:8" x14ac:dyDescent="0.45">
      <c r="A27" s="286" t="s">
        <v>2074</v>
      </c>
      <c r="B27" s="286">
        <f>様式4・中学部!C66</f>
        <v>0</v>
      </c>
      <c r="C27" s="286" t="str">
        <f>様式4・中学部!E65</f>
        <v/>
      </c>
      <c r="E27" s="286" t="s">
        <v>7648</v>
      </c>
      <c r="H27" s="286" t="str">
        <v>五味太郎ゲーム・ブック(３)ためしてみよう
がんがえてみよう</v>
      </c>
    </row>
    <row r="28" spans="1:8" x14ac:dyDescent="0.45">
      <c r="A28" s="286" t="s">
        <v>2075</v>
      </c>
      <c r="B28" s="286">
        <f>様式4・中学部!C68</f>
        <v>0</v>
      </c>
      <c r="C28" s="286" t="str">
        <f>様式4・中学部!E67</f>
        <v/>
      </c>
      <c r="E28" s="286" t="s">
        <v>7648</v>
      </c>
      <c r="H28" s="286" t="str">
        <v>ちょこっとできる
びっくりあそび３　重さのふしぎあそび</v>
      </c>
    </row>
    <row r="29" spans="1:8" x14ac:dyDescent="0.45">
      <c r="A29" s="286" t="s">
        <v>2076</v>
      </c>
      <c r="B29" s="286">
        <f>様式4・中学部!C70</f>
        <v>0</v>
      </c>
      <c r="C29" s="286" t="str">
        <f>様式4・中学部!E69</f>
        <v/>
      </c>
      <c r="E29" s="286" t="s">
        <v>7648</v>
      </c>
    </row>
    <row r="30" spans="1:8" x14ac:dyDescent="0.45">
      <c r="A30" s="286" t="s">
        <v>2077</v>
      </c>
      <c r="B30" s="286">
        <f>様式4・中学部!C72</f>
        <v>0</v>
      </c>
      <c r="C30" s="286" t="str">
        <f>様式4・中学部!E71</f>
        <v/>
      </c>
      <c r="E30" s="286" t="s">
        <v>7648</v>
      </c>
    </row>
    <row r="31" spans="1:8" x14ac:dyDescent="0.45">
      <c r="A31" s="286" t="s">
        <v>2078</v>
      </c>
      <c r="B31" s="286">
        <f>様式4・中学部!C74</f>
        <v>0</v>
      </c>
      <c r="C31" s="286" t="str">
        <f>様式4・中学部!E73</f>
        <v/>
      </c>
      <c r="E31" s="286" t="s">
        <v>7648</v>
      </c>
    </row>
    <row r="32" spans="1:8"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イ</v>
      </c>
      <c r="C63" s="286" t="str">
        <f>様式4・中学部!M17</f>
        <v>国語　☆☆☆☆</v>
      </c>
      <c r="D63" s="286" t="str">
        <f>様式4・中学部!Q17</f>
        <v>〇</v>
      </c>
      <c r="E63" s="286" t="s">
        <v>7648</v>
      </c>
    </row>
    <row r="64" spans="1:5" x14ac:dyDescent="0.45">
      <c r="A64" s="286" t="s">
        <v>2024</v>
      </c>
      <c r="B64" s="286" t="str">
        <f>様式4・中学部!K20</f>
        <v>ウ</v>
      </c>
      <c r="C64" s="286" t="str">
        <f>様式4・中学部!M19</f>
        <v>五味太郎・言葉図鑑（２）ようすのことば</v>
      </c>
      <c r="D64" s="286">
        <f>様式4・中学部!Q19</f>
        <v>0</v>
      </c>
      <c r="E64" s="286" t="s">
        <v>7648</v>
      </c>
    </row>
    <row r="65" spans="1:5" x14ac:dyDescent="0.45">
      <c r="A65" s="286" t="s">
        <v>2027</v>
      </c>
      <c r="B65" s="286" t="str">
        <f>様式4・中学部!K22</f>
        <v>ウ</v>
      </c>
      <c r="C65" s="286" t="str">
        <f>様式4・中学部!M21</f>
        <v>エリック・カールの絵本月ようびはなにたべる？
-アメリカのわらべうた</v>
      </c>
      <c r="D65" s="286">
        <f>様式4・中学部!Q21</f>
        <v>0</v>
      </c>
      <c r="E65" s="286" t="s">
        <v>7648</v>
      </c>
    </row>
    <row r="66" spans="1:5" x14ac:dyDescent="0.45">
      <c r="A66" s="286" t="s">
        <v>2030</v>
      </c>
      <c r="B66" s="286" t="str">
        <f>様式4・中学部!K24</f>
        <v>ウ</v>
      </c>
      <c r="C66" s="286" t="str">
        <f>様式4・中学部!M23</f>
        <v>きっず
ジャポニカ･セレクション10才までに知っておきたい日本まるごとガイドブック</v>
      </c>
      <c r="D66" s="286">
        <f>様式4・中学部!Q23</f>
        <v>0</v>
      </c>
      <c r="E66" s="286" t="s">
        <v>7648</v>
      </c>
    </row>
    <row r="67" spans="1:5" x14ac:dyDescent="0.45">
      <c r="A67" s="286" t="s">
        <v>2033</v>
      </c>
      <c r="B67" s="286" t="str">
        <f>様式4・中学部!K26</f>
        <v>ウ</v>
      </c>
      <c r="C67" s="286" t="str">
        <f>様式4・中学部!M25</f>
        <v>にっぽんちず絵本</v>
      </c>
      <c r="D67" s="286">
        <f>様式4・中学部!Q25</f>
        <v>0</v>
      </c>
      <c r="E67" s="286" t="s">
        <v>7648</v>
      </c>
    </row>
    <row r="68" spans="1:5" x14ac:dyDescent="0.45">
      <c r="A68" s="286" t="s">
        <v>2036</v>
      </c>
      <c r="B68" s="286" t="str">
        <f>様式4・中学部!K28</f>
        <v>ア</v>
      </c>
      <c r="C68" s="286" t="str">
        <f>様式4・中学部!M27</f>
        <v>新編　新しい社会　地図</v>
      </c>
      <c r="D68" s="286" t="str">
        <f>様式4・中学部!Q27</f>
        <v>〇</v>
      </c>
      <c r="E68" s="286" t="s">
        <v>7648</v>
      </c>
    </row>
    <row r="69" spans="1:5" x14ac:dyDescent="0.45">
      <c r="A69" s="286" t="s">
        <v>2039</v>
      </c>
      <c r="B69" s="286" t="str">
        <f>様式4・中学部!K30</f>
        <v>イ</v>
      </c>
      <c r="C69" s="286" t="str">
        <f>様式4・中学部!M29</f>
        <v>数学　☆☆☆☆</v>
      </c>
      <c r="D69" s="286" t="str">
        <f>様式4・中学部!Q29</f>
        <v>〇</v>
      </c>
      <c r="E69" s="286" t="s">
        <v>7648</v>
      </c>
    </row>
    <row r="70" spans="1:5" x14ac:dyDescent="0.45">
      <c r="A70" s="286" t="s">
        <v>2042</v>
      </c>
      <c r="B70" s="286" t="str">
        <f>様式4・中学部!K32</f>
        <v>ウ</v>
      </c>
      <c r="C70" s="286" t="str">
        <f>様式4・中学部!M31</f>
        <v>21世紀幼稚園百科２とけいとじかん</v>
      </c>
      <c r="D70" s="286">
        <f>様式4・中学部!Q31</f>
        <v>0</v>
      </c>
      <c r="E70" s="286" t="s">
        <v>7648</v>
      </c>
    </row>
    <row r="71" spans="1:5" x14ac:dyDescent="0.45">
      <c r="A71" s="286" t="s">
        <v>2045</v>
      </c>
      <c r="B71" s="286" t="str">
        <f>様式4・中学部!K34</f>
        <v>ウ</v>
      </c>
      <c r="C71" s="286" t="str">
        <f>様式4・中学部!M33</f>
        <v>ブルーナの絵本まる､しかく､さんかく</v>
      </c>
      <c r="D71" s="286">
        <f>様式4・中学部!Q33</f>
        <v>0</v>
      </c>
      <c r="E71" s="286" t="s">
        <v>7648</v>
      </c>
    </row>
    <row r="72" spans="1:5" x14ac:dyDescent="0.45">
      <c r="A72" s="286" t="s">
        <v>2048</v>
      </c>
      <c r="B72" s="286" t="str">
        <f>様式4・中学部!K36</f>
        <v>ウ</v>
      </c>
      <c r="C72" s="286" t="str">
        <f>様式4・中学部!M35</f>
        <v>米村でんじろうの
DVDでわかるおもしろ実験！！</v>
      </c>
      <c r="D72" s="286">
        <f>様式4・中学部!Q35</f>
        <v>0</v>
      </c>
      <c r="E72" s="286" t="s">
        <v>7648</v>
      </c>
    </row>
    <row r="73" spans="1:5" x14ac:dyDescent="0.45">
      <c r="A73" s="286" t="s">
        <v>2051</v>
      </c>
      <c r="B73" s="286" t="str">
        <f>様式4・中学部!K38</f>
        <v>ア</v>
      </c>
      <c r="C73" s="286" t="str">
        <f>様式4・中学部!M37</f>
        <v>中学音楽 ２・３上　音楽のおくりもの
中学音楽 ２・３下　音楽のおくりもの</v>
      </c>
      <c r="D73" s="286">
        <f>様式4・中学部!Q37</f>
        <v>0</v>
      </c>
      <c r="E73" s="286" t="s">
        <v>7648</v>
      </c>
    </row>
    <row r="74" spans="1:5" x14ac:dyDescent="0.45">
      <c r="A74" s="286" t="s">
        <v>2054</v>
      </c>
      <c r="B74" s="286" t="str">
        <f>様式4・中学部!K40</f>
        <v>ア</v>
      </c>
      <c r="C74" s="286" t="str">
        <f>様式4・中学部!M39</f>
        <v>中学器楽 音楽のおくりもの</v>
      </c>
      <c r="D74" s="286" t="str">
        <f>様式4・中学部!Q39</f>
        <v>〇</v>
      </c>
      <c r="E74" s="286" t="s">
        <v>7648</v>
      </c>
    </row>
    <row r="75" spans="1:5" x14ac:dyDescent="0.45">
      <c r="A75" s="286" t="s">
        <v>2057</v>
      </c>
      <c r="B75" s="286" t="str">
        <f>様式4・中学部!K42</f>
        <v>ウ</v>
      </c>
      <c r="C75" s="286" t="str">
        <f>様式4・中学部!M41</f>
        <v>あーとぶっくひらめき美術館第２館</v>
      </c>
      <c r="D75" s="286">
        <f>様式4・中学部!Q41</f>
        <v>0</v>
      </c>
      <c r="E75" s="286" t="s">
        <v>7648</v>
      </c>
    </row>
    <row r="76" spans="1:5" x14ac:dyDescent="0.45">
      <c r="A76" s="286" t="s">
        <v>2060</v>
      </c>
      <c r="B76" s="286" t="str">
        <f>様式4・中学部!K44</f>
        <v>ウ</v>
      </c>
      <c r="C76" s="286" t="str">
        <f>様式4・中学部!M43</f>
        <v>どうなってるの？からだのなか</v>
      </c>
      <c r="D76" s="286" t="str">
        <f>様式4・中学部!Q43</f>
        <v>〇</v>
      </c>
      <c r="E76" s="286" t="s">
        <v>7648</v>
      </c>
    </row>
    <row r="77" spans="1:5" x14ac:dyDescent="0.45">
      <c r="A77" s="286" t="s">
        <v>2063</v>
      </c>
      <c r="B77" s="286" t="str">
        <f>様式4・中学部!K46</f>
        <v>イ</v>
      </c>
      <c r="C77" s="286" t="str">
        <f>様式4・中学部!M45</f>
        <v>職業・家庭　☆☆☆☆</v>
      </c>
      <c r="D77" s="286" t="str">
        <f>様式4・中学部!Q45</f>
        <v>〇</v>
      </c>
      <c r="E77" s="286" t="s">
        <v>7648</v>
      </c>
    </row>
    <row r="78" spans="1:5" x14ac:dyDescent="0.45">
      <c r="A78" s="286" t="s">
        <v>1955</v>
      </c>
      <c r="B78" s="286" t="str">
        <f>様式4・中学部!K48</f>
        <v>ウ</v>
      </c>
      <c r="C78" s="286" t="str">
        <f>様式4・中学部!M47</f>
        <v>職業・家庭　
たのしい家庭科わたしのくらしに生かす</v>
      </c>
      <c r="D78" s="286" t="str">
        <f>様式4・中学部!Q47</f>
        <v>〇</v>
      </c>
      <c r="E78" s="286" t="s">
        <v>7648</v>
      </c>
    </row>
    <row r="79" spans="1:5" x14ac:dyDescent="0.45">
      <c r="A79" s="286" t="s">
        <v>1956</v>
      </c>
      <c r="B79" s="286" t="str">
        <f>様式4・中学部!K50</f>
        <v>ウ</v>
      </c>
      <c r="C79" s="286" t="str">
        <f>様式4・中学部!M49</f>
        <v>ルールとマナーを学ぶ
子ども生活図鑑　（４）人間関係編</v>
      </c>
      <c r="D79" s="286" t="str">
        <f>様式4・中学部!Q49</f>
        <v>〇</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イ</v>
      </c>
      <c r="C123" s="286" t="str">
        <f>様式4・中学部!V17</f>
        <v>国語　☆☆☆☆</v>
      </c>
      <c r="D123" s="286" t="str">
        <f>様式4・中学部!Z17</f>
        <v>〇</v>
      </c>
    </row>
    <row r="124" spans="1:5" x14ac:dyDescent="0.45">
      <c r="A124" s="286" t="s">
        <v>2025</v>
      </c>
      <c r="B124" s="286" t="str">
        <f>様式4・中学部!T20</f>
        <v>ウ</v>
      </c>
      <c r="C124" s="286" t="str">
        <f>様式4・中学部!V19</f>
        <v>五味太郎・言葉図鑑（６）くらしのことば</v>
      </c>
      <c r="D124" s="286">
        <f>様式4・中学部!Z19</f>
        <v>0</v>
      </c>
    </row>
    <row r="125" spans="1:5" x14ac:dyDescent="0.45">
      <c r="A125" s="286" t="s">
        <v>2028</v>
      </c>
      <c r="B125" s="286" t="str">
        <f>様式4・中学部!T22</f>
        <v>ウ</v>
      </c>
      <c r="C125" s="286" t="str">
        <f>様式4・中学部!V21</f>
        <v>けんちゃんとあそぼう３まねっこまねっこ</v>
      </c>
      <c r="D125" s="286">
        <f>様式4・中学部!Z21</f>
        <v>0</v>
      </c>
    </row>
    <row r="126" spans="1:5" x14ac:dyDescent="0.45">
      <c r="A126" s="286" t="s">
        <v>2031</v>
      </c>
      <c r="B126" s="286" t="str">
        <f>様式4・中学部!T24</f>
        <v>ウ</v>
      </c>
      <c r="C126" s="286" t="str">
        <f>様式4・中学部!V23</f>
        <v>福音館の科学シリーズ絵で見る日本の歴史</v>
      </c>
      <c r="D126" s="286">
        <f>様式4・中学部!Z23</f>
        <v>0</v>
      </c>
    </row>
    <row r="127" spans="1:5" x14ac:dyDescent="0.45">
      <c r="A127" s="286" t="s">
        <v>2034</v>
      </c>
      <c r="B127" s="286" t="str">
        <f>様式4・中学部!T26</f>
        <v>ウ</v>
      </c>
      <c r="C127" s="286" t="str">
        <f>様式4・中学部!V25</f>
        <v xml:space="preserve">みぢかなかがくシリーズ町たんけん </v>
      </c>
      <c r="D127" s="286">
        <f>様式4・中学部!Z25</f>
        <v>0</v>
      </c>
    </row>
    <row r="128" spans="1:5" x14ac:dyDescent="0.45">
      <c r="A128" s="286" t="s">
        <v>2037</v>
      </c>
      <c r="B128" s="286" t="str">
        <f>様式4・中学部!T28</f>
        <v>ア</v>
      </c>
      <c r="C128" s="286" t="str">
        <f>様式4・中学部!V27</f>
        <v>新編　新しい社会　地図</v>
      </c>
      <c r="D128" s="286" t="str">
        <f>様式4・中学部!Z27</f>
        <v>〇</v>
      </c>
    </row>
    <row r="129" spans="1:4" x14ac:dyDescent="0.45">
      <c r="A129" s="286" t="s">
        <v>2040</v>
      </c>
      <c r="B129" s="286" t="str">
        <f>様式4・中学部!T30</f>
        <v>イ</v>
      </c>
      <c r="C129" s="286" t="str">
        <f>様式4・中学部!V29</f>
        <v>数学　☆☆☆☆</v>
      </c>
      <c r="D129" s="286" t="str">
        <f>様式4・中学部!Z29</f>
        <v>〇</v>
      </c>
    </row>
    <row r="130" spans="1:4" x14ac:dyDescent="0.45">
      <c r="A130" s="286" t="s">
        <v>2043</v>
      </c>
      <c r="B130" s="286" t="str">
        <f>様式4・中学部!T32</f>
        <v>ウ</v>
      </c>
      <c r="C130" s="286" t="str">
        <f>様式4・中学部!V31</f>
        <v>さんすうだいすき第９巻はかってみよう</v>
      </c>
      <c r="D130" s="286">
        <f>様式4・中学部!Z31</f>
        <v>0</v>
      </c>
    </row>
    <row r="131" spans="1:4" x14ac:dyDescent="0.45">
      <c r="A131" s="286" t="s">
        <v>2046</v>
      </c>
      <c r="B131" s="286" t="str">
        <f>様式4・中学部!T34</f>
        <v>ウ</v>
      </c>
      <c r="C131" s="286" t="str">
        <f>様式4・中学部!V33</f>
        <v>五味太郎ゲーム・ブック(３)ためしてみよう
がんがえてみよう</v>
      </c>
      <c r="D131" s="286">
        <f>様式4・中学部!Z33</f>
        <v>0</v>
      </c>
    </row>
    <row r="132" spans="1:4" x14ac:dyDescent="0.45">
      <c r="A132" s="286" t="s">
        <v>2049</v>
      </c>
      <c r="B132" s="286" t="str">
        <f>様式4・中学部!T36</f>
        <v>ウ</v>
      </c>
      <c r="C132" s="286" t="str">
        <f>様式4・中学部!V35</f>
        <v>ちょこっとできる
びっくりあそび３　重さのふしぎあそび</v>
      </c>
      <c r="D132" s="286">
        <f>様式4・中学部!Z35</f>
        <v>0</v>
      </c>
    </row>
    <row r="133" spans="1:4" x14ac:dyDescent="0.45">
      <c r="A133" s="286" t="s">
        <v>2052</v>
      </c>
      <c r="B133" s="286" t="str">
        <f>様式4・中学部!T38</f>
        <v>ア</v>
      </c>
      <c r="C133" s="286" t="str">
        <f>様式4・中学部!V37</f>
        <v>中学音楽 ２・３上　音楽のおくりもの
中学音楽 ２・３下　音楽のおくりもの</v>
      </c>
      <c r="D133" s="286" t="str">
        <f>様式4・中学部!Z37</f>
        <v>〇</v>
      </c>
    </row>
    <row r="134" spans="1:4" x14ac:dyDescent="0.45">
      <c r="A134" s="286" t="s">
        <v>2055</v>
      </c>
      <c r="B134" s="286" t="str">
        <f>様式4・中学部!T40</f>
        <v>ア</v>
      </c>
      <c r="C134" s="286" t="str">
        <f>様式4・中学部!V39</f>
        <v>中学器楽 音楽のおくりもの</v>
      </c>
      <c r="D134" s="286" t="str">
        <f>様式4・中学部!Z39</f>
        <v>〇</v>
      </c>
    </row>
    <row r="135" spans="1:4" x14ac:dyDescent="0.45">
      <c r="A135" s="286" t="s">
        <v>2058</v>
      </c>
      <c r="B135" s="286" t="str">
        <f>様式4・中学部!T42</f>
        <v>ウ</v>
      </c>
      <c r="C135" s="286" t="str">
        <f>様式4・中学部!V41</f>
        <v>あーとぶっくひらめき美術館第２館</v>
      </c>
      <c r="D135" s="286" t="str">
        <f>様式4・中学部!Z41</f>
        <v>〇</v>
      </c>
    </row>
    <row r="136" spans="1:4" x14ac:dyDescent="0.45">
      <c r="A136" s="286" t="s">
        <v>2061</v>
      </c>
      <c r="B136" s="286" t="str">
        <f>様式4・中学部!T44</f>
        <v>ウ</v>
      </c>
      <c r="C136" s="286" t="str">
        <f>様式4・中学部!V43</f>
        <v>どうなってるの？からだのなか</v>
      </c>
      <c r="D136" s="286" t="str">
        <f>様式4・中学部!Z43</f>
        <v>〇</v>
      </c>
    </row>
    <row r="137" spans="1:4" x14ac:dyDescent="0.45">
      <c r="A137" s="286" t="s">
        <v>2064</v>
      </c>
      <c r="B137" s="286" t="str">
        <f>様式4・中学部!T46</f>
        <v>ウ</v>
      </c>
      <c r="C137" s="286" t="str">
        <f>様式4・中学部!V45</f>
        <v>しぜんにタッチ！　やさいはいきている</v>
      </c>
      <c r="D137" s="286" t="str">
        <f>様式4・中学部!Z45</f>
        <v>〇</v>
      </c>
    </row>
    <row r="138" spans="1:4" x14ac:dyDescent="0.45">
      <c r="A138" s="286" t="s">
        <v>1970</v>
      </c>
      <c r="B138" s="286" t="str">
        <f>様式4・中学部!T48</f>
        <v>ウ</v>
      </c>
      <c r="C138" s="286" t="str">
        <f>様式4・中学部!V47</f>
        <v>職業・家庭　
たのしい家庭科わたしのくらしに生かす</v>
      </c>
      <c r="D138" s="286" t="str">
        <f>様式4・中学部!Z47</f>
        <v>〇</v>
      </c>
    </row>
    <row r="139" spans="1:4" x14ac:dyDescent="0.45">
      <c r="A139" s="286" t="s">
        <v>1971</v>
      </c>
      <c r="B139" s="286" t="str">
        <f>様式4・中学部!T50</f>
        <v>ウ</v>
      </c>
      <c r="C139" s="286" t="str">
        <f>様式4・中学部!V49</f>
        <v>ルールとマナーを学ぶ
子ども生活図鑑　（４）人間関係編</v>
      </c>
      <c r="D139" s="286" t="str">
        <f>様式4・中学部!Z49</f>
        <v>〇</v>
      </c>
    </row>
    <row r="140" spans="1:4" x14ac:dyDescent="0.45">
      <c r="A140" s="286" t="s">
        <v>1972</v>
      </c>
      <c r="B140" s="286">
        <f>様式4・中学部!T52</f>
        <v>0</v>
      </c>
      <c r="C140" s="286">
        <f>様式4・中学部!V51</f>
        <v>0</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0"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8" t="str">
        <f>様式4・中学部!W3</f>
        <v>中学部</v>
      </c>
      <c r="B1" s="379"/>
      <c r="C1" s="380" t="s">
        <v>5528</v>
      </c>
      <c r="D1" s="381"/>
      <c r="E1" s="157"/>
      <c r="F1" s="382"/>
      <c r="G1" s="382"/>
      <c r="H1" s="382"/>
      <c r="I1" s="382"/>
    </row>
    <row r="2" spans="1:9" ht="29.25" customHeight="1" x14ac:dyDescent="0.45">
      <c r="A2" s="383" t="str">
        <f>様式4・中学部!F1&amp;"図書選定理由一覧表（支援学校用）"</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284"/>
      <c r="F3" s="384" t="str">
        <f>"学校名　　　大阪府立"&amp;様式4・中学部!V3&amp;"　　　"&amp;様式4・中学部!W3</f>
        <v>学校名　　　大阪府立摂津支援学校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2" t="s">
        <v>2017</v>
      </c>
      <c r="B5" s="373"/>
      <c r="C5" s="374"/>
      <c r="D5" s="171"/>
      <c r="E5" s="171"/>
    </row>
    <row r="6" spans="1:9" ht="20.399999999999999" customHeight="1" x14ac:dyDescent="0.45">
      <c r="A6" s="375"/>
      <c r="B6" s="376"/>
      <c r="C6" s="37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東書</v>
      </c>
      <c r="F8" s="179" t="str">
        <f>IF(B8="","",VLOOKUP(B8,様式4・中学部!$A$17:$H$136,5,FALSE))</f>
        <v>国語　☆☆☆☆</v>
      </c>
      <c r="G8" s="179" t="str">
        <f>IF(B8="","",VLOOKUP(B8,様式4・中学部!$A$17:$H$136,6,FALSE))</f>
        <v>知</v>
      </c>
      <c r="H8" s="179" t="str">
        <f>IF(B8="","",VLOOKUP(B8,様式4・中学部!$A$17:$H$136,7,FALSE))</f>
        <v>A</v>
      </c>
      <c r="I8" s="197" t="s">
        <v>7919</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06-1　偕　成　社</v>
      </c>
      <c r="F9" s="179" t="str">
        <f>IF(B9="","",VLOOKUP(B9,様式4・中学部!$A$17:$H$136,5,FALSE))</f>
        <v>五味太郎・言葉図鑑（10）なまえのことば</v>
      </c>
      <c r="G9" s="179" t="str">
        <f>IF(B9="","",VLOOKUP(B9,様式4・中学部!$A$17:$H$136,6,FALSE))</f>
        <v>知</v>
      </c>
      <c r="H9" s="179" t="str">
        <f>IF(B9="","",VLOOKUP(B9,様式4・中学部!$A$17:$H$136,7,FALSE))</f>
        <v>B</v>
      </c>
      <c r="I9" s="197" t="s">
        <v>7920</v>
      </c>
    </row>
    <row r="10" spans="1:9" ht="80.099999999999994" customHeight="1" x14ac:dyDescent="0.45">
      <c r="A10" s="176">
        <v>3</v>
      </c>
      <c r="B10" s="177" t="s">
        <v>2026</v>
      </c>
      <c r="C10" s="178" t="str">
        <f>IF(B10="","",VLOOKUP(B10,様式4・中学部!$A$17:$H$136,2,FALSE))</f>
        <v>国語</v>
      </c>
      <c r="D10" s="178" t="str">
        <f>IF(B10="","",VLOOKUP(B10,様式4・中学部!$A$17:$H$136,3,FALSE))</f>
        <v>国語</v>
      </c>
      <c r="E10" s="178" t="str">
        <f>IF(B10="","",VLOOKUP(B10,様式4・中学部!$A$17:$H$136,4,FALSE))</f>
        <v>02-1　岩　崎　書　店</v>
      </c>
      <c r="F10" s="179" t="str">
        <f>IF(B10="","",VLOOKUP(B10,様式4・中学部!$A$17:$H$136,5,FALSE))</f>
        <v>五味太郎の
ことばとかずの絵本ことばのあいうえお</v>
      </c>
      <c r="G10" s="179" t="str">
        <f>IF(B10="","",VLOOKUP(B10,様式4・中学部!$A$17:$H$136,6,FALSE))</f>
        <v>知</v>
      </c>
      <c r="H10" s="179" t="str">
        <f>IF(B10="","",VLOOKUP(B10,様式4・中学部!$A$17:$H$136,7,FALSE))</f>
        <v>C</v>
      </c>
      <c r="I10" s="197" t="s">
        <v>7921</v>
      </c>
    </row>
    <row r="11" spans="1:9" ht="80.099999999999994" customHeight="1" x14ac:dyDescent="0.45">
      <c r="A11" s="176">
        <v>4</v>
      </c>
      <c r="B11" s="177" t="s">
        <v>2029</v>
      </c>
      <c r="C11" s="178" t="str">
        <f>IF(B11="","",VLOOKUP(B11,様式4・中学部!$A$17:$H$136,2,FALSE))</f>
        <v>社会</v>
      </c>
      <c r="D11" s="178" t="str">
        <f>IF(B11="","",VLOOKUP(B11,様式4・中学部!$A$17:$H$136,3,FALSE))</f>
        <v>社会</v>
      </c>
      <c r="E11" s="178" t="str">
        <f>IF(B11="","",VLOOKUP(B11,様式4・中学部!$A$17:$H$136,4,FALSE))</f>
        <v>76-16　パイインタ</v>
      </c>
      <c r="F11" s="179" t="str">
        <f>IF(B11="","",VLOOKUP(B11,様式4・中学部!$A$17:$H$136,5,FALSE))</f>
        <v>世界とであう　えほん</v>
      </c>
      <c r="G11" s="179" t="str">
        <f>IF(B11="","",VLOOKUP(B11,様式4・中学部!$A$17:$H$136,6,FALSE))</f>
        <v>知</v>
      </c>
      <c r="H11" s="179" t="str">
        <f>IF(B11="","",VLOOKUP(B11,様式4・中学部!$A$17:$H$136,7,FALSE))</f>
        <v>A・B</v>
      </c>
      <c r="I11" s="197" t="s">
        <v>7922</v>
      </c>
    </row>
    <row r="12" spans="1:9" ht="80.099999999999994" customHeight="1" x14ac:dyDescent="0.45">
      <c r="A12" s="176">
        <v>5</v>
      </c>
      <c r="B12" s="177" t="s">
        <v>2032</v>
      </c>
      <c r="C12" s="178" t="str">
        <f>IF(B12="","",VLOOKUP(B12,様式4・中学部!$A$17:$H$136,2,FALSE))</f>
        <v>社会</v>
      </c>
      <c r="D12" s="178" t="str">
        <f>IF(B12="","",VLOOKUP(B12,様式4・中学部!$A$17:$H$136,3,FALSE))</f>
        <v>社会</v>
      </c>
      <c r="E12" s="178" t="str">
        <f>IF(B12="","",VLOOKUP(B12,様式4・中学部!$A$17:$H$136,4,FALSE))</f>
        <v>28-1　福　音　館</v>
      </c>
      <c r="F12" s="179" t="str">
        <f>IF(B12="","",VLOOKUP(B12,様式4・中学部!$A$17:$H$136,5,FALSE))</f>
        <v>写真記シリーズ食べもの記</v>
      </c>
      <c r="G12" s="179" t="str">
        <f>IF(B12="","",VLOOKUP(B12,様式4・中学部!$A$17:$H$136,6,FALSE))</f>
        <v>知</v>
      </c>
      <c r="H12" s="179" t="str">
        <f>IF(B12="","",VLOOKUP(B12,様式4・中学部!$A$17:$H$136,7,FALSE))</f>
        <v>C</v>
      </c>
      <c r="I12" s="197" t="s">
        <v>7923</v>
      </c>
    </row>
    <row r="13" spans="1:9" ht="80.099999999999994" customHeight="1" x14ac:dyDescent="0.45">
      <c r="A13" s="176">
        <v>6</v>
      </c>
      <c r="B13" s="177" t="s">
        <v>2035</v>
      </c>
      <c r="C13" s="178" t="str">
        <f>IF(B13="","",VLOOKUP(B13,様式4・中学部!$A$17:$H$136,2,FALSE))</f>
        <v>社会</v>
      </c>
      <c r="D13" s="178" t="str">
        <f>IF(B13="","",VLOOKUP(B13,様式4・中学部!$A$17:$H$136,3,FALSE))</f>
        <v>地図</v>
      </c>
      <c r="E13" s="178" t="str">
        <f>IF(B13="","",VLOOKUP(B13,様式4・中学部!$A$17:$H$136,4,FALSE))</f>
        <v>東書</v>
      </c>
      <c r="F13" s="179" t="str">
        <f>IF(B13="","",VLOOKUP(B13,様式4・中学部!$A$17:$H$136,5,FALSE))</f>
        <v>新編　新しい社会　地図</v>
      </c>
      <c r="G13" s="179" t="str">
        <f>IF(B13="","",VLOOKUP(B13,様式4・中学部!$A$17:$H$136,6,FALSE))</f>
        <v>知</v>
      </c>
      <c r="H13" s="179" t="str">
        <f>IF(B13="","",VLOOKUP(B13,様式4・中学部!$A$17:$H$136,7,FALSE))</f>
        <v>A</v>
      </c>
      <c r="I13" s="197" t="s">
        <v>7924</v>
      </c>
    </row>
    <row r="14" spans="1:9" ht="80.099999999999994" customHeight="1" x14ac:dyDescent="0.45">
      <c r="A14" s="176">
        <v>7</v>
      </c>
      <c r="B14" s="177" t="s">
        <v>2038</v>
      </c>
      <c r="C14" s="178" t="str">
        <f>IF(B14="","",VLOOKUP(B14,様式4・中学部!$A$17:$H$136,2,FALSE))</f>
        <v>数学</v>
      </c>
      <c r="D14" s="178" t="str">
        <f>IF(B14="","",VLOOKUP(B14,様式4・中学部!$A$17:$H$136,3,FALSE))</f>
        <v>数学</v>
      </c>
      <c r="E14" s="178" t="str">
        <f>IF(B14="","",VLOOKUP(B14,様式4・中学部!$A$17:$H$136,4,FALSE))</f>
        <v>教出</v>
      </c>
      <c r="F14" s="179" t="str">
        <f>IF(B14="","",VLOOKUP(B14,様式4・中学部!$A$17:$H$136,5,FALSE))</f>
        <v>数学　☆☆☆☆</v>
      </c>
      <c r="G14" s="179" t="str">
        <f>IF(B14="","",VLOOKUP(B14,様式4・中学部!$A$17:$H$136,6,FALSE))</f>
        <v>知</v>
      </c>
      <c r="H14" s="179" t="str">
        <f>IF(B14="","",VLOOKUP(B14,様式4・中学部!$A$17:$H$136,7,FALSE))</f>
        <v>A</v>
      </c>
      <c r="I14" s="197" t="s">
        <v>7925</v>
      </c>
    </row>
    <row r="15" spans="1:9" ht="80.099999999999994" customHeight="1" x14ac:dyDescent="0.45">
      <c r="A15" s="176">
        <v>8</v>
      </c>
      <c r="B15" s="177" t="s">
        <v>2041</v>
      </c>
      <c r="C15" s="178" t="str">
        <f>IF(B15="","",VLOOKUP(B15,様式4・中学部!$A$17:$H$136,2,FALSE))</f>
        <v>数学</v>
      </c>
      <c r="D15" s="178" t="str">
        <f>IF(B15="","",VLOOKUP(B15,様式4・中学部!$A$17:$H$136,3,FALSE))</f>
        <v>数学</v>
      </c>
      <c r="E15" s="178" t="str">
        <f>IF(B15="","",VLOOKUP(B15,様式4・中学部!$A$17:$H$136,4,FALSE))</f>
        <v>28-1　福　音　館</v>
      </c>
      <c r="F15" s="179" t="str">
        <f>IF(B15="","",VLOOKUP(B15,様式4・中学部!$A$17:$H$136,5,FALSE))</f>
        <v>かがくのとも絵本かずのほん</v>
      </c>
      <c r="G15" s="179" t="str">
        <f>IF(B15="","",VLOOKUP(B15,様式4・中学部!$A$17:$H$136,6,FALSE))</f>
        <v>知</v>
      </c>
      <c r="H15" s="179" t="str">
        <f>IF(B15="","",VLOOKUP(B15,様式4・中学部!$A$17:$H$136,7,FALSE))</f>
        <v>B</v>
      </c>
      <c r="I15" s="197" t="s">
        <v>7926</v>
      </c>
    </row>
    <row r="16" spans="1:9" ht="80.099999999999994" customHeight="1" x14ac:dyDescent="0.45">
      <c r="A16" s="176">
        <v>9</v>
      </c>
      <c r="B16" s="177" t="s">
        <v>2044</v>
      </c>
      <c r="C16" s="178" t="str">
        <f>IF(B16="","",VLOOKUP(B16,様式4・中学部!$A$17:$H$136,2,FALSE))</f>
        <v>数学</v>
      </c>
      <c r="D16" s="178" t="str">
        <f>IF(B16="","",VLOOKUP(B16,様式4・中学部!$A$17:$H$136,3,FALSE))</f>
        <v>数学</v>
      </c>
      <c r="E16" s="178" t="str">
        <f>IF(B16="","",VLOOKUP(B16,様式4・中学部!$A$17:$H$136,4,FALSE))</f>
        <v>27-1　ひかりのくに</v>
      </c>
      <c r="F16" s="179" t="str">
        <f>IF(B16="","",VLOOKUP(B16,様式4・中学部!$A$17:$H$136,5,FALSE))</f>
        <v>指さし・指なぞり１２３かず</v>
      </c>
      <c r="G16" s="179" t="str">
        <f>IF(B16="","",VLOOKUP(B16,様式4・中学部!$A$17:$H$136,6,FALSE))</f>
        <v>知</v>
      </c>
      <c r="H16" s="179" t="str">
        <f>IF(B16="","",VLOOKUP(B16,様式4・中学部!$A$17:$H$136,7,FALSE))</f>
        <v>C</v>
      </c>
      <c r="I16" s="197" t="s">
        <v>7927</v>
      </c>
    </row>
    <row r="17" spans="1:9" ht="80.099999999999994" customHeight="1" x14ac:dyDescent="0.45">
      <c r="A17" s="176">
        <v>10</v>
      </c>
      <c r="B17" s="177" t="s">
        <v>2047</v>
      </c>
      <c r="C17" s="178" t="str">
        <f>IF(B17="","",VLOOKUP(B17,様式4・中学部!$A$17:$H$136,2,FALSE))</f>
        <v>理科</v>
      </c>
      <c r="D17" s="178" t="str">
        <f>IF(B17="","",VLOOKUP(B17,様式4・中学部!$A$17:$H$136,3,FALSE))</f>
        <v>理科</v>
      </c>
      <c r="E17" s="178" t="str">
        <f>IF(B17="","",VLOOKUP(B17,様式4・中学部!$A$17:$H$136,4,FALSE))</f>
        <v>27-1　ひ か り の く に</v>
      </c>
      <c r="F17" s="179" t="str">
        <f>IF(B17="","",VLOOKUP(B17,様式4・中学部!$A$17:$H$136,5,FALSE))</f>
        <v>改訂新版
体験を広げるこどものずかん４はなとやさい・くだもの</v>
      </c>
      <c r="G17" s="179" t="str">
        <f>IF(B17="","",VLOOKUP(B17,様式4・中学部!$A$17:$H$136,6,FALSE))</f>
        <v>知</v>
      </c>
      <c r="H17" s="179" t="str">
        <f>IF(B17="","",VLOOKUP(B17,様式4・中学部!$A$17:$H$136,7,FALSE))</f>
        <v>全</v>
      </c>
      <c r="I17" s="197" t="s">
        <v>7928</v>
      </c>
    </row>
    <row r="18" spans="1:9" ht="80.099999999999994" customHeight="1" x14ac:dyDescent="0.45">
      <c r="A18" s="176">
        <v>11</v>
      </c>
      <c r="B18" s="177" t="s">
        <v>2050</v>
      </c>
      <c r="C18" s="178" t="str">
        <f>IF(B18="","",VLOOKUP(B18,様式4・中学部!$A$17:$H$136,2,FALSE))</f>
        <v>音楽</v>
      </c>
      <c r="D18" s="178" t="str">
        <f>IF(B18="","",VLOOKUP(B18,様式4・中学部!$A$17:$H$136,3,FALSE))</f>
        <v>音楽</v>
      </c>
      <c r="E18" s="178" t="str">
        <f>IF(B18="","",VLOOKUP(B18,様式4・中学部!$A$17:$H$136,4,FALSE))</f>
        <v>教出</v>
      </c>
      <c r="F18" s="179" t="str">
        <f>IF(B18="","",VLOOKUP(B18,様式4・中学部!$A$17:$H$136,5,FALSE))</f>
        <v>中学音楽 １　音楽のおくりもの</v>
      </c>
      <c r="G18" s="179" t="str">
        <f>IF(B18="","",VLOOKUP(B18,様式4・中学部!$A$17:$H$136,6,FALSE))</f>
        <v>知</v>
      </c>
      <c r="H18" s="179" t="str">
        <f>IF(B18="","",VLOOKUP(B18,様式4・中学部!$A$17:$H$136,7,FALSE))</f>
        <v>全</v>
      </c>
      <c r="I18" s="197" t="s">
        <v>7929</v>
      </c>
    </row>
    <row r="19" spans="1:9" ht="80.099999999999994" customHeight="1" x14ac:dyDescent="0.45">
      <c r="A19" s="176">
        <v>12</v>
      </c>
      <c r="B19" s="177" t="s">
        <v>2053</v>
      </c>
      <c r="C19" s="178" t="str">
        <f>IF(B19="","",VLOOKUP(B19,様式4・中学部!$A$17:$H$136,2,FALSE))</f>
        <v>音楽</v>
      </c>
      <c r="D19" s="178" t="str">
        <f>IF(B19="","",VLOOKUP(B19,様式4・中学部!$A$17:$H$136,3,FALSE))</f>
        <v>器楽</v>
      </c>
      <c r="E19" s="178" t="str">
        <f>IF(B19="","",VLOOKUP(B19,様式4・中学部!$A$17:$H$136,4,FALSE))</f>
        <v>教出</v>
      </c>
      <c r="F19" s="179" t="str">
        <f>IF(B19="","",VLOOKUP(B19,様式4・中学部!$A$17:$H$136,5,FALSE))</f>
        <v>中学器楽 音楽のおくりもの</v>
      </c>
      <c r="G19" s="179" t="str">
        <f>IF(B19="","",VLOOKUP(B19,様式4・中学部!$A$17:$H$136,6,FALSE))</f>
        <v>知</v>
      </c>
      <c r="H19" s="179" t="str">
        <f>IF(B19="","",VLOOKUP(B19,様式4・中学部!$A$17:$H$136,7,FALSE))</f>
        <v>全</v>
      </c>
      <c r="I19" s="197" t="s">
        <v>7930</v>
      </c>
    </row>
    <row r="20" spans="1:9" ht="80.099999999999994" customHeight="1" x14ac:dyDescent="0.45">
      <c r="A20" s="176">
        <v>13</v>
      </c>
      <c r="B20" s="177" t="s">
        <v>2056</v>
      </c>
      <c r="C20" s="178" t="str">
        <f>IF(B20="","",VLOOKUP(B20,様式4・中学部!$A$17:$H$136,2,FALSE))</f>
        <v>美術</v>
      </c>
      <c r="D20" s="178" t="str">
        <f>IF(B20="","",VLOOKUP(B20,様式4・中学部!$A$17:$H$136,3,FALSE))</f>
        <v>美術</v>
      </c>
      <c r="E20" s="178" t="str">
        <f>IF(B20="","",VLOOKUP(B20,様式4・中学部!$A$17:$H$136,4,FALSE))</f>
        <v>12-2　小　学　館</v>
      </c>
      <c r="F20" s="179" t="str">
        <f>IF(B20="","",VLOOKUP(B20,様式4・中学部!$A$17:$H$136,5,FALSE))</f>
        <v>あーとぶっくひらめき美術館第１館</v>
      </c>
      <c r="G20" s="179" t="str">
        <f>IF(B20="","",VLOOKUP(B20,様式4・中学部!$A$17:$H$136,6,FALSE))</f>
        <v>知</v>
      </c>
      <c r="H20" s="179" t="str">
        <f>IF(B20="","",VLOOKUP(B20,様式4・中学部!$A$17:$H$136,7,FALSE))</f>
        <v>全</v>
      </c>
      <c r="I20" s="197" t="s">
        <v>7931</v>
      </c>
    </row>
    <row r="21" spans="1:9" ht="80.099999999999994" customHeight="1" x14ac:dyDescent="0.45">
      <c r="A21" s="176">
        <v>14</v>
      </c>
      <c r="B21" s="177" t="s">
        <v>2059</v>
      </c>
      <c r="C21" s="178" t="str">
        <f>IF(B21="","",VLOOKUP(B21,様式4・中学部!$A$17:$H$136,2,FALSE))</f>
        <v>保健体育</v>
      </c>
      <c r="D21" s="178" t="str">
        <f>IF(B21="","",VLOOKUP(B21,様式4・中学部!$A$17:$H$136,3,FALSE))</f>
        <v>保健体育</v>
      </c>
      <c r="E21" s="178" t="str">
        <f>IF(B21="","",VLOOKUP(B21,様式4・中学部!$A$17:$H$136,4,FALSE))</f>
        <v>27-3　ひ　さ　か　た</v>
      </c>
      <c r="F21" s="179" t="str">
        <f>IF(B21="","",VLOOKUP(B21,様式4・中学部!$A$17:$H$136,5,FALSE))</f>
        <v>どうなってるの？からだのなか</v>
      </c>
      <c r="G21" s="179" t="str">
        <f>IF(B21="","",VLOOKUP(B21,様式4・中学部!$A$17:$H$136,6,FALSE))</f>
        <v>知</v>
      </c>
      <c r="H21" s="179" t="str">
        <f>IF(B21="","",VLOOKUP(B21,様式4・中学部!$A$17:$H$136,7,FALSE))</f>
        <v>全</v>
      </c>
      <c r="I21" s="197" t="s">
        <v>7932</v>
      </c>
    </row>
    <row r="22" spans="1:9" ht="80.099999999999994" customHeight="1" x14ac:dyDescent="0.45">
      <c r="A22" s="176">
        <v>15</v>
      </c>
      <c r="B22" s="177" t="s">
        <v>2062</v>
      </c>
      <c r="C22" s="178" t="str">
        <f>IF(B22="","",VLOOKUP(B22,様式4・中学部!$A$17:$H$136,2,FALSE))</f>
        <v>職業・家庭</v>
      </c>
      <c r="D22" s="178" t="str">
        <f>IF(B22="","",VLOOKUP(B22,様式4・中学部!$A$17:$H$136,3,FALSE))</f>
        <v>職業</v>
      </c>
      <c r="E22" s="178" t="str">
        <f>IF(B22="","",VLOOKUP(B22,様式4・中学部!$A$17:$H$136,4,FALSE))</f>
        <v>東書</v>
      </c>
      <c r="F22" s="179" t="str">
        <f>IF(B22="","",VLOOKUP(B22,様式4・中学部!$A$17:$H$136,5,FALSE))</f>
        <v>職業・家庭　☆☆☆☆</v>
      </c>
      <c r="G22" s="179" t="str">
        <f>IF(B22="","",VLOOKUP(B22,様式4・中学部!$A$17:$H$136,6,FALSE))</f>
        <v>知</v>
      </c>
      <c r="H22" s="179" t="str">
        <f>IF(B22="","",VLOOKUP(B22,様式4・中学部!$A$17:$H$136,7,FALSE))</f>
        <v>全</v>
      </c>
      <c r="I22" s="197" t="s">
        <v>7933</v>
      </c>
    </row>
    <row r="23" spans="1:9" ht="80.099999999999994" customHeight="1" x14ac:dyDescent="0.45">
      <c r="A23" s="176">
        <v>16</v>
      </c>
      <c r="B23" s="177" t="s">
        <v>2065</v>
      </c>
      <c r="C23" s="178" t="str">
        <f>IF(B23="","",VLOOKUP(B23,様式4・中学部!$A$17:$H$136,2,FALSE))</f>
        <v>職業・家庭</v>
      </c>
      <c r="D23" s="178" t="str">
        <f>IF(B23="","",VLOOKUP(B23,様式4・中学部!$A$17:$H$136,3,FALSE))</f>
        <v>家庭</v>
      </c>
      <c r="E23" s="178" t="str">
        <f>IF(B23="","",VLOOKUP(B23,様式4・中学部!$A$17:$H$136,4,FALSE))</f>
        <v>06-4　開隆堂出版</v>
      </c>
      <c r="F23" s="179" t="str">
        <f>IF(B23="","",VLOOKUP(B23,様式4・中学部!$A$17:$H$136,5,FALSE))</f>
        <v>職業・家庭　
たのしい家庭科わたしのくらしに生かす</v>
      </c>
      <c r="G23" s="179" t="str">
        <f>IF(B23="","",VLOOKUP(B23,様式4・中学部!$A$17:$H$136,6,FALSE))</f>
        <v>知</v>
      </c>
      <c r="H23" s="179" t="str">
        <f>IF(B23="","",VLOOKUP(B23,様式4・中学部!$A$17:$H$136,7,FALSE))</f>
        <v>全</v>
      </c>
      <c r="I23" s="197" t="s">
        <v>7934</v>
      </c>
    </row>
    <row r="24" spans="1:9" ht="80.099999999999994" customHeight="1" x14ac:dyDescent="0.45">
      <c r="A24" s="176">
        <v>17</v>
      </c>
      <c r="B24" s="177" t="s">
        <v>2066</v>
      </c>
      <c r="C24" s="178" t="str">
        <f>IF(B24="","",VLOOKUP(B24,様式4・中学部!$A$17:$H$136,2,FALSE))</f>
        <v>道徳</v>
      </c>
      <c r="D24" s="178" t="str">
        <f>IF(B24="","",VLOOKUP(B24,様式4・中学部!$A$17:$H$136,3,FALSE))</f>
        <v>道徳</v>
      </c>
      <c r="E24" s="178" t="str">
        <f>IF(B24="","",VLOOKUP(B24,様式4・中学部!$A$17:$H$136,4,FALSE))</f>
        <v>10-3　国　土　社</v>
      </c>
      <c r="F24" s="179" t="str">
        <f>IF(B24="","",VLOOKUP(B24,様式4・中学部!$A$17:$H$136,5,FALSE))</f>
        <v>ルールとマナーを学ぶ
子ども生活図鑑　（４）人間関係編</v>
      </c>
      <c r="G24" s="179" t="str">
        <f>IF(B24="","",VLOOKUP(B24,様式4・中学部!$A$17:$H$136,6,FALSE))</f>
        <v>知</v>
      </c>
      <c r="H24" s="179" t="str">
        <f>IF(B24="","",VLOOKUP(B24,様式4・中学部!$A$17:$H$136,7,FALSE))</f>
        <v>全</v>
      </c>
      <c r="I24" s="197" t="s">
        <v>7935</v>
      </c>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様式4・中学部!W3</f>
        <v>中学部</v>
      </c>
      <c r="B1" s="395"/>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大阪府立摂津支援学校　　　中学部</v>
      </c>
      <c r="G3" s="392"/>
      <c r="H3" s="392"/>
    </row>
    <row r="4" spans="1:8" s="35" customFormat="1" ht="20.399999999999999" customHeight="1" x14ac:dyDescent="0.2">
      <c r="A4" s="158"/>
      <c r="B4" s="158"/>
      <c r="C4" s="159"/>
      <c r="D4" s="159"/>
      <c r="E4" s="159"/>
      <c r="F4" s="398"/>
      <c r="G4" s="398"/>
      <c r="H4" s="398"/>
    </row>
    <row r="5" spans="1:8" s="35" customFormat="1" ht="20.399999999999999" customHeight="1" x14ac:dyDescent="0.2">
      <c r="A5" s="391" t="s">
        <v>2017</v>
      </c>
      <c r="B5" s="391"/>
      <c r="C5" s="391"/>
      <c r="D5" s="159"/>
      <c r="E5" s="159"/>
      <c r="F5" s="285" t="s">
        <v>7714</v>
      </c>
      <c r="G5" s="285"/>
      <c r="H5" s="285"/>
    </row>
    <row r="6" spans="1:8" ht="20.399999999999999" customHeight="1" x14ac:dyDescent="0.45">
      <c r="A6" s="391"/>
      <c r="B6" s="391"/>
      <c r="C6" s="391"/>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IF(B8="","",VLOOKUP(B8,様式4・中学部!$A$17:$H$136,2,FALSE))</f>
        <v/>
      </c>
      <c r="D8" s="385" t="str">
        <f>IF(B8="","",VLOOKUP(B8,様式4・中学部!$A$17:$H$136,3,FALSE))</f>
        <v/>
      </c>
      <c r="E8" s="166" t="str">
        <f>IF(B8="","",VLOOKUP(B8,様式4・中学部!$A$17:$H$136,4,FALSE))</f>
        <v/>
      </c>
      <c r="F8" s="167" t="str">
        <f>IF(B8="","",VLOOKUP(B8,様式4・中学部!$A$17:$H$136,5,FALSE))</f>
        <v/>
      </c>
      <c r="G8" s="388" t="str">
        <f>IF(B8="","",VLOOKUP(B8,様式4・中学部!$A$17:$H$136,7,FALSE))</f>
        <v/>
      </c>
      <c r="H8" s="198"/>
    </row>
    <row r="9" spans="1:8" ht="80.099999999999994" customHeight="1" x14ac:dyDescent="0.45">
      <c r="A9" s="161" t="s">
        <v>2142</v>
      </c>
      <c r="B9" s="168"/>
      <c r="C9" s="386"/>
      <c r="D9" s="386"/>
      <c r="E9" s="169" t="str">
        <f>IF(B9="","",VLOOKUP(B9,ア!$A$2:$C$788,2,FALSE))</f>
        <v/>
      </c>
      <c r="F9" s="170" t="str">
        <f>IF(B9="","",VLOOKUP(B9,ア!$A$2:$C$788,3,FALSE))</f>
        <v/>
      </c>
      <c r="G9" s="389"/>
      <c r="H9" s="199"/>
    </row>
    <row r="10" spans="1:8" ht="80.099999999999994" customHeight="1" x14ac:dyDescent="0.45">
      <c r="A10" s="161" t="s">
        <v>2142</v>
      </c>
      <c r="B10" s="168"/>
      <c r="C10" s="387"/>
      <c r="D10" s="387"/>
      <c r="E10" s="169" t="str">
        <f>IF(B10="","",VLOOKUP(B10,ア!$A$2:$C$788,2,FALSE))</f>
        <v/>
      </c>
      <c r="F10" s="170" t="str">
        <f>IF(B10="","",VLOOKUP(B10,ア!$A$2:$C$788,3,FALSE))</f>
        <v/>
      </c>
      <c r="G10" s="390"/>
      <c r="H10" s="200"/>
    </row>
    <row r="11" spans="1:8" ht="80.099999999999994" customHeight="1" x14ac:dyDescent="0.45">
      <c r="A11" s="164">
        <v>2</v>
      </c>
      <c r="B11" s="165"/>
      <c r="C11" s="385" t="str">
        <f>IF(B11="","",VLOOKUP(B11,様式4・中学部!$A$17:$H$136,2,FALSE))</f>
        <v/>
      </c>
      <c r="D11" s="385" t="str">
        <f>IF(B11="","",VLOOKUP(B11,様式4・中学部!$A$17:$H$136,3,FALSE))</f>
        <v/>
      </c>
      <c r="E11" s="166" t="str">
        <f>IF(B11="","",VLOOKUP(B11,様式4・中学部!$A$17:$H$136,4,FALSE))</f>
        <v/>
      </c>
      <c r="F11" s="167" t="str">
        <f>IF(B11="","",VLOOKUP(B11,様式4・中学部!$A$17:$H$136,5,FALSE))</f>
        <v/>
      </c>
      <c r="G11" s="388" t="str">
        <f>IF(B11="","",VLOOKUP(B11,様式4・中学部!$A$17:$H$136,7,FALSE))</f>
        <v/>
      </c>
      <c r="H11" s="198"/>
    </row>
    <row r="12" spans="1:8" ht="80.099999999999994" customHeight="1" x14ac:dyDescent="0.45">
      <c r="A12" s="161" t="s">
        <v>2142</v>
      </c>
      <c r="B12" s="168"/>
      <c r="C12" s="386"/>
      <c r="D12" s="386"/>
      <c r="E12" s="169" t="str">
        <f>IF(B12="","",VLOOKUP(B12,ア!$A$2:$C$788,2,FALSE))</f>
        <v/>
      </c>
      <c r="F12" s="170" t="str">
        <f>IF(B12="","",VLOOKUP(B12,ア!$A$2:$C$788,3,FALSE))</f>
        <v/>
      </c>
      <c r="G12" s="389"/>
      <c r="H12" s="199"/>
    </row>
    <row r="13" spans="1:8" ht="80.099999999999994" customHeight="1" x14ac:dyDescent="0.45">
      <c r="A13" s="161" t="s">
        <v>2142</v>
      </c>
      <c r="B13" s="168"/>
      <c r="C13" s="387"/>
      <c r="D13" s="387"/>
      <c r="E13" s="169" t="str">
        <f>IF(B13="","",VLOOKUP(B13,ア!$A$2:$C$788,2,FALSE))</f>
        <v/>
      </c>
      <c r="F13" s="170" t="str">
        <f>IF(B13="","",VLOOKUP(B13,ア!$A$2:$C$788,3,FALSE))</f>
        <v/>
      </c>
      <c r="G13" s="390"/>
      <c r="H13" s="200"/>
    </row>
    <row r="14" spans="1:8" ht="80.099999999999994" customHeight="1" x14ac:dyDescent="0.45">
      <c r="A14" s="164">
        <v>3</v>
      </c>
      <c r="B14" s="165"/>
      <c r="C14" s="385" t="str">
        <f>IF(B14="","",VLOOKUP(B14,様式4・中学部!$A$17:$H$136,2,FALSE))</f>
        <v/>
      </c>
      <c r="D14" s="385" t="str">
        <f>IF(B14="","",VLOOKUP(B14,様式4・中学部!$A$17:$H$136,3,FALSE))</f>
        <v/>
      </c>
      <c r="E14" s="166" t="str">
        <f>IF(B14="","",VLOOKUP(B14,様式4・中学部!$A$17:$H$136,4,FALSE))</f>
        <v/>
      </c>
      <c r="F14" s="167" t="str">
        <f>IF(B14="","",VLOOKUP(B14,様式4・中学部!$A$17:$H$136,5,FALSE))</f>
        <v/>
      </c>
      <c r="G14" s="388" t="str">
        <f>IF(B14="","",VLOOKUP(B14,様式4・中学部!$A$17:$H$136,7,FALSE))</f>
        <v/>
      </c>
      <c r="H14" s="198"/>
    </row>
    <row r="15" spans="1:8" ht="80.099999999999994" customHeight="1" x14ac:dyDescent="0.45">
      <c r="A15" s="161" t="s">
        <v>2142</v>
      </c>
      <c r="B15" s="168"/>
      <c r="C15" s="386"/>
      <c r="D15" s="386"/>
      <c r="E15" s="169" t="str">
        <f>IF(B15="","",VLOOKUP(B15,ア!$A$2:$C$788,2,FALSE))</f>
        <v/>
      </c>
      <c r="F15" s="170" t="str">
        <f>IF(B15="","",VLOOKUP(B15,ア!$A$2:$C$788,3,FALSE))</f>
        <v/>
      </c>
      <c r="G15" s="389"/>
      <c r="H15" s="199"/>
    </row>
    <row r="16" spans="1:8" ht="80.099999999999994" customHeight="1" x14ac:dyDescent="0.45">
      <c r="A16" s="161" t="s">
        <v>2142</v>
      </c>
      <c r="B16" s="168"/>
      <c r="C16" s="387"/>
      <c r="D16" s="387"/>
      <c r="E16" s="169" t="str">
        <f>IF(B16="","",VLOOKUP(B16,ア!$A$2:$C$788,2,FALSE))</f>
        <v/>
      </c>
      <c r="F16" s="170" t="str">
        <f>IF(B16="","",VLOOKUP(B16,ア!$A$2:$C$788,3,FALSE))</f>
        <v/>
      </c>
      <c r="G16" s="390"/>
      <c r="H16" s="200"/>
    </row>
    <row r="17" spans="1:8" ht="80.099999999999994" customHeight="1" x14ac:dyDescent="0.45">
      <c r="A17" s="164">
        <v>4</v>
      </c>
      <c r="B17" s="165"/>
      <c r="C17" s="385" t="str">
        <f>IF(B17="","",VLOOKUP(B17,様式4・中学部!$A$17:$H$136,2,FALSE))</f>
        <v/>
      </c>
      <c r="D17" s="385" t="str">
        <f>IF(B17="","",VLOOKUP(B17,様式4・中学部!$A$17:$H$136,3,FALSE))</f>
        <v/>
      </c>
      <c r="E17" s="166" t="str">
        <f>IF(B17="","",VLOOKUP(B17,様式4・中学部!$A$17:$H$136,4,FALSE))</f>
        <v/>
      </c>
      <c r="F17" s="167" t="str">
        <f>IF(B17="","",VLOOKUP(B17,様式4・中学部!$A$17:$H$136,5,FALSE))</f>
        <v/>
      </c>
      <c r="G17" s="388" t="str">
        <f>IF(B17="","",VLOOKUP(B17,様式4・中学部!$A$17:$H$136,7,FALSE))</f>
        <v/>
      </c>
      <c r="H17" s="198"/>
    </row>
    <row r="18" spans="1:8" ht="80.099999999999994" customHeight="1" x14ac:dyDescent="0.45">
      <c r="A18" s="161" t="s">
        <v>2142</v>
      </c>
      <c r="B18" s="168"/>
      <c r="C18" s="386"/>
      <c r="D18" s="386"/>
      <c r="E18" s="169" t="str">
        <f>IF(B18="","",VLOOKUP(B18,ア!$A$2:$C$788,2,FALSE))</f>
        <v/>
      </c>
      <c r="F18" s="170" t="str">
        <f>IF(B18="","",VLOOKUP(B18,ア!$A$2:$C$788,3,FALSE))</f>
        <v/>
      </c>
      <c r="G18" s="389"/>
      <c r="H18" s="199"/>
    </row>
    <row r="19" spans="1:8" ht="80.099999999999994" customHeight="1" x14ac:dyDescent="0.45">
      <c r="A19" s="161" t="s">
        <v>2142</v>
      </c>
      <c r="B19" s="168"/>
      <c r="C19" s="387"/>
      <c r="D19" s="387"/>
      <c r="E19" s="169" t="str">
        <f>IF(B19="","",VLOOKUP(B19,ア!$A$2:$C$788,2,FALSE))</f>
        <v/>
      </c>
      <c r="F19" s="170" t="str">
        <f>IF(B19="","",VLOOKUP(B19,ア!$A$2:$C$788,3,FALSE))</f>
        <v/>
      </c>
      <c r="G19" s="390"/>
      <c r="H19" s="200"/>
    </row>
    <row r="20" spans="1:8" ht="80.099999999999994" customHeight="1" x14ac:dyDescent="0.45">
      <c r="A20" s="164">
        <v>5</v>
      </c>
      <c r="B20" s="165"/>
      <c r="C20" s="385" t="str">
        <f>IF(B20="","",VLOOKUP(B20,様式4・中学部!$A$17:$H$136,2,FALSE))</f>
        <v/>
      </c>
      <c r="D20" s="385" t="str">
        <f>IF(B20="","",VLOOKUP(B20,様式4・中学部!$A$17:$H$136,3,FALSE))</f>
        <v/>
      </c>
      <c r="E20" s="166" t="str">
        <f>IF(B20="","",VLOOKUP(B20,様式4・中学部!$A$17:$H$136,4,FALSE))</f>
        <v/>
      </c>
      <c r="F20" s="167" t="str">
        <f>IF(B20="","",VLOOKUP(B20,様式4・中学部!$A$17:$H$136,5,FALSE))</f>
        <v/>
      </c>
      <c r="G20" s="388" t="str">
        <f>IF(B20="","",VLOOKUP(B20,様式4・中学部!$A$17:$H$136,7,FALSE))</f>
        <v/>
      </c>
      <c r="H20" s="198"/>
    </row>
    <row r="21" spans="1:8" ht="80.099999999999994" customHeight="1" x14ac:dyDescent="0.45">
      <c r="A21" s="161" t="s">
        <v>2142</v>
      </c>
      <c r="B21" s="168"/>
      <c r="C21" s="386"/>
      <c r="D21" s="386"/>
      <c r="E21" s="169" t="str">
        <f>IF(B21="","",VLOOKUP(B21,ア!$A$2:$C$788,2,FALSE))</f>
        <v/>
      </c>
      <c r="F21" s="170" t="str">
        <f>IF(B21="","",VLOOKUP(B21,ア!$A$2:$C$788,3,FALSE))</f>
        <v/>
      </c>
      <c r="G21" s="389"/>
      <c r="H21" s="199"/>
    </row>
    <row r="22" spans="1:8" ht="80.099999999999994" customHeight="1" x14ac:dyDescent="0.45">
      <c r="A22" s="161" t="s">
        <v>2142</v>
      </c>
      <c r="B22" s="168"/>
      <c r="C22" s="387"/>
      <c r="D22" s="387"/>
      <c r="E22" s="169" t="str">
        <f>IF(B22="","",VLOOKUP(B22,ア!$A$2:$C$788,2,FALSE))</f>
        <v/>
      </c>
      <c r="F22" s="170" t="str">
        <f>IF(B22="","",VLOOKUP(B22,ア!$A$2:$C$788,3,FALSE))</f>
        <v/>
      </c>
      <c r="G22" s="390"/>
      <c r="H22" s="200"/>
    </row>
    <row r="23" spans="1:8" ht="80.099999999999994" customHeight="1" x14ac:dyDescent="0.45">
      <c r="A23" s="164">
        <v>6</v>
      </c>
      <c r="B23" s="165"/>
      <c r="C23" s="385" t="str">
        <f>IF(B23="","",VLOOKUP(B23,様式4・中学部!$A$17:$H$136,2,FALSE))</f>
        <v/>
      </c>
      <c r="D23" s="385" t="str">
        <f>IF(B23="","",VLOOKUP(B23,様式4・中学部!$A$17:$H$136,3,FALSE))</f>
        <v/>
      </c>
      <c r="E23" s="166" t="str">
        <f>IF(B23="","",VLOOKUP(B23,様式4・中学部!$A$17:$H$136,4,FALSE))</f>
        <v/>
      </c>
      <c r="F23" s="167" t="str">
        <f>IF(B23="","",VLOOKUP(B23,様式4・中学部!$A$17:$H$136,5,FALSE))</f>
        <v/>
      </c>
      <c r="G23" s="388" t="str">
        <f>IF(B23="","",VLOOKUP(B23,様式4・中学部!$A$17:$H$136,7,FALSE))</f>
        <v/>
      </c>
      <c r="H23" s="198"/>
    </row>
    <row r="24" spans="1:8" ht="80.099999999999994" customHeight="1" x14ac:dyDescent="0.45">
      <c r="A24" s="161" t="s">
        <v>2142</v>
      </c>
      <c r="B24" s="168"/>
      <c r="C24" s="386"/>
      <c r="D24" s="386"/>
      <c r="E24" s="169" t="str">
        <f>IF(B24="","",VLOOKUP(B24,ア!$A$2:$C$788,2,FALSE))</f>
        <v/>
      </c>
      <c r="F24" s="170" t="str">
        <f>IF(B24="","",VLOOKUP(B24,ア!$A$2:$C$788,3,FALSE))</f>
        <v/>
      </c>
      <c r="G24" s="389"/>
      <c r="H24" s="199"/>
    </row>
    <row r="25" spans="1:8" ht="80.099999999999994" customHeight="1" x14ac:dyDescent="0.45">
      <c r="A25" s="161" t="s">
        <v>2142</v>
      </c>
      <c r="B25" s="168"/>
      <c r="C25" s="387"/>
      <c r="D25" s="387"/>
      <c r="E25" s="169" t="str">
        <f>IF(B25="","",VLOOKUP(B25,ア!$A$2:$C$788,2,FALSE))</f>
        <v/>
      </c>
      <c r="F25" s="170" t="str">
        <f>IF(B25="","",VLOOKUP(B25,ア!$A$2:$C$788,3,FALSE))</f>
        <v/>
      </c>
      <c r="G25" s="390"/>
      <c r="H25" s="200"/>
    </row>
    <row r="26" spans="1:8" ht="80.099999999999994" customHeight="1" x14ac:dyDescent="0.45">
      <c r="A26" s="164">
        <v>7</v>
      </c>
      <c r="B26" s="165"/>
      <c r="C26" s="385" t="str">
        <f>IF(B26="","",VLOOKUP(B26,様式4・中学部!$A$17:$H$136,2,FALSE))</f>
        <v/>
      </c>
      <c r="D26" s="385" t="str">
        <f>IF(B26="","",VLOOKUP(B26,様式4・中学部!$A$17:$H$136,3,FALSE))</f>
        <v/>
      </c>
      <c r="E26" s="166" t="str">
        <f>IF(B26="","",VLOOKUP(B26,様式4・中学部!$A$17:$H$136,4,FALSE))</f>
        <v/>
      </c>
      <c r="F26" s="167" t="str">
        <f>IF(B26="","",VLOOKUP(B26,様式4・中学部!$A$17:$H$136,5,FALSE))</f>
        <v/>
      </c>
      <c r="G26" s="388" t="str">
        <f>IF(B26="","",VLOOKUP(B26,様式4・中学部!$A$17:$H$136,7,FALSE))</f>
        <v/>
      </c>
      <c r="H26" s="198"/>
    </row>
    <row r="27" spans="1:8" ht="80.099999999999994" customHeight="1" x14ac:dyDescent="0.45">
      <c r="A27" s="161" t="s">
        <v>2142</v>
      </c>
      <c r="B27" s="168"/>
      <c r="C27" s="386"/>
      <c r="D27" s="386"/>
      <c r="E27" s="169" t="str">
        <f>IF(B27="","",VLOOKUP(B27,ア!$A$2:$C$788,2,FALSE))</f>
        <v/>
      </c>
      <c r="F27" s="170" t="str">
        <f>IF(B27="","",VLOOKUP(B27,ア!$A$2:$C$788,3,FALSE))</f>
        <v/>
      </c>
      <c r="G27" s="389"/>
      <c r="H27" s="199"/>
    </row>
    <row r="28" spans="1:8" ht="80.099999999999994" customHeight="1" x14ac:dyDescent="0.45">
      <c r="A28" s="161" t="s">
        <v>2142</v>
      </c>
      <c r="B28" s="168"/>
      <c r="C28" s="387"/>
      <c r="D28" s="387"/>
      <c r="E28" s="169" t="str">
        <f>IF(B28="","",VLOOKUP(B28,ア!$A$2:$C$788,2,FALSE))</f>
        <v/>
      </c>
      <c r="F28" s="170" t="str">
        <f>IF(B28="","",VLOOKUP(B28,ア!$A$2:$C$788,3,FALSE))</f>
        <v/>
      </c>
      <c r="G28" s="390"/>
      <c r="H28" s="200"/>
    </row>
    <row r="29" spans="1:8" ht="80.099999999999994" customHeight="1" x14ac:dyDescent="0.45">
      <c r="A29" s="164">
        <v>8</v>
      </c>
      <c r="B29" s="165"/>
      <c r="C29" s="385" t="str">
        <f>IF(B29="","",VLOOKUP(B29,様式4・中学部!$A$17:$H$136,2,FALSE))</f>
        <v/>
      </c>
      <c r="D29" s="385" t="str">
        <f>IF(B29="","",VLOOKUP(B29,様式4・中学部!$A$17:$H$136,3,FALSE))</f>
        <v/>
      </c>
      <c r="E29" s="166" t="str">
        <f>IF(B29="","",VLOOKUP(B29,様式4・中学部!$A$17:$H$136,4,FALSE))</f>
        <v/>
      </c>
      <c r="F29" s="167" t="str">
        <f>IF(B29="","",VLOOKUP(B29,様式4・中学部!$A$17:$H$136,5,FALSE))</f>
        <v/>
      </c>
      <c r="G29" s="388" t="str">
        <f>IF(B29="","",VLOOKUP(B29,様式4・中学部!$A$17:$H$136,7,FALSE))</f>
        <v/>
      </c>
      <c r="H29" s="198"/>
    </row>
    <row r="30" spans="1:8" ht="80.099999999999994" customHeight="1" x14ac:dyDescent="0.45">
      <c r="A30" s="161" t="s">
        <v>2142</v>
      </c>
      <c r="B30" s="168"/>
      <c r="C30" s="386"/>
      <c r="D30" s="386"/>
      <c r="E30" s="169" t="str">
        <f>IF(B30="","",VLOOKUP(B30,ア!$A$2:$C$788,2,FALSE))</f>
        <v/>
      </c>
      <c r="F30" s="170" t="str">
        <f>IF(B30="","",VLOOKUP(B30,ア!$A$2:$C$788,3,FALSE))</f>
        <v/>
      </c>
      <c r="G30" s="389"/>
      <c r="H30" s="199"/>
    </row>
    <row r="31" spans="1:8" ht="80.099999999999994" customHeight="1" x14ac:dyDescent="0.45">
      <c r="A31" s="161" t="s">
        <v>2142</v>
      </c>
      <c r="B31" s="168"/>
      <c r="C31" s="387"/>
      <c r="D31" s="387"/>
      <c r="E31" s="169" t="str">
        <f>IF(B31="","",VLOOKUP(B31,ア!$A$2:$C$788,2,FALSE))</f>
        <v/>
      </c>
      <c r="F31" s="170" t="str">
        <f>IF(B31="","",VLOOKUP(B31,ア!$A$2:$C$788,3,FALSE))</f>
        <v/>
      </c>
      <c r="G31" s="390"/>
      <c r="H31" s="200"/>
    </row>
    <row r="32" spans="1:8" ht="80.099999999999994" customHeight="1" x14ac:dyDescent="0.45">
      <c r="A32" s="164">
        <v>9</v>
      </c>
      <c r="B32" s="165"/>
      <c r="C32" s="385" t="str">
        <f>IF(B32="","",VLOOKUP(B32,様式4・中学部!$A$17:$H$136,2,FALSE))</f>
        <v/>
      </c>
      <c r="D32" s="385" t="str">
        <f>IF(B32="","",VLOOKUP(B32,様式4・中学部!$A$17:$H$136,3,FALSE))</f>
        <v/>
      </c>
      <c r="E32" s="166" t="str">
        <f>IF(B32="","",VLOOKUP(B32,様式4・中学部!$A$17:$H$136,4,FALSE))</f>
        <v/>
      </c>
      <c r="F32" s="167" t="str">
        <f>IF(B32="","",VLOOKUP(B32,様式4・中学部!$A$17:$H$136,5,FALSE))</f>
        <v/>
      </c>
      <c r="G32" s="388" t="str">
        <f>IF(B32="","",VLOOKUP(B32,様式4・中学部!$A$17:$H$136,7,FALSE))</f>
        <v/>
      </c>
      <c r="H32" s="198"/>
    </row>
    <row r="33" spans="1:8" ht="80.099999999999994" customHeight="1" x14ac:dyDescent="0.45">
      <c r="A33" s="161" t="s">
        <v>2142</v>
      </c>
      <c r="B33" s="168"/>
      <c r="C33" s="386"/>
      <c r="D33" s="386"/>
      <c r="E33" s="169" t="str">
        <f>IF(B33="","",VLOOKUP(B33,ア!$A$2:$C$788,2,FALSE))</f>
        <v/>
      </c>
      <c r="F33" s="170" t="str">
        <f>IF(B33="","",VLOOKUP(B33,ア!$A$2:$C$788,3,FALSE))</f>
        <v/>
      </c>
      <c r="G33" s="389"/>
      <c r="H33" s="199"/>
    </row>
    <row r="34" spans="1:8" ht="80.099999999999994" customHeight="1" x14ac:dyDescent="0.45">
      <c r="A34" s="161" t="s">
        <v>2142</v>
      </c>
      <c r="B34" s="168"/>
      <c r="C34" s="387"/>
      <c r="D34" s="387"/>
      <c r="E34" s="169" t="str">
        <f>IF(B34="","",VLOOKUP(B34,ア!$A$2:$C$788,2,FALSE))</f>
        <v/>
      </c>
      <c r="F34" s="170" t="str">
        <f>IF(B34="","",VLOOKUP(B34,ア!$A$2:$C$788,3,FALSE))</f>
        <v/>
      </c>
      <c r="G34" s="390"/>
      <c r="H34" s="200"/>
    </row>
    <row r="35" spans="1:8" ht="80.099999999999994" customHeight="1" x14ac:dyDescent="0.45">
      <c r="A35" s="164">
        <v>10</v>
      </c>
      <c r="B35" s="165"/>
      <c r="C35" s="385" t="str">
        <f>IF(B35="","",VLOOKUP(B35,様式4・中学部!$A$17:$H$136,2,FALSE))</f>
        <v/>
      </c>
      <c r="D35" s="385" t="str">
        <f>IF(B35="","",VLOOKUP(B35,様式4・中学部!$A$17:$H$136,3,FALSE))</f>
        <v/>
      </c>
      <c r="E35" s="166" t="str">
        <f>IF(B35="","",VLOOKUP(B35,様式4・中学部!$A$17:$H$136,4,FALSE))</f>
        <v/>
      </c>
      <c r="F35" s="167" t="str">
        <f>IF(B35="","",VLOOKUP(B35,様式4・中学部!$A$17:$H$136,5,FALSE))</f>
        <v/>
      </c>
      <c r="G35" s="388" t="str">
        <f>IF(B35="","",VLOOKUP(B35,様式4・中学部!$A$17:$H$136,7,FALSE))</f>
        <v/>
      </c>
      <c r="H35" s="198"/>
    </row>
    <row r="36" spans="1:8" ht="80.099999999999994" customHeight="1" x14ac:dyDescent="0.45">
      <c r="A36" s="161" t="s">
        <v>2142</v>
      </c>
      <c r="B36" s="168"/>
      <c r="C36" s="386"/>
      <c r="D36" s="386"/>
      <c r="E36" s="169" t="str">
        <f>IF(B36="","",VLOOKUP(B36,ア!$A$2:$C$788,2,FALSE))</f>
        <v/>
      </c>
      <c r="F36" s="170" t="str">
        <f>IF(B36="","",VLOOKUP(B36,ア!$A$2:$C$788,3,FALSE))</f>
        <v/>
      </c>
      <c r="G36" s="389"/>
      <c r="H36" s="199"/>
    </row>
    <row r="37" spans="1:8" ht="80.099999999999994" customHeight="1" x14ac:dyDescent="0.45">
      <c r="A37" s="161" t="s">
        <v>2142</v>
      </c>
      <c r="B37" s="168"/>
      <c r="C37" s="387"/>
      <c r="D37" s="387"/>
      <c r="E37" s="169" t="str">
        <f>IF(B37="","",VLOOKUP(B37,ア!$A$2:$C$788,2,FALSE))</f>
        <v/>
      </c>
      <c r="F37" s="170" t="str">
        <f>IF(B37="","",VLOOKUP(B37,ア!$A$2:$C$788,3,FALSE))</f>
        <v/>
      </c>
      <c r="G37" s="390"/>
      <c r="H37" s="200"/>
    </row>
    <row r="38" spans="1:8" ht="80.099999999999994" customHeight="1" x14ac:dyDescent="0.45">
      <c r="A38" s="164">
        <v>11</v>
      </c>
      <c r="B38" s="165"/>
      <c r="C38" s="385" t="str">
        <f>IF(B38="","",VLOOKUP(B38,様式4・中学部!$A$17:$H$136,2,FALSE))</f>
        <v/>
      </c>
      <c r="D38" s="385" t="str">
        <f>IF(B38="","",VLOOKUP(B38,様式4・中学部!$A$17:$H$136,3,FALSE))</f>
        <v/>
      </c>
      <c r="E38" s="166" t="str">
        <f>IF(B38="","",VLOOKUP(B38,様式4・中学部!$A$17:$H$136,4,FALSE))</f>
        <v/>
      </c>
      <c r="F38" s="167" t="str">
        <f>IF(B38="","",VLOOKUP(B38,様式4・中学部!$A$17:$H$136,5,FALSE))</f>
        <v/>
      </c>
      <c r="G38" s="388" t="str">
        <f>IF(B38="","",VLOOKUP(B38,様式4・中学部!$A$17:$H$136,7,FALSE))</f>
        <v/>
      </c>
      <c r="H38" s="198"/>
    </row>
    <row r="39" spans="1:8" ht="80.099999999999994" customHeight="1" x14ac:dyDescent="0.45">
      <c r="A39" s="161" t="s">
        <v>2142</v>
      </c>
      <c r="B39" s="168"/>
      <c r="C39" s="386"/>
      <c r="D39" s="386"/>
      <c r="E39" s="169" t="str">
        <f>IF(B39="","",VLOOKUP(B39,ア!$A$2:$C$788,2,FALSE))</f>
        <v/>
      </c>
      <c r="F39" s="170" t="str">
        <f>IF(B39="","",VLOOKUP(B39,ア!$A$2:$C$788,3,FALSE))</f>
        <v/>
      </c>
      <c r="G39" s="389"/>
      <c r="H39" s="199"/>
    </row>
    <row r="40" spans="1:8" ht="80.099999999999994" customHeight="1" x14ac:dyDescent="0.45">
      <c r="A40" s="161" t="s">
        <v>2142</v>
      </c>
      <c r="B40" s="168"/>
      <c r="C40" s="387"/>
      <c r="D40" s="387"/>
      <c r="E40" s="169" t="str">
        <f>IF(B40="","",VLOOKUP(B40,ア!$A$2:$C$788,2,FALSE))</f>
        <v/>
      </c>
      <c r="F40" s="170" t="str">
        <f>IF(B40="","",VLOOKUP(B40,ア!$A$2:$C$788,3,FALSE))</f>
        <v/>
      </c>
      <c r="G40" s="390"/>
      <c r="H40" s="200"/>
    </row>
    <row r="41" spans="1:8" ht="80.099999999999994" customHeight="1" x14ac:dyDescent="0.45">
      <c r="A41" s="164">
        <v>12</v>
      </c>
      <c r="B41" s="165"/>
      <c r="C41" s="385" t="str">
        <f>IF(B41="","",VLOOKUP(B41,様式4・中学部!$A$17:$H$136,2,FALSE))</f>
        <v/>
      </c>
      <c r="D41" s="385" t="str">
        <f>IF(B41="","",VLOOKUP(B41,様式4・中学部!$A$17:$H$136,3,FALSE))</f>
        <v/>
      </c>
      <c r="E41" s="166" t="str">
        <f>IF(B41="","",VLOOKUP(B41,様式4・中学部!$A$17:$H$136,4,FALSE))</f>
        <v/>
      </c>
      <c r="F41" s="167" t="str">
        <f>IF(B41="","",VLOOKUP(B41,様式4・中学部!$A$17:$H$136,5,FALSE))</f>
        <v/>
      </c>
      <c r="G41" s="388" t="str">
        <f>IF(B41="","",VLOOKUP(B41,様式4・中学部!$A$17:$H$136,7,FALSE))</f>
        <v/>
      </c>
      <c r="H41" s="198"/>
    </row>
    <row r="42" spans="1:8" ht="80.099999999999994" customHeight="1" x14ac:dyDescent="0.45">
      <c r="A42" s="161" t="s">
        <v>2142</v>
      </c>
      <c r="B42" s="168"/>
      <c r="C42" s="386"/>
      <c r="D42" s="386"/>
      <c r="E42" s="169" t="str">
        <f>IF(B42="","",VLOOKUP(B42,ア!$A$2:$C$788,2,FALSE))</f>
        <v/>
      </c>
      <c r="F42" s="170" t="str">
        <f>IF(B42="","",VLOOKUP(B42,ア!$A$2:$C$788,3,FALSE))</f>
        <v/>
      </c>
      <c r="G42" s="389"/>
      <c r="H42" s="199"/>
    </row>
    <row r="43" spans="1:8" ht="80.099999999999994" customHeight="1" x14ac:dyDescent="0.45">
      <c r="A43" s="161" t="s">
        <v>2142</v>
      </c>
      <c r="B43" s="168"/>
      <c r="C43" s="387"/>
      <c r="D43" s="387"/>
      <c r="E43" s="169" t="str">
        <f>IF(B43="","",VLOOKUP(B43,ア!$A$2:$C$788,2,FALSE))</f>
        <v/>
      </c>
      <c r="F43" s="170" t="str">
        <f>IF(B43="","",VLOOKUP(B43,ア!$A$2:$C$788,3,FALSE))</f>
        <v/>
      </c>
      <c r="G43" s="390"/>
      <c r="H43" s="200"/>
    </row>
    <row r="44" spans="1:8" ht="80.099999999999994" customHeight="1" x14ac:dyDescent="0.45">
      <c r="A44" s="164">
        <v>13</v>
      </c>
      <c r="B44" s="165"/>
      <c r="C44" s="385" t="str">
        <f>IF(B44="","",VLOOKUP(B44,様式4・中学部!$A$17:$H$136,2,FALSE))</f>
        <v/>
      </c>
      <c r="D44" s="385" t="str">
        <f>IF(B44="","",VLOOKUP(B44,様式4・中学部!$A$17:$H$136,3,FALSE))</f>
        <v/>
      </c>
      <c r="E44" s="166" t="str">
        <f>IF(B44="","",VLOOKUP(B44,様式4・中学部!$A$17:$H$136,4,FALSE))</f>
        <v/>
      </c>
      <c r="F44" s="167" t="str">
        <f>IF(B44="","",VLOOKUP(B44,様式4・中学部!$A$17:$H$136,5,FALSE))</f>
        <v/>
      </c>
      <c r="G44" s="388" t="str">
        <f>IF(B44="","",VLOOKUP(B44,様式4・中学部!$A$17:$H$136,7,FALSE))</f>
        <v/>
      </c>
      <c r="H44" s="198"/>
    </row>
    <row r="45" spans="1:8" ht="80.099999999999994" customHeight="1" x14ac:dyDescent="0.45">
      <c r="A45" s="161" t="s">
        <v>2142</v>
      </c>
      <c r="B45" s="168"/>
      <c r="C45" s="386"/>
      <c r="D45" s="386"/>
      <c r="E45" s="169" t="str">
        <f>IF(B45="","",VLOOKUP(B45,ア!$A$2:$C$788,2,FALSE))</f>
        <v/>
      </c>
      <c r="F45" s="170" t="str">
        <f>IF(B45="","",VLOOKUP(B45,ア!$A$2:$C$788,3,FALSE))</f>
        <v/>
      </c>
      <c r="G45" s="389"/>
      <c r="H45" s="199"/>
    </row>
    <row r="46" spans="1:8" ht="80.099999999999994" customHeight="1" x14ac:dyDescent="0.45">
      <c r="A46" s="161" t="s">
        <v>2142</v>
      </c>
      <c r="B46" s="168"/>
      <c r="C46" s="387"/>
      <c r="D46" s="387"/>
      <c r="E46" s="169" t="str">
        <f>IF(B46="","",VLOOKUP(B46,ア!$A$2:$C$788,2,FALSE))</f>
        <v/>
      </c>
      <c r="F46" s="170" t="str">
        <f>IF(B46="","",VLOOKUP(B46,ア!$A$2:$C$788,3,FALSE))</f>
        <v/>
      </c>
      <c r="G46" s="390"/>
      <c r="H46" s="200"/>
    </row>
    <row r="47" spans="1:8" ht="80.099999999999994" customHeight="1" x14ac:dyDescent="0.45">
      <c r="A47" s="164">
        <v>14</v>
      </c>
      <c r="B47" s="165"/>
      <c r="C47" s="385" t="str">
        <f>IF(B47="","",VLOOKUP(B47,様式4・中学部!$A$17:$H$136,2,FALSE))</f>
        <v/>
      </c>
      <c r="D47" s="385" t="str">
        <f>IF(B47="","",VLOOKUP(B47,様式4・中学部!$A$17:$H$136,3,FALSE))</f>
        <v/>
      </c>
      <c r="E47" s="166" t="str">
        <f>IF(B47="","",VLOOKUP(B47,様式4・中学部!$A$17:$H$136,4,FALSE))</f>
        <v/>
      </c>
      <c r="F47" s="167" t="str">
        <f>IF(B47="","",VLOOKUP(B47,様式4・中学部!$A$17:$H$136,5,FALSE))</f>
        <v/>
      </c>
      <c r="G47" s="388" t="str">
        <f>IF(B47="","",VLOOKUP(B47,様式4・中学部!$A$17:$H$136,7,FALSE))</f>
        <v/>
      </c>
      <c r="H47" s="198"/>
    </row>
    <row r="48" spans="1:8" ht="80.099999999999994" customHeight="1" x14ac:dyDescent="0.45">
      <c r="A48" s="161" t="s">
        <v>2142</v>
      </c>
      <c r="B48" s="168"/>
      <c r="C48" s="386"/>
      <c r="D48" s="386"/>
      <c r="E48" s="169" t="str">
        <f>IF(B48="","",VLOOKUP(B48,ア!$A$2:$C$788,2,FALSE))</f>
        <v/>
      </c>
      <c r="F48" s="170" t="str">
        <f>IF(B48="","",VLOOKUP(B48,ア!$A$2:$C$788,3,FALSE))</f>
        <v/>
      </c>
      <c r="G48" s="389"/>
      <c r="H48" s="199"/>
    </row>
    <row r="49" spans="1:8" ht="80.099999999999994" customHeight="1" x14ac:dyDescent="0.45">
      <c r="A49" s="161" t="s">
        <v>2142</v>
      </c>
      <c r="B49" s="168"/>
      <c r="C49" s="387"/>
      <c r="D49" s="387"/>
      <c r="E49" s="169" t="str">
        <f>IF(B49="","",VLOOKUP(B49,ア!$A$2:$C$788,2,FALSE))</f>
        <v/>
      </c>
      <c r="F49" s="170" t="str">
        <f>IF(B49="","",VLOOKUP(B49,ア!$A$2:$C$788,3,FALSE))</f>
        <v/>
      </c>
      <c r="G49" s="390"/>
      <c r="H49" s="200"/>
    </row>
    <row r="50" spans="1:8" ht="80.099999999999994" customHeight="1" x14ac:dyDescent="0.45">
      <c r="A50" s="164">
        <v>15</v>
      </c>
      <c r="B50" s="165"/>
      <c r="C50" s="385" t="str">
        <f>IF(B50="","",VLOOKUP(B50,様式4・中学部!$A$17:$H$136,2,FALSE))</f>
        <v/>
      </c>
      <c r="D50" s="385" t="str">
        <f>IF(B50="","",VLOOKUP(B50,様式4・中学部!$A$17:$H$136,3,FALSE))</f>
        <v/>
      </c>
      <c r="E50" s="166" t="str">
        <f>IF(B50="","",VLOOKUP(B50,様式4・中学部!$A$17:$H$136,4,FALSE))</f>
        <v/>
      </c>
      <c r="F50" s="167" t="str">
        <f>IF(B50="","",VLOOKUP(B50,様式4・中学部!$A$17:$H$136,5,FALSE))</f>
        <v/>
      </c>
      <c r="G50" s="388" t="str">
        <f>IF(B50="","",VLOOKUP(B50,様式4・中学部!$A$17:$H$136,7,FALSE))</f>
        <v/>
      </c>
      <c r="H50" s="198"/>
    </row>
    <row r="51" spans="1:8" ht="80.099999999999994" customHeight="1" x14ac:dyDescent="0.45">
      <c r="A51" s="161" t="s">
        <v>2142</v>
      </c>
      <c r="B51" s="168"/>
      <c r="C51" s="386"/>
      <c r="D51" s="386"/>
      <c r="E51" s="169" t="str">
        <f>IF(B51="","",VLOOKUP(B51,ア!$A$2:$C$788,2,FALSE))</f>
        <v/>
      </c>
      <c r="F51" s="170" t="str">
        <f>IF(B51="","",VLOOKUP(B51,ア!$A$2:$C$788,3,FALSE))</f>
        <v/>
      </c>
      <c r="G51" s="389"/>
      <c r="H51" s="199"/>
    </row>
    <row r="52" spans="1:8" ht="80.099999999999994" customHeight="1" x14ac:dyDescent="0.45">
      <c r="A52" s="161" t="s">
        <v>2142</v>
      </c>
      <c r="B52" s="168"/>
      <c r="C52" s="387"/>
      <c r="D52" s="387"/>
      <c r="E52" s="169" t="str">
        <f>IF(B52="","",VLOOKUP(B52,ア!$A$2:$C$788,2,FALSE))</f>
        <v/>
      </c>
      <c r="F52" s="170" t="str">
        <f>IF(B52="","",VLOOKUP(B52,ア!$A$2:$C$788,3,FALSE))</f>
        <v/>
      </c>
      <c r="G52" s="39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F13"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様式4・中学部!W3</f>
        <v>中学部</v>
      </c>
      <c r="B1" s="379"/>
      <c r="C1" s="380" t="s">
        <v>5528</v>
      </c>
      <c r="D1" s="381"/>
      <c r="E1" s="157"/>
      <c r="F1" s="393"/>
      <c r="G1" s="393"/>
      <c r="H1" s="393"/>
      <c r="I1" s="393"/>
    </row>
    <row r="2" spans="1:9" ht="29.25" customHeight="1" x14ac:dyDescent="0.45">
      <c r="A2" s="383" t="str">
        <f>様式３・中1!$A$2</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171"/>
      <c r="F3" s="384" t="str">
        <f>"学校名　　　大阪府立"&amp;様式4・中学部!V3&amp;"　　　"&amp;様式4・中学部!W3</f>
        <v>学校名　　　大阪府立摂津支援学校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1" t="s">
        <v>2018</v>
      </c>
      <c r="B5" s="391"/>
      <c r="C5" s="391"/>
      <c r="D5" s="171"/>
      <c r="E5" s="171"/>
    </row>
    <row r="6" spans="1:9" ht="20.399999999999999" customHeight="1" x14ac:dyDescent="0.45">
      <c r="A6" s="391"/>
      <c r="B6" s="391"/>
      <c r="C6" s="39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2024</v>
      </c>
      <c r="C8" s="178" t="str">
        <f>IF(B8="","",VLOOKUP(B8,様式4・中学部!$I$17:$Q$136,2,FALSE))</f>
        <v>国語</v>
      </c>
      <c r="D8" s="178" t="str">
        <f>IF(B8="","",VLOOKUP(B8,様式4・中学部!$I$17:$Q$136,3,FALSE))</f>
        <v>国語</v>
      </c>
      <c r="E8" s="178" t="str">
        <f>IF(B8="","",VLOOKUP(B8,様式4・中学部!$I$17:$Q$136,4,FALSE))</f>
        <v>06-1　偕　成　社</v>
      </c>
      <c r="F8" s="179" t="str">
        <f>IF(B8="","",VLOOKUP(B8,様式4・中学部!$I$17:$Q$136,5,FALSE))</f>
        <v>五味太郎・言葉図鑑（２）ようすのことば</v>
      </c>
      <c r="G8" s="179" t="str">
        <f>IF(B8="","",VLOOKUP(B8,様式4・中学部!$I$17:$Q$136,6,FALSE))</f>
        <v>知</v>
      </c>
      <c r="H8" s="179" t="str">
        <f>IF(B8="","",VLOOKUP(B8,様式4・中学部!$I$17:$Q$136,7,FALSE))</f>
        <v>B</v>
      </c>
      <c r="I8" s="197" t="s">
        <v>7936</v>
      </c>
    </row>
    <row r="9" spans="1:9" ht="80.099999999999994" customHeight="1" x14ac:dyDescent="0.45">
      <c r="A9" s="176">
        <v>2</v>
      </c>
      <c r="B9" s="177" t="s">
        <v>2027</v>
      </c>
      <c r="C9" s="178" t="str">
        <f>IF(B9="","",VLOOKUP(B9,様式4・中学部!$I$17:$Q$136,2,FALSE))</f>
        <v>国語</v>
      </c>
      <c r="D9" s="178" t="str">
        <f>IF(B9="","",VLOOKUP(B9,様式4・中学部!$I$17:$Q$136,3,FALSE))</f>
        <v>国語</v>
      </c>
      <c r="E9" s="178" t="str">
        <f>IF(B9="","",VLOOKUP(B9,様式4・中学部!$I$17:$Q$136,4,FALSE))</f>
        <v>06-1　偕　成　社</v>
      </c>
      <c r="F9" s="179" t="str">
        <f>IF(B9="","",VLOOKUP(B9,様式4・中学部!$I$17:$Q$136,5,FALSE))</f>
        <v>エリック・カールの絵本月ようびはなにたべる？
-アメリカのわらべうた</v>
      </c>
      <c r="G9" s="179" t="str">
        <f>IF(B9="","",VLOOKUP(B9,様式4・中学部!$I$17:$Q$136,6,FALSE))</f>
        <v>知</v>
      </c>
      <c r="H9" s="179" t="str">
        <f>IF(B9="","",VLOOKUP(B9,様式4・中学部!$I$17:$Q$136,7,FALSE))</f>
        <v>C</v>
      </c>
      <c r="I9" s="197" t="s">
        <v>7937</v>
      </c>
    </row>
    <row r="10" spans="1:9" ht="80.099999999999994" customHeight="1" x14ac:dyDescent="0.45">
      <c r="A10" s="176">
        <v>3</v>
      </c>
      <c r="B10" s="177" t="s">
        <v>2030</v>
      </c>
      <c r="C10" s="178" t="str">
        <f>IF(B10="","",VLOOKUP(B10,様式4・中学部!$I$17:$Q$136,2,FALSE))</f>
        <v>社会</v>
      </c>
      <c r="D10" s="178" t="str">
        <f>IF(B10="","",VLOOKUP(B10,様式4・中学部!$I$17:$Q$136,3,FALSE))</f>
        <v>社会</v>
      </c>
      <c r="E10" s="178" t="str">
        <f>IF(B10="","",VLOOKUP(B10,様式4・中学部!$I$17:$Q$136,4,FALSE))</f>
        <v>12-2　小　学　館</v>
      </c>
      <c r="F10" s="179" t="str">
        <f>IF(B10="","",VLOOKUP(B10,様式4・中学部!$I$17:$Q$136,5,FALSE))</f>
        <v>きっず
ジャポニカ･セレクション10才までに知っておきたい日本まるごとガイドブック</v>
      </c>
      <c r="G10" s="179" t="str">
        <f>IF(B10="","",VLOOKUP(B10,様式4・中学部!$I$17:$Q$136,6,FALSE))</f>
        <v>知</v>
      </c>
      <c r="H10" s="179" t="str">
        <f>IF(B10="","",VLOOKUP(B10,様式4・中学部!$I$17:$Q$136,7,FALSE))</f>
        <v>A</v>
      </c>
      <c r="I10" s="197" t="s">
        <v>7938</v>
      </c>
    </row>
    <row r="11" spans="1:9" ht="80.099999999999994" customHeight="1" x14ac:dyDescent="0.45">
      <c r="A11" s="176">
        <v>4</v>
      </c>
      <c r="B11" s="177" t="s">
        <v>2033</v>
      </c>
      <c r="C11" s="178" t="str">
        <f>IF(B11="","",VLOOKUP(B11,様式4・中学部!$I$17:$Q$136,2,FALSE))</f>
        <v>社会</v>
      </c>
      <c r="D11" s="178" t="str">
        <f>IF(B11="","",VLOOKUP(B11,様式4・中学部!$I$17:$Q$136,3,FALSE))</f>
        <v>社会</v>
      </c>
      <c r="E11" s="178" t="str">
        <f>IF(B11="","",VLOOKUP(B11,様式4・中学部!$I$17:$Q$136,4,FALSE))</f>
        <v>20-4　戸田デザイン</v>
      </c>
      <c r="F11" s="179" t="str">
        <f>IF(B11="","",VLOOKUP(B11,様式4・中学部!$I$17:$Q$136,5,FALSE))</f>
        <v>にっぽんちず絵本</v>
      </c>
      <c r="G11" s="179" t="str">
        <f>IF(B11="","",VLOOKUP(B11,様式4・中学部!$I$17:$Q$136,6,FALSE))</f>
        <v>知</v>
      </c>
      <c r="H11" s="179" t="str">
        <f>IF(B11="","",VLOOKUP(B11,様式4・中学部!$I$17:$Q$136,7,FALSE))</f>
        <v>B・C</v>
      </c>
      <c r="I11" s="197" t="s">
        <v>7939</v>
      </c>
    </row>
    <row r="12" spans="1:9" ht="80.099999999999994" customHeight="1" x14ac:dyDescent="0.45">
      <c r="A12" s="176">
        <v>5</v>
      </c>
      <c r="B12" s="177" t="s">
        <v>2042</v>
      </c>
      <c r="C12" s="178" t="str">
        <f>IF(B12="","",VLOOKUP(B12,様式4・中学部!$I$17:$Q$136,2,FALSE))</f>
        <v>数学</v>
      </c>
      <c r="D12" s="178" t="str">
        <f>IF(B12="","",VLOOKUP(B12,様式4・中学部!$I$17:$Q$136,3,FALSE))</f>
        <v>数学</v>
      </c>
      <c r="E12" s="178" t="str">
        <f>IF(B12="","",VLOOKUP(B12,様式4・中学部!$I$17:$Q$136,4,FALSE))</f>
        <v>12-2　小　学　館</v>
      </c>
      <c r="F12" s="179" t="str">
        <f>IF(B12="","",VLOOKUP(B12,様式4・中学部!$I$17:$Q$136,5,FALSE))</f>
        <v>21世紀幼稚園百科２とけいとじかん</v>
      </c>
      <c r="G12" s="179" t="str">
        <f>IF(B12="","",VLOOKUP(B12,様式4・中学部!$I$17:$Q$136,6,FALSE))</f>
        <v>知</v>
      </c>
      <c r="H12" s="179" t="str">
        <f>IF(B12="","",VLOOKUP(B12,様式4・中学部!$I$17:$Q$136,7,FALSE))</f>
        <v>B</v>
      </c>
      <c r="I12" s="197" t="s">
        <v>7940</v>
      </c>
    </row>
    <row r="13" spans="1:9" ht="80.099999999999994" customHeight="1" x14ac:dyDescent="0.45">
      <c r="A13" s="176">
        <v>6</v>
      </c>
      <c r="B13" s="177" t="s">
        <v>2045</v>
      </c>
      <c r="C13" s="178" t="str">
        <f>IF(B13="","",VLOOKUP(B13,様式4・中学部!$I$17:$Q$136,2,FALSE))</f>
        <v>数学</v>
      </c>
      <c r="D13" s="178" t="str">
        <f>IF(B13="","",VLOOKUP(B13,様式4・中学部!$I$17:$Q$136,3,FALSE))</f>
        <v>数学</v>
      </c>
      <c r="E13" s="178" t="str">
        <f>IF(B13="","",VLOOKUP(B13,様式4・中学部!$I$17:$Q$136,4,FALSE))</f>
        <v>28-1　福　音　館</v>
      </c>
      <c r="F13" s="179" t="str">
        <f>IF(B13="","",VLOOKUP(B13,様式4・中学部!$I$17:$Q$136,5,FALSE))</f>
        <v>ブルーナの絵本まる､しかく､さんかく</v>
      </c>
      <c r="G13" s="179" t="str">
        <f>IF(B13="","",VLOOKUP(B13,様式4・中学部!$I$17:$Q$136,6,FALSE))</f>
        <v>知</v>
      </c>
      <c r="H13" s="179" t="str">
        <f>IF(B13="","",VLOOKUP(B13,様式4・中学部!$I$17:$Q$136,7,FALSE))</f>
        <v>C</v>
      </c>
      <c r="I13" s="197" t="s">
        <v>7941</v>
      </c>
    </row>
    <row r="14" spans="1:9" ht="80.099999999999994" customHeight="1" x14ac:dyDescent="0.45">
      <c r="A14" s="176">
        <v>7</v>
      </c>
      <c r="B14" s="177" t="s">
        <v>2048</v>
      </c>
      <c r="C14" s="178" t="str">
        <f>IF(B14="","",VLOOKUP(B14,様式4・中学部!$I$17:$Q$136,2,FALSE))</f>
        <v>理科</v>
      </c>
      <c r="D14" s="178" t="str">
        <f>IF(B14="","",VLOOKUP(B14,様式4・中学部!$I$17:$Q$136,3,FALSE))</f>
        <v>理科</v>
      </c>
      <c r="E14" s="178" t="str">
        <f>IF(B14="","",VLOOKUP(B14,様式4・中学部!$I$17:$Q$136,4,FALSE))</f>
        <v>10-1　講　談　社</v>
      </c>
      <c r="F14" s="179" t="str">
        <f>IF(B14="","",VLOOKUP(B14,様式4・中学部!$I$17:$Q$136,5,FALSE))</f>
        <v>米村でんじろうの
DVDでわかるおもしろ実験！！</v>
      </c>
      <c r="G14" s="179" t="str">
        <f>IF(B14="","",VLOOKUP(B14,様式4・中学部!$I$17:$Q$136,6,FALSE))</f>
        <v>知</v>
      </c>
      <c r="H14" s="179" t="str">
        <f>IF(B14="","",VLOOKUP(B14,様式4・中学部!$I$17:$Q$136,7,FALSE))</f>
        <v>全</v>
      </c>
      <c r="I14" s="197" t="s">
        <v>7942</v>
      </c>
    </row>
    <row r="15" spans="1:9" ht="80.099999999999994" customHeight="1" x14ac:dyDescent="0.45">
      <c r="A15" s="176">
        <v>8</v>
      </c>
      <c r="B15" s="177" t="s">
        <v>2051</v>
      </c>
      <c r="C15" s="178" t="str">
        <f>IF(B15="","",VLOOKUP(B15,様式4・中学部!$I$17:$Q$136,2,FALSE))</f>
        <v>音楽</v>
      </c>
      <c r="D15" s="178" t="str">
        <f>IF(B15="","",VLOOKUP(B15,様式4・中学部!$I$17:$Q$136,3,FALSE))</f>
        <v>音楽</v>
      </c>
      <c r="E15" s="178" t="str">
        <f>IF(B15="","",VLOOKUP(B15,様式4・中学部!$I$17:$Q$136,4,FALSE))</f>
        <v>教出</v>
      </c>
      <c r="F15" s="179" t="str">
        <f>IF(B15="","",VLOOKUP(B15,様式4・中学部!$I$17:$Q$136,5,FALSE))</f>
        <v>中学音楽 ２・３上　音楽のおくりもの
中学音楽 ２・３下　音楽のおくりもの</v>
      </c>
      <c r="G15" s="179" t="str">
        <f>IF(B15="","",VLOOKUP(B15,様式4・中学部!$I$17:$Q$136,6,FALSE))</f>
        <v>知</v>
      </c>
      <c r="H15" s="179" t="str">
        <f>IF(B15="","",VLOOKUP(B15,様式4・中学部!$I$17:$Q$136,7,FALSE))</f>
        <v>全</v>
      </c>
      <c r="I15" s="197" t="s">
        <v>7943</v>
      </c>
    </row>
    <row r="16" spans="1:9" ht="80.099999999999994" customHeight="1" x14ac:dyDescent="0.45">
      <c r="A16" s="176">
        <v>9</v>
      </c>
      <c r="B16" s="177" t="s">
        <v>2057</v>
      </c>
      <c r="C16" s="178" t="str">
        <f>IF(B16="","",VLOOKUP(B16,様式4・中学部!$I$17:$Q$136,2,FALSE))</f>
        <v>美術</v>
      </c>
      <c r="D16" s="178" t="str">
        <f>IF(B16="","",VLOOKUP(B16,様式4・中学部!$I$17:$Q$136,3,FALSE))</f>
        <v>美術</v>
      </c>
      <c r="E16" s="178" t="str">
        <f>IF(B16="","",VLOOKUP(B16,様式4・中学部!$I$17:$Q$136,4,FALSE))</f>
        <v>12-2　小　学　館</v>
      </c>
      <c r="F16" s="179" t="str">
        <f>IF(B16="","",VLOOKUP(B16,様式4・中学部!$I$17:$Q$136,5,FALSE))</f>
        <v>あーとぶっくひらめき美術館第２館</v>
      </c>
      <c r="G16" s="179" t="str">
        <f>IF(B16="","",VLOOKUP(B16,様式4・中学部!$I$17:$Q$136,6,FALSE))</f>
        <v>知</v>
      </c>
      <c r="H16" s="179" t="str">
        <f>IF(B16="","",VLOOKUP(B16,様式4・中学部!$I$17:$Q$136,7,FALSE))</f>
        <v>全</v>
      </c>
      <c r="I16" s="197" t="s">
        <v>7944</v>
      </c>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様式4・中学部!W3</f>
        <v>中学部</v>
      </c>
      <c r="B1" s="395"/>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大阪府立摂津支援学校　　　中学部</v>
      </c>
      <c r="G3" s="392"/>
      <c r="H3" s="392"/>
    </row>
    <row r="4" spans="1:8" s="35" customFormat="1" ht="20.399999999999999" customHeight="1" x14ac:dyDescent="0.2">
      <c r="A4" s="158"/>
      <c r="B4" s="158"/>
      <c r="C4" s="159"/>
      <c r="D4" s="159"/>
      <c r="E4" s="159"/>
      <c r="F4" s="398"/>
      <c r="G4" s="398"/>
      <c r="H4" s="398"/>
    </row>
    <row r="5" spans="1:8" s="35" customFormat="1" ht="20.399999999999999" customHeight="1" x14ac:dyDescent="0.2">
      <c r="A5" s="391" t="s">
        <v>2018</v>
      </c>
      <c r="B5" s="391"/>
      <c r="C5" s="391"/>
      <c r="D5" s="159"/>
      <c r="E5" s="159"/>
      <c r="F5" s="285" t="s">
        <v>7714</v>
      </c>
      <c r="G5" s="285"/>
      <c r="H5" s="285"/>
    </row>
    <row r="6" spans="1:8" ht="20.399999999999999" customHeight="1" x14ac:dyDescent="0.45">
      <c r="A6" s="391"/>
      <c r="B6" s="391"/>
      <c r="C6" s="391"/>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IF(B8="","",VLOOKUP(B8,様式4・中学部!$I$17:$Q$136,2,FALSE))</f>
        <v/>
      </c>
      <c r="D8" s="385" t="str">
        <f>IF(B8="","",VLOOKUP(B8,様式4・中学部!$I$17:$Q$136,3,FALSE))</f>
        <v/>
      </c>
      <c r="E8" s="166" t="str">
        <f>IF(B8="","",VLOOKUP(B8,様式4・中学部!$A$17:$H$136,4,FALSE))</f>
        <v/>
      </c>
      <c r="F8" s="167" t="str">
        <f>IF(B8="","",VLOOKUP(B8,様式4・中学部!$I$17:$Q$136,5,FALSE))</f>
        <v/>
      </c>
      <c r="G8" s="388" t="str">
        <f>IF(B8="","",VLOOKUP(B8,様式4・中学部!$I$17:$Q$136,7,FALSE))</f>
        <v/>
      </c>
      <c r="H8" s="198"/>
    </row>
    <row r="9" spans="1:8" ht="80.099999999999994" customHeight="1" x14ac:dyDescent="0.45">
      <c r="A9" s="161" t="s">
        <v>2142</v>
      </c>
      <c r="B9" s="168"/>
      <c r="C9" s="386"/>
      <c r="D9" s="386"/>
      <c r="E9" s="169" t="str">
        <f>IF(B9="","",VLOOKUP(B9,ア!$A$2:$C$788,2,FALSE))</f>
        <v/>
      </c>
      <c r="F9" s="170" t="str">
        <f>IF(B9="","",VLOOKUP(B9,ア!$A$2:$C$788,3,FALSE))</f>
        <v/>
      </c>
      <c r="G9" s="389"/>
      <c r="H9" s="199"/>
    </row>
    <row r="10" spans="1:8" ht="80.099999999999994" customHeight="1" x14ac:dyDescent="0.45">
      <c r="A10" s="161" t="s">
        <v>2142</v>
      </c>
      <c r="B10" s="168"/>
      <c r="C10" s="387"/>
      <c r="D10" s="387"/>
      <c r="E10" s="169" t="str">
        <f>IF(B10="","",VLOOKUP(B10,ア!$A$2:$C$788,2,FALSE))</f>
        <v/>
      </c>
      <c r="F10" s="170" t="str">
        <f>IF(B10="","",VLOOKUP(B10,ア!$A$2:$C$788,3,FALSE))</f>
        <v/>
      </c>
      <c r="G10" s="390"/>
      <c r="H10" s="200"/>
    </row>
    <row r="11" spans="1:8" ht="80.099999999999994" customHeight="1" x14ac:dyDescent="0.45">
      <c r="A11" s="164">
        <v>2</v>
      </c>
      <c r="B11" s="165"/>
      <c r="C11" s="385" t="str">
        <f>IF(B11="","",VLOOKUP(B11,様式4・中学部!$I$17:$Q$136,2,FALSE))</f>
        <v/>
      </c>
      <c r="D11" s="385" t="str">
        <f>IF(B11="","",VLOOKUP(B11,様式4・中学部!$I$17:$Q$136,3,FALSE))</f>
        <v/>
      </c>
      <c r="E11" s="166" t="str">
        <f>IF(B11="","",VLOOKUP(B11,様式4・中学部!$I$17:$Q$136,4,FALSE))</f>
        <v/>
      </c>
      <c r="F11" s="167" t="str">
        <f>IF(B11="","",VLOOKUP(B11,様式4・中学部!$I$17:$Q$136,5,FALSE))</f>
        <v/>
      </c>
      <c r="G11" s="388" t="str">
        <f>IF(B11="","",VLOOKUP(B11,様式4・中学部!$I$17:$Q$136,7,FALSE))</f>
        <v/>
      </c>
      <c r="H11" s="198"/>
    </row>
    <row r="12" spans="1:8" ht="80.099999999999994" customHeight="1" x14ac:dyDescent="0.45">
      <c r="A12" s="161" t="s">
        <v>2142</v>
      </c>
      <c r="B12" s="168"/>
      <c r="C12" s="386"/>
      <c r="D12" s="386"/>
      <c r="E12" s="169" t="str">
        <f>IF(B12="","",VLOOKUP(B12,ア!$A$2:$C$788,2,FALSE))</f>
        <v/>
      </c>
      <c r="F12" s="170" t="str">
        <f>IF(B12="","",VLOOKUP(B12,ア!$A$2:$C$788,3,FALSE))</f>
        <v/>
      </c>
      <c r="G12" s="389"/>
      <c r="H12" s="199"/>
    </row>
    <row r="13" spans="1:8" ht="80.099999999999994" customHeight="1" x14ac:dyDescent="0.45">
      <c r="A13" s="161" t="s">
        <v>2142</v>
      </c>
      <c r="B13" s="168"/>
      <c r="C13" s="387"/>
      <c r="D13" s="387"/>
      <c r="E13" s="169" t="str">
        <f>IF(B13="","",VLOOKUP(B13,ア!$A$2:$C$788,2,FALSE))</f>
        <v/>
      </c>
      <c r="F13" s="170" t="str">
        <f>IF(B13="","",VLOOKUP(B13,ア!$A$2:$C$788,3,FALSE))</f>
        <v/>
      </c>
      <c r="G13" s="390"/>
      <c r="H13" s="200"/>
    </row>
    <row r="14" spans="1:8" ht="80.099999999999994" customHeight="1" x14ac:dyDescent="0.45">
      <c r="A14" s="164">
        <v>3</v>
      </c>
      <c r="B14" s="165"/>
      <c r="C14" s="385" t="str">
        <f>IF(B14="","",VLOOKUP(B14,様式4・中学部!$I$17:$Q$136,2,FALSE))</f>
        <v/>
      </c>
      <c r="D14" s="385" t="str">
        <f>IF(B14="","",VLOOKUP(B14,様式4・中学部!$I$17:$Q$136,3,FALSE))</f>
        <v/>
      </c>
      <c r="E14" s="166" t="str">
        <f>IF(B14="","",VLOOKUP(B14,様式4・中学部!$I$17:$Q$136,4,FALSE))</f>
        <v/>
      </c>
      <c r="F14" s="167" t="str">
        <f>IF(B14="","",VLOOKUP(B14,様式4・中学部!$I$17:$Q$136,5,FALSE))</f>
        <v/>
      </c>
      <c r="G14" s="388" t="str">
        <f>IF(B14="","",VLOOKUP(B14,様式4・中学部!$I$17:$Q$136,7,FALSE))</f>
        <v/>
      </c>
      <c r="H14" s="198"/>
    </row>
    <row r="15" spans="1:8" ht="80.099999999999994" customHeight="1" x14ac:dyDescent="0.45">
      <c r="A15" s="161" t="s">
        <v>2142</v>
      </c>
      <c r="B15" s="168"/>
      <c r="C15" s="386"/>
      <c r="D15" s="386"/>
      <c r="E15" s="169" t="str">
        <f>IF(B15="","",VLOOKUP(B15,ア!$A$2:$C$788,2,FALSE))</f>
        <v/>
      </c>
      <c r="F15" s="170" t="str">
        <f>IF(B15="","",VLOOKUP(B15,ア!$A$2:$C$788,3,FALSE))</f>
        <v/>
      </c>
      <c r="G15" s="389"/>
      <c r="H15" s="199"/>
    </row>
    <row r="16" spans="1:8" ht="80.099999999999994" customHeight="1" x14ac:dyDescent="0.45">
      <c r="A16" s="161" t="s">
        <v>2142</v>
      </c>
      <c r="B16" s="168"/>
      <c r="C16" s="387"/>
      <c r="D16" s="387"/>
      <c r="E16" s="169" t="str">
        <f>IF(B16="","",VLOOKUP(B16,ア!$A$2:$C$788,2,FALSE))</f>
        <v/>
      </c>
      <c r="F16" s="170" t="str">
        <f>IF(B16="","",VLOOKUP(B16,ア!$A$2:$C$788,3,FALSE))</f>
        <v/>
      </c>
      <c r="G16" s="390"/>
      <c r="H16" s="200"/>
    </row>
    <row r="17" spans="1:8" ht="80.099999999999994" customHeight="1" x14ac:dyDescent="0.45">
      <c r="A17" s="164">
        <v>4</v>
      </c>
      <c r="B17" s="165"/>
      <c r="C17" s="385" t="str">
        <f>IF(B17="","",VLOOKUP(B17,様式4・中学部!$I$17:$Q$136,2,FALSE))</f>
        <v/>
      </c>
      <c r="D17" s="385" t="str">
        <f>IF(B17="","",VLOOKUP(B17,様式4・中学部!$I$17:$Q$136,3,FALSE))</f>
        <v/>
      </c>
      <c r="E17" s="166" t="str">
        <f>IF(B17="","",VLOOKUP(B17,様式4・中学部!$I$17:$Q$136,4,FALSE))</f>
        <v/>
      </c>
      <c r="F17" s="167" t="str">
        <f>IF(B17="","",VLOOKUP(B17,様式4・中学部!$I$17:$Q$136,5,FALSE))</f>
        <v/>
      </c>
      <c r="G17" s="388" t="str">
        <f>IF(B17="","",VLOOKUP(B17,様式4・中学部!$I$17:$Q$136,7,FALSE))</f>
        <v/>
      </c>
      <c r="H17" s="198"/>
    </row>
    <row r="18" spans="1:8" ht="80.099999999999994" customHeight="1" x14ac:dyDescent="0.45">
      <c r="A18" s="161" t="s">
        <v>2142</v>
      </c>
      <c r="B18" s="168"/>
      <c r="C18" s="386"/>
      <c r="D18" s="386"/>
      <c r="E18" s="169" t="str">
        <f>IF(B18="","",VLOOKUP(B18,ア!$A$2:$C$788,2,FALSE))</f>
        <v/>
      </c>
      <c r="F18" s="170" t="str">
        <f>IF(B18="","",VLOOKUP(B18,ア!$A$2:$C$788,3,FALSE))</f>
        <v/>
      </c>
      <c r="G18" s="389"/>
      <c r="H18" s="199"/>
    </row>
    <row r="19" spans="1:8" ht="80.099999999999994" customHeight="1" x14ac:dyDescent="0.45">
      <c r="A19" s="161" t="s">
        <v>2142</v>
      </c>
      <c r="B19" s="168"/>
      <c r="C19" s="387"/>
      <c r="D19" s="387"/>
      <c r="E19" s="169" t="str">
        <f>IF(B19="","",VLOOKUP(B19,ア!$A$2:$C$788,2,FALSE))</f>
        <v/>
      </c>
      <c r="F19" s="170" t="str">
        <f>IF(B19="","",VLOOKUP(B19,ア!$A$2:$C$788,3,FALSE))</f>
        <v/>
      </c>
      <c r="G19" s="390"/>
      <c r="H19" s="200"/>
    </row>
    <row r="20" spans="1:8" ht="80.099999999999994" customHeight="1" x14ac:dyDescent="0.45">
      <c r="A20" s="164">
        <v>5</v>
      </c>
      <c r="B20" s="165"/>
      <c r="C20" s="385" t="str">
        <f>IF(B20="","",VLOOKUP(B20,様式4・中学部!$I$17:$Q$136,2,FALSE))</f>
        <v/>
      </c>
      <c r="D20" s="385" t="str">
        <f>IF(B20="","",VLOOKUP(B20,様式4・中学部!$I$17:$Q$136,3,FALSE))</f>
        <v/>
      </c>
      <c r="E20" s="166" t="str">
        <f>IF(B20="","",VLOOKUP(B20,様式4・中学部!$I$17:$Q$136,4,FALSE))</f>
        <v/>
      </c>
      <c r="F20" s="167" t="str">
        <f>IF(B20="","",VLOOKUP(B20,様式4・中学部!$I$17:$Q$136,5,FALSE))</f>
        <v/>
      </c>
      <c r="G20" s="388" t="str">
        <f>IF(B20="","",VLOOKUP(B20,様式4・中学部!$I$17:$Q$136,7,FALSE))</f>
        <v/>
      </c>
      <c r="H20" s="198"/>
    </row>
    <row r="21" spans="1:8" ht="80.099999999999994" customHeight="1" x14ac:dyDescent="0.45">
      <c r="A21" s="161" t="s">
        <v>2142</v>
      </c>
      <c r="B21" s="168"/>
      <c r="C21" s="386"/>
      <c r="D21" s="386"/>
      <c r="E21" s="169" t="str">
        <f>IF(B21="","",VLOOKUP(B21,ア!$A$2:$C$788,2,FALSE))</f>
        <v/>
      </c>
      <c r="F21" s="170" t="str">
        <f>IF(B21="","",VLOOKUP(B21,ア!$A$2:$C$788,3,FALSE))</f>
        <v/>
      </c>
      <c r="G21" s="389"/>
      <c r="H21" s="199"/>
    </row>
    <row r="22" spans="1:8" ht="80.099999999999994" customHeight="1" x14ac:dyDescent="0.45">
      <c r="A22" s="161" t="s">
        <v>2142</v>
      </c>
      <c r="B22" s="168"/>
      <c r="C22" s="387"/>
      <c r="D22" s="387"/>
      <c r="E22" s="169" t="str">
        <f>IF(B22="","",VLOOKUP(B22,ア!$A$2:$C$788,2,FALSE))</f>
        <v/>
      </c>
      <c r="F22" s="170" t="str">
        <f>IF(B22="","",VLOOKUP(B22,ア!$A$2:$C$788,3,FALSE))</f>
        <v/>
      </c>
      <c r="G22" s="390"/>
      <c r="H22" s="200"/>
    </row>
    <row r="23" spans="1:8" ht="80.099999999999994" customHeight="1" x14ac:dyDescent="0.45">
      <c r="A23" s="164">
        <v>6</v>
      </c>
      <c r="B23" s="165"/>
      <c r="C23" s="385" t="str">
        <f>IF(B23="","",VLOOKUP(B23,様式4・中学部!$I$17:$Q$136,2,FALSE))</f>
        <v/>
      </c>
      <c r="D23" s="385" t="str">
        <f>IF(B23="","",VLOOKUP(B23,様式4・中学部!$I$17:$Q$136,3,FALSE))</f>
        <v/>
      </c>
      <c r="E23" s="166" t="str">
        <f>IF(B23="","",VLOOKUP(B23,様式4・中学部!$I$17:$Q$136,4,FALSE))</f>
        <v/>
      </c>
      <c r="F23" s="167" t="str">
        <f>IF(B23="","",VLOOKUP(B23,様式4・中学部!$I$17:$Q$136,5,FALSE))</f>
        <v/>
      </c>
      <c r="G23" s="388" t="str">
        <f>IF(B23="","",VLOOKUP(B23,様式4・中学部!$I$17:$Q$136,7,FALSE))</f>
        <v/>
      </c>
      <c r="H23" s="198"/>
    </row>
    <row r="24" spans="1:8" ht="80.099999999999994" customHeight="1" x14ac:dyDescent="0.45">
      <c r="A24" s="161" t="s">
        <v>2142</v>
      </c>
      <c r="B24" s="168"/>
      <c r="C24" s="386"/>
      <c r="D24" s="386"/>
      <c r="E24" s="169" t="str">
        <f>IF(B24="","",VLOOKUP(B24,ア!$A$2:$C$788,2,FALSE))</f>
        <v/>
      </c>
      <c r="F24" s="170" t="str">
        <f>IF(B24="","",VLOOKUP(B24,ア!$A$2:$C$788,3,FALSE))</f>
        <v/>
      </c>
      <c r="G24" s="389"/>
      <c r="H24" s="199"/>
    </row>
    <row r="25" spans="1:8" ht="80.099999999999994" customHeight="1" x14ac:dyDescent="0.45">
      <c r="A25" s="161" t="s">
        <v>2142</v>
      </c>
      <c r="B25" s="168"/>
      <c r="C25" s="387"/>
      <c r="D25" s="387"/>
      <c r="E25" s="169" t="str">
        <f>IF(B25="","",VLOOKUP(B25,ア!$A$2:$C$788,2,FALSE))</f>
        <v/>
      </c>
      <c r="F25" s="170" t="str">
        <f>IF(B25="","",VLOOKUP(B25,ア!$A$2:$C$788,3,FALSE))</f>
        <v/>
      </c>
      <c r="G25" s="390"/>
      <c r="H25" s="200"/>
    </row>
    <row r="26" spans="1:8" ht="80.099999999999994" customHeight="1" x14ac:dyDescent="0.45">
      <c r="A26" s="164">
        <v>7</v>
      </c>
      <c r="B26" s="165"/>
      <c r="C26" s="385" t="str">
        <f>IF(B26="","",VLOOKUP(B26,様式4・中学部!$I$17:$Q$136,2,FALSE))</f>
        <v/>
      </c>
      <c r="D26" s="385" t="str">
        <f>IF(B26="","",VLOOKUP(B26,様式4・中学部!$I$17:$Q$136,3,FALSE))</f>
        <v/>
      </c>
      <c r="E26" s="166" t="str">
        <f>IF(B26="","",VLOOKUP(B26,様式4・中学部!$I$17:$Q$136,4,FALSE))</f>
        <v/>
      </c>
      <c r="F26" s="167" t="str">
        <f>IF(B26="","",VLOOKUP(B26,様式4・中学部!$I$17:$Q$136,5,FALSE))</f>
        <v/>
      </c>
      <c r="G26" s="388" t="str">
        <f>IF(B26="","",VLOOKUP(B26,様式4・中学部!$I$17:$Q$136,7,FALSE))</f>
        <v/>
      </c>
      <c r="H26" s="198"/>
    </row>
    <row r="27" spans="1:8" ht="80.099999999999994" customHeight="1" x14ac:dyDescent="0.45">
      <c r="A27" s="161" t="s">
        <v>2142</v>
      </c>
      <c r="B27" s="168"/>
      <c r="C27" s="386"/>
      <c r="D27" s="386"/>
      <c r="E27" s="169" t="str">
        <f>IF(B27="","",VLOOKUP(B27,ア!$A$2:$C$788,2,FALSE))</f>
        <v/>
      </c>
      <c r="F27" s="170" t="str">
        <f>IF(B27="","",VLOOKUP(B27,ア!$A$2:$C$788,3,FALSE))</f>
        <v/>
      </c>
      <c r="G27" s="389"/>
      <c r="H27" s="199"/>
    </row>
    <row r="28" spans="1:8" ht="80.099999999999994" customHeight="1" x14ac:dyDescent="0.45">
      <c r="A28" s="161" t="s">
        <v>2142</v>
      </c>
      <c r="B28" s="168"/>
      <c r="C28" s="387"/>
      <c r="D28" s="387"/>
      <c r="E28" s="169" t="str">
        <f>IF(B28="","",VLOOKUP(B28,ア!$A$2:$C$788,2,FALSE))</f>
        <v/>
      </c>
      <c r="F28" s="170" t="str">
        <f>IF(B28="","",VLOOKUP(B28,ア!$A$2:$C$788,3,FALSE))</f>
        <v/>
      </c>
      <c r="G28" s="390"/>
      <c r="H28" s="200"/>
    </row>
    <row r="29" spans="1:8" ht="80.099999999999994" customHeight="1" x14ac:dyDescent="0.45">
      <c r="A29" s="164">
        <v>8</v>
      </c>
      <c r="B29" s="165"/>
      <c r="C29" s="385" t="str">
        <f>IF(B29="","",VLOOKUP(B29,様式4・中学部!$I$17:$Q$136,2,FALSE))</f>
        <v/>
      </c>
      <c r="D29" s="385" t="str">
        <f>IF(B29="","",VLOOKUP(B29,様式4・中学部!$I$17:$Q$136,3,FALSE))</f>
        <v/>
      </c>
      <c r="E29" s="166" t="str">
        <f>IF(B29="","",VLOOKUP(B29,様式4・中学部!$I$17:$Q$136,4,FALSE))</f>
        <v/>
      </c>
      <c r="F29" s="167" t="str">
        <f>IF(B29="","",VLOOKUP(B29,様式4・中学部!$I$17:$Q$136,5,FALSE))</f>
        <v/>
      </c>
      <c r="G29" s="388" t="str">
        <f>IF(B29="","",VLOOKUP(B29,様式4・中学部!$I$17:$Q$136,7,FALSE))</f>
        <v/>
      </c>
      <c r="H29" s="198"/>
    </row>
    <row r="30" spans="1:8" ht="80.099999999999994" customHeight="1" x14ac:dyDescent="0.45">
      <c r="A30" s="161" t="s">
        <v>2142</v>
      </c>
      <c r="B30" s="168"/>
      <c r="C30" s="386"/>
      <c r="D30" s="386"/>
      <c r="E30" s="169" t="str">
        <f>IF(B30="","",VLOOKUP(B30,ア!$A$2:$C$788,2,FALSE))</f>
        <v/>
      </c>
      <c r="F30" s="170" t="str">
        <f>IF(B30="","",VLOOKUP(B30,ア!$A$2:$C$788,3,FALSE))</f>
        <v/>
      </c>
      <c r="G30" s="389"/>
      <c r="H30" s="199"/>
    </row>
    <row r="31" spans="1:8" ht="80.099999999999994" customHeight="1" x14ac:dyDescent="0.45">
      <c r="A31" s="161" t="s">
        <v>2142</v>
      </c>
      <c r="B31" s="168"/>
      <c r="C31" s="387"/>
      <c r="D31" s="387"/>
      <c r="E31" s="169" t="str">
        <f>IF(B31="","",VLOOKUP(B31,ア!$A$2:$C$788,2,FALSE))</f>
        <v/>
      </c>
      <c r="F31" s="170" t="str">
        <f>IF(B31="","",VLOOKUP(B31,ア!$A$2:$C$788,3,FALSE))</f>
        <v/>
      </c>
      <c r="G31" s="390"/>
      <c r="H31" s="200"/>
    </row>
    <row r="32" spans="1:8" ht="80.099999999999994" customHeight="1" x14ac:dyDescent="0.45">
      <c r="A32" s="164">
        <v>9</v>
      </c>
      <c r="B32" s="165"/>
      <c r="C32" s="385" t="str">
        <f>IF(B32="","",VLOOKUP(B32,様式4・中学部!$I$17:$Q$136,2,FALSE))</f>
        <v/>
      </c>
      <c r="D32" s="385" t="str">
        <f>IF(B32="","",VLOOKUP(B32,様式4・中学部!$I$17:$Q$136,3,FALSE))</f>
        <v/>
      </c>
      <c r="E32" s="166" t="str">
        <f>IF(B32="","",VLOOKUP(B32,様式4・中学部!$I$17:$Q$136,4,FALSE))</f>
        <v/>
      </c>
      <c r="F32" s="167" t="str">
        <f>IF(B32="","",VLOOKUP(B32,様式4・中学部!$I$17:$Q$136,5,FALSE))</f>
        <v/>
      </c>
      <c r="G32" s="388" t="str">
        <f>IF(B32="","",VLOOKUP(B32,様式4・中学部!$I$17:$Q$136,7,FALSE))</f>
        <v/>
      </c>
      <c r="H32" s="198"/>
    </row>
    <row r="33" spans="1:8" ht="80.099999999999994" customHeight="1" x14ac:dyDescent="0.45">
      <c r="A33" s="161" t="s">
        <v>2142</v>
      </c>
      <c r="B33" s="168"/>
      <c r="C33" s="386"/>
      <c r="D33" s="386"/>
      <c r="E33" s="169" t="str">
        <f>IF(B33="","",VLOOKUP(B33,ア!$A$2:$C$788,2,FALSE))</f>
        <v/>
      </c>
      <c r="F33" s="170" t="str">
        <f>IF(B33="","",VLOOKUP(B33,ア!$A$2:$C$788,3,FALSE))</f>
        <v/>
      </c>
      <c r="G33" s="389"/>
      <c r="H33" s="199"/>
    </row>
    <row r="34" spans="1:8" ht="80.099999999999994" customHeight="1" x14ac:dyDescent="0.45">
      <c r="A34" s="161" t="s">
        <v>2142</v>
      </c>
      <c r="B34" s="168"/>
      <c r="C34" s="387"/>
      <c r="D34" s="387"/>
      <c r="E34" s="169" t="str">
        <f>IF(B34="","",VLOOKUP(B34,ア!$A$2:$C$788,2,FALSE))</f>
        <v/>
      </c>
      <c r="F34" s="170" t="str">
        <f>IF(B34="","",VLOOKUP(B34,ア!$A$2:$C$788,3,FALSE))</f>
        <v/>
      </c>
      <c r="G34" s="390"/>
      <c r="H34" s="200"/>
    </row>
    <row r="35" spans="1:8" ht="80.099999999999994" customHeight="1" x14ac:dyDescent="0.45">
      <c r="A35" s="164">
        <v>10</v>
      </c>
      <c r="B35" s="165"/>
      <c r="C35" s="385" t="str">
        <f>IF(B35="","",VLOOKUP(B35,様式4・中学部!$I$17:$Q$136,2,FALSE))</f>
        <v/>
      </c>
      <c r="D35" s="385" t="str">
        <f>IF(B35="","",VLOOKUP(B35,様式4・中学部!$I$17:$Q$136,3,FALSE))</f>
        <v/>
      </c>
      <c r="E35" s="166" t="str">
        <f>IF(B35="","",VLOOKUP(B35,様式4・中学部!$I$17:$Q$136,4,FALSE))</f>
        <v/>
      </c>
      <c r="F35" s="167" t="str">
        <f>IF(B35="","",VLOOKUP(B35,様式4・中学部!$I$17:$Q$136,5,FALSE))</f>
        <v/>
      </c>
      <c r="G35" s="388" t="str">
        <f>IF(B35="","",VLOOKUP(B35,様式4・中学部!$I$17:$Q$136,7,FALSE))</f>
        <v/>
      </c>
      <c r="H35" s="198"/>
    </row>
    <row r="36" spans="1:8" ht="80.099999999999994" customHeight="1" x14ac:dyDescent="0.45">
      <c r="A36" s="161" t="s">
        <v>2142</v>
      </c>
      <c r="B36" s="168"/>
      <c r="C36" s="386"/>
      <c r="D36" s="386"/>
      <c r="E36" s="169" t="str">
        <f>IF(B36="","",VLOOKUP(B36,ア!$A$2:$C$788,2,FALSE))</f>
        <v/>
      </c>
      <c r="F36" s="170" t="str">
        <f>IF(B36="","",VLOOKUP(B36,ア!$A$2:$C$788,3,FALSE))</f>
        <v/>
      </c>
      <c r="G36" s="389"/>
      <c r="H36" s="199"/>
    </row>
    <row r="37" spans="1:8" ht="80.099999999999994" customHeight="1" x14ac:dyDescent="0.45">
      <c r="A37" s="161" t="s">
        <v>2142</v>
      </c>
      <c r="B37" s="168"/>
      <c r="C37" s="387"/>
      <c r="D37" s="387"/>
      <c r="E37" s="169" t="str">
        <f>IF(B37="","",VLOOKUP(B37,ア!$A$2:$C$788,2,FALSE))</f>
        <v/>
      </c>
      <c r="F37" s="170" t="str">
        <f>IF(B37="","",VLOOKUP(B37,ア!$A$2:$C$788,3,FALSE))</f>
        <v/>
      </c>
      <c r="G37" s="390"/>
      <c r="H37" s="200"/>
    </row>
    <row r="38" spans="1:8" ht="80.099999999999994" customHeight="1" x14ac:dyDescent="0.45">
      <c r="A38" s="164">
        <v>11</v>
      </c>
      <c r="B38" s="165"/>
      <c r="C38" s="385" t="str">
        <f>IF(B38="","",VLOOKUP(B38,様式4・中学部!$I$17:$Q$136,2,FALSE))</f>
        <v/>
      </c>
      <c r="D38" s="385" t="str">
        <f>IF(B38="","",VLOOKUP(B38,様式4・中学部!$I$17:$Q$136,3,FALSE))</f>
        <v/>
      </c>
      <c r="E38" s="166" t="str">
        <f>IF(B38="","",VLOOKUP(B38,様式4・中学部!$I$17:$Q$136,4,FALSE))</f>
        <v/>
      </c>
      <c r="F38" s="167" t="str">
        <f>IF(B38="","",VLOOKUP(B38,様式4・中学部!$I$17:$Q$136,5,FALSE))</f>
        <v/>
      </c>
      <c r="G38" s="388" t="str">
        <f>IF(B38="","",VLOOKUP(B38,様式4・中学部!$I$17:$Q$136,7,FALSE))</f>
        <v/>
      </c>
      <c r="H38" s="198"/>
    </row>
    <row r="39" spans="1:8" ht="80.099999999999994" customHeight="1" x14ac:dyDescent="0.45">
      <c r="A39" s="161" t="s">
        <v>2142</v>
      </c>
      <c r="B39" s="168"/>
      <c r="C39" s="386"/>
      <c r="D39" s="386"/>
      <c r="E39" s="169" t="str">
        <f>IF(B39="","",VLOOKUP(B39,ア!$A$2:$C$788,2,FALSE))</f>
        <v/>
      </c>
      <c r="F39" s="170" t="str">
        <f>IF(B39="","",VLOOKUP(B39,ア!$A$2:$C$788,3,FALSE))</f>
        <v/>
      </c>
      <c r="G39" s="389"/>
      <c r="H39" s="199"/>
    </row>
    <row r="40" spans="1:8" ht="80.099999999999994" customHeight="1" x14ac:dyDescent="0.45">
      <c r="A40" s="161" t="s">
        <v>2142</v>
      </c>
      <c r="B40" s="168"/>
      <c r="C40" s="387"/>
      <c r="D40" s="387"/>
      <c r="E40" s="169" t="str">
        <f>IF(B40="","",VLOOKUP(B40,ア!$A$2:$C$788,2,FALSE))</f>
        <v/>
      </c>
      <c r="F40" s="170" t="str">
        <f>IF(B40="","",VLOOKUP(B40,ア!$A$2:$C$788,3,FALSE))</f>
        <v/>
      </c>
      <c r="G40" s="390"/>
      <c r="H40" s="200"/>
    </row>
    <row r="41" spans="1:8" ht="80.099999999999994" customHeight="1" x14ac:dyDescent="0.45">
      <c r="A41" s="164">
        <v>12</v>
      </c>
      <c r="B41" s="165"/>
      <c r="C41" s="385" t="str">
        <f>IF(B41="","",VLOOKUP(B41,様式4・中学部!$I$17:$Q$136,2,FALSE))</f>
        <v/>
      </c>
      <c r="D41" s="385" t="str">
        <f>IF(B41="","",VLOOKUP(B41,様式4・中学部!$I$17:$Q$136,3,FALSE))</f>
        <v/>
      </c>
      <c r="E41" s="166" t="str">
        <f>IF(B41="","",VLOOKUP(B41,様式4・中学部!$I$17:$Q$136,4,FALSE))</f>
        <v/>
      </c>
      <c r="F41" s="167" t="str">
        <f>IF(B41="","",VLOOKUP(B41,様式4・中学部!$I$17:$Q$136,5,FALSE))</f>
        <v/>
      </c>
      <c r="G41" s="388" t="str">
        <f>IF(B41="","",VLOOKUP(B41,様式4・中学部!$I$17:$Q$136,7,FALSE))</f>
        <v/>
      </c>
      <c r="H41" s="198"/>
    </row>
    <row r="42" spans="1:8" ht="80.099999999999994" customHeight="1" x14ac:dyDescent="0.45">
      <c r="A42" s="161" t="s">
        <v>2142</v>
      </c>
      <c r="B42" s="168"/>
      <c r="C42" s="386"/>
      <c r="D42" s="386"/>
      <c r="E42" s="169" t="str">
        <f>IF(B42="","",VLOOKUP(B42,ア!$A$2:$C$788,2,FALSE))</f>
        <v/>
      </c>
      <c r="F42" s="170" t="str">
        <f>IF(B42="","",VLOOKUP(B42,ア!$A$2:$C$788,3,FALSE))</f>
        <v/>
      </c>
      <c r="G42" s="389"/>
      <c r="H42" s="199"/>
    </row>
    <row r="43" spans="1:8" ht="80.099999999999994" customHeight="1" x14ac:dyDescent="0.45">
      <c r="A43" s="161" t="s">
        <v>2142</v>
      </c>
      <c r="B43" s="168"/>
      <c r="C43" s="387"/>
      <c r="D43" s="387"/>
      <c r="E43" s="169" t="str">
        <f>IF(B43="","",VLOOKUP(B43,ア!$A$2:$C$788,2,FALSE))</f>
        <v/>
      </c>
      <c r="F43" s="170" t="str">
        <f>IF(B43="","",VLOOKUP(B43,ア!$A$2:$C$788,3,FALSE))</f>
        <v/>
      </c>
      <c r="G43" s="390"/>
      <c r="H43" s="200"/>
    </row>
    <row r="44" spans="1:8" ht="80.099999999999994" customHeight="1" x14ac:dyDescent="0.45">
      <c r="A44" s="164">
        <v>13</v>
      </c>
      <c r="B44" s="165"/>
      <c r="C44" s="385" t="str">
        <f>IF(B44="","",VLOOKUP(B44,様式4・中学部!$I$17:$Q$136,2,FALSE))</f>
        <v/>
      </c>
      <c r="D44" s="385" t="str">
        <f>IF(B44="","",VLOOKUP(B44,様式4・中学部!$I$17:$Q$136,3,FALSE))</f>
        <v/>
      </c>
      <c r="E44" s="166" t="str">
        <f>IF(B44="","",VLOOKUP(B44,様式4・中学部!$I$17:$Q$136,4,FALSE))</f>
        <v/>
      </c>
      <c r="F44" s="167" t="str">
        <f>IF(B44="","",VLOOKUP(B44,様式4・中学部!$I$17:$Q$136,5,FALSE))</f>
        <v/>
      </c>
      <c r="G44" s="388" t="str">
        <f>IF(B44="","",VLOOKUP(B44,様式4・中学部!$I$17:$Q$136,7,FALSE))</f>
        <v/>
      </c>
      <c r="H44" s="198"/>
    </row>
    <row r="45" spans="1:8" ht="80.099999999999994" customHeight="1" x14ac:dyDescent="0.45">
      <c r="A45" s="161" t="s">
        <v>2142</v>
      </c>
      <c r="B45" s="168"/>
      <c r="C45" s="386"/>
      <c r="D45" s="386"/>
      <c r="E45" s="169" t="str">
        <f>IF(B45="","",VLOOKUP(B45,ア!$A$2:$C$788,2,FALSE))</f>
        <v/>
      </c>
      <c r="F45" s="170" t="str">
        <f>IF(B45="","",VLOOKUP(B45,ア!$A$2:$C$788,3,FALSE))</f>
        <v/>
      </c>
      <c r="G45" s="389"/>
      <c r="H45" s="199"/>
    </row>
    <row r="46" spans="1:8" ht="80.099999999999994" customHeight="1" x14ac:dyDescent="0.45">
      <c r="A46" s="161" t="s">
        <v>2142</v>
      </c>
      <c r="B46" s="168"/>
      <c r="C46" s="387"/>
      <c r="D46" s="387"/>
      <c r="E46" s="169" t="str">
        <f>IF(B46="","",VLOOKUP(B46,ア!$A$2:$C$788,2,FALSE))</f>
        <v/>
      </c>
      <c r="F46" s="170" t="str">
        <f>IF(B46="","",VLOOKUP(B46,ア!$A$2:$C$788,3,FALSE))</f>
        <v/>
      </c>
      <c r="G46" s="390"/>
      <c r="H46" s="200"/>
    </row>
    <row r="47" spans="1:8" ht="80.099999999999994" customHeight="1" x14ac:dyDescent="0.45">
      <c r="A47" s="164">
        <v>14</v>
      </c>
      <c r="B47" s="165"/>
      <c r="C47" s="385" t="str">
        <f>IF(B47="","",VLOOKUP(B47,様式4・中学部!$I$17:$Q$136,2,FALSE))</f>
        <v/>
      </c>
      <c r="D47" s="385" t="str">
        <f>IF(B47="","",VLOOKUP(B47,様式4・中学部!$I$17:$Q$136,3,FALSE))</f>
        <v/>
      </c>
      <c r="E47" s="166" t="str">
        <f>IF(B47="","",VLOOKUP(B47,様式4・中学部!$I$17:$Q$136,4,FALSE))</f>
        <v/>
      </c>
      <c r="F47" s="167" t="str">
        <f>IF(B47="","",VLOOKUP(B47,様式4・中学部!$I$17:$Q$136,5,FALSE))</f>
        <v/>
      </c>
      <c r="G47" s="388" t="str">
        <f>IF(B47="","",VLOOKUP(B47,様式4・中学部!$I$17:$Q$136,7,FALSE))</f>
        <v/>
      </c>
      <c r="H47" s="198"/>
    </row>
    <row r="48" spans="1:8" ht="80.099999999999994" customHeight="1" x14ac:dyDescent="0.45">
      <c r="A48" s="161" t="s">
        <v>2142</v>
      </c>
      <c r="B48" s="168"/>
      <c r="C48" s="386"/>
      <c r="D48" s="386"/>
      <c r="E48" s="169" t="str">
        <f>IF(B48="","",VLOOKUP(B48,ア!$A$2:$C$788,2,FALSE))</f>
        <v/>
      </c>
      <c r="F48" s="170" t="str">
        <f>IF(B48="","",VLOOKUP(B48,ア!$A$2:$C$788,3,FALSE))</f>
        <v/>
      </c>
      <c r="G48" s="389"/>
      <c r="H48" s="199"/>
    </row>
    <row r="49" spans="1:8" ht="80.099999999999994" customHeight="1" x14ac:dyDescent="0.45">
      <c r="A49" s="161" t="s">
        <v>2142</v>
      </c>
      <c r="B49" s="168"/>
      <c r="C49" s="387"/>
      <c r="D49" s="387"/>
      <c r="E49" s="169" t="str">
        <f>IF(B49="","",VLOOKUP(B49,ア!$A$2:$C$788,2,FALSE))</f>
        <v/>
      </c>
      <c r="F49" s="170" t="str">
        <f>IF(B49="","",VLOOKUP(B49,ア!$A$2:$C$788,3,FALSE))</f>
        <v/>
      </c>
      <c r="G49" s="390"/>
      <c r="H49" s="200"/>
    </row>
    <row r="50" spans="1:8" ht="80.099999999999994" customHeight="1" x14ac:dyDescent="0.45">
      <c r="A50" s="164">
        <v>15</v>
      </c>
      <c r="B50" s="165"/>
      <c r="C50" s="385" t="str">
        <f>IF(B50="","",VLOOKUP(B50,様式4・中学部!$I$17:$Q$136,2,FALSE))</f>
        <v/>
      </c>
      <c r="D50" s="385" t="str">
        <f>IF(B50="","",VLOOKUP(B50,様式4・中学部!$I$17:$Q$136,3,FALSE))</f>
        <v/>
      </c>
      <c r="E50" s="166" t="str">
        <f>IF(B50="","",VLOOKUP(B50,様式4・中学部!$I$17:$Q$136,4,FALSE))</f>
        <v/>
      </c>
      <c r="F50" s="167" t="str">
        <f>IF(B50="","",VLOOKUP(B50,様式4・中学部!$I$17:$Q$136,5,FALSE))</f>
        <v/>
      </c>
      <c r="G50" s="388" t="str">
        <f>IF(B50="","",VLOOKUP(B50,様式4・中学部!$I$17:$Q$136,7,FALSE))</f>
        <v/>
      </c>
      <c r="H50" s="198"/>
    </row>
    <row r="51" spans="1:8" ht="80.099999999999994" customHeight="1" x14ac:dyDescent="0.45">
      <c r="A51" s="161" t="s">
        <v>2142</v>
      </c>
      <c r="B51" s="168"/>
      <c r="C51" s="386"/>
      <c r="D51" s="386"/>
      <c r="E51" s="169" t="str">
        <f>IF(B51="","",VLOOKUP(B51,ア!$A$2:$C$788,2,FALSE))</f>
        <v/>
      </c>
      <c r="F51" s="170" t="str">
        <f>IF(B51="","",VLOOKUP(B51,ア!$A$2:$C$788,3,FALSE))</f>
        <v/>
      </c>
      <c r="G51" s="389"/>
      <c r="H51" s="199"/>
    </row>
    <row r="52" spans="1:8" ht="80.099999999999994" customHeight="1" x14ac:dyDescent="0.45">
      <c r="A52" s="161" t="s">
        <v>2142</v>
      </c>
      <c r="B52" s="168"/>
      <c r="C52" s="387"/>
      <c r="D52" s="387"/>
      <c r="E52" s="169" t="str">
        <f>IF(B52="","",VLOOKUP(B52,ア!$A$2:$C$788,2,FALSE))</f>
        <v/>
      </c>
      <c r="F52" s="170" t="str">
        <f>IF(B52="","",VLOOKUP(B52,ア!$A$2:$C$788,3,FALSE))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F9"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様式4・中学部!W3</f>
        <v>中学部</v>
      </c>
      <c r="B1" s="379"/>
      <c r="C1" s="380" t="s">
        <v>5528</v>
      </c>
      <c r="D1" s="381"/>
      <c r="E1" s="157"/>
      <c r="F1" s="393"/>
      <c r="G1" s="393"/>
      <c r="H1" s="393"/>
      <c r="I1" s="393"/>
    </row>
    <row r="2" spans="1:9" ht="29.25" customHeight="1" x14ac:dyDescent="0.45">
      <c r="A2" s="383" t="str">
        <f>様式３・中1!$A$2</f>
        <v>令和８年度使用教科用図書図書選定理由一覧表（支援学校用）</v>
      </c>
      <c r="B2" s="383"/>
      <c r="C2" s="383"/>
      <c r="D2" s="383"/>
      <c r="E2" s="383"/>
      <c r="F2" s="383"/>
      <c r="G2" s="383"/>
      <c r="H2" s="383"/>
      <c r="I2" s="383"/>
    </row>
    <row r="3" spans="1:9" s="1" customFormat="1" ht="22.5" customHeight="1" x14ac:dyDescent="0.2">
      <c r="A3" s="401"/>
      <c r="B3" s="401"/>
      <c r="C3" s="401"/>
      <c r="D3" s="289"/>
      <c r="E3" s="289"/>
      <c r="F3" s="384" t="str">
        <f>様式３・中1!F3</f>
        <v>学校名　　　大阪府立摂津支援学校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1" t="s">
        <v>2019</v>
      </c>
      <c r="B5" s="391"/>
      <c r="C5" s="391"/>
      <c r="D5" s="171"/>
      <c r="E5" s="171"/>
    </row>
    <row r="6" spans="1:9" ht="20.399999999999999" customHeight="1" x14ac:dyDescent="0.45">
      <c r="A6" s="391"/>
      <c r="B6" s="391"/>
      <c r="C6" s="39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2025</v>
      </c>
      <c r="C8" s="180" t="str">
        <f>IF(B8="","",VLOOKUP(B8,様式4・中学部!$R$17:$Z$136,2,FALSE))</f>
        <v>国語</v>
      </c>
      <c r="D8" s="180" t="str">
        <f>IF(B8="","",VLOOKUP(B8,様式4・中学部!$R$17:$Z$136,3,FALSE))</f>
        <v>国語</v>
      </c>
      <c r="E8" s="178" t="str">
        <f>IF(B8="","",VLOOKUP(B8,様式4・中学部!$R$17:$Z$136,4,FALSE))</f>
        <v>06-1　偕　成　社</v>
      </c>
      <c r="F8" s="179" t="str">
        <f>IF(B8="","",VLOOKUP(B8,様式4・中学部!$R$17:$Z$136,5,FALSE))</f>
        <v>五味太郎・言葉図鑑（６）くらしのことば</v>
      </c>
      <c r="G8" s="181" t="str">
        <f>IF(B8="","",VLOOKUP(B8,様式4・中学部!$R$17:$Z$136,6,FALSE))</f>
        <v>知</v>
      </c>
      <c r="H8" s="181" t="str">
        <f>IF(B8="","",VLOOKUP(B8,様式4・中学部!$R$17:$Z$136,7,FALSE))</f>
        <v>B</v>
      </c>
      <c r="I8" s="197" t="s">
        <v>7945</v>
      </c>
    </row>
    <row r="9" spans="1:9" ht="80.099999999999994" customHeight="1" x14ac:dyDescent="0.45">
      <c r="A9" s="176">
        <v>2</v>
      </c>
      <c r="B9" s="177" t="s">
        <v>2028</v>
      </c>
      <c r="C9" s="180" t="str">
        <f>IF(B9="","",VLOOKUP(B9,様式4・中学部!$R$17:$Z$136,2,FALSE))</f>
        <v>国語</v>
      </c>
      <c r="D9" s="180" t="str">
        <f>IF(B9="","",VLOOKUP(B9,様式4・中学部!$R$17:$Z$136,3,FALSE))</f>
        <v>国語</v>
      </c>
      <c r="E9" s="178" t="str">
        <f>IF(B9="","",VLOOKUP(B9,様式4・中学部!$R$17:$Z$136,4,FALSE))</f>
        <v>01-1　あ か ね 書 房</v>
      </c>
      <c r="F9" s="179" t="str">
        <f>IF(B9="","",VLOOKUP(B9,様式4・中学部!$R$17:$Z$136,5,FALSE))</f>
        <v>けんちゃんとあそぼう３まねっこまねっこ</v>
      </c>
      <c r="G9" s="181" t="str">
        <f>IF(B9="","",VLOOKUP(B9,様式4・中学部!$R$17:$Z$136,6,FALSE))</f>
        <v>知</v>
      </c>
      <c r="H9" s="181" t="str">
        <f>IF(B9="","",VLOOKUP(B9,様式4・中学部!$R$17:$Z$136,7,FALSE))</f>
        <v>C</v>
      </c>
      <c r="I9" s="197" t="s">
        <v>7946</v>
      </c>
    </row>
    <row r="10" spans="1:9" ht="80.099999999999994" customHeight="1" x14ac:dyDescent="0.45">
      <c r="A10" s="176">
        <v>3</v>
      </c>
      <c r="B10" s="177" t="s">
        <v>2031</v>
      </c>
      <c r="C10" s="180" t="str">
        <f>IF(B10="","",VLOOKUP(B10,様式4・中学部!$R$17:$Z$136,2,FALSE))</f>
        <v>社会</v>
      </c>
      <c r="D10" s="180" t="str">
        <f>IF(B10="","",VLOOKUP(B10,様式4・中学部!$R$17:$Z$136,3,FALSE))</f>
        <v>社会</v>
      </c>
      <c r="E10" s="178" t="str">
        <f>IF(B10="","",VLOOKUP(B10,様式4・中学部!$R$17:$Z$136,4,FALSE))</f>
        <v>28-1　福　音　館</v>
      </c>
      <c r="F10" s="179" t="str">
        <f>IF(B10="","",VLOOKUP(B10,様式4・中学部!$R$17:$Z$136,5,FALSE))</f>
        <v>福音館の科学シリーズ絵で見る日本の歴史</v>
      </c>
      <c r="G10" s="181" t="str">
        <f>IF(B10="","",VLOOKUP(B10,様式4・中学部!$R$17:$Z$136,6,FALSE))</f>
        <v>知</v>
      </c>
      <c r="H10" s="181" t="str">
        <f>IF(B10="","",VLOOKUP(B10,様式4・中学部!$R$17:$Z$136,7,FALSE))</f>
        <v>A</v>
      </c>
      <c r="I10" s="197" t="s">
        <v>7947</v>
      </c>
    </row>
    <row r="11" spans="1:9" ht="80.099999999999994" customHeight="1" x14ac:dyDescent="0.45">
      <c r="A11" s="176">
        <v>4</v>
      </c>
      <c r="B11" s="177" t="s">
        <v>2034</v>
      </c>
      <c r="C11" s="180" t="str">
        <f>IF(B11="","",VLOOKUP(B11,様式4・中学部!$R$17:$Z$136,2,FALSE))</f>
        <v>社会</v>
      </c>
      <c r="D11" s="180" t="str">
        <f>IF(B11="","",VLOOKUP(B11,様式4・中学部!$R$17:$Z$136,3,FALSE))</f>
        <v>社会</v>
      </c>
      <c r="E11" s="178" t="str">
        <f>IF(B11="","",VLOOKUP(B11,様式4・中学部!$R$17:$Z$136,4,FALSE))</f>
        <v>28-1　福　音　館</v>
      </c>
      <c r="F11" s="179" t="str">
        <f>IF(B11="","",VLOOKUP(B11,様式4・中学部!$R$17:$Z$136,5,FALSE))</f>
        <v xml:space="preserve">みぢかなかがくシリーズ町たんけん </v>
      </c>
      <c r="G11" s="181" t="str">
        <f>IF(B11="","",VLOOKUP(B11,様式4・中学部!$R$17:$Z$136,6,FALSE))</f>
        <v>知</v>
      </c>
      <c r="H11" s="181" t="str">
        <f>IF(B11="","",VLOOKUP(B11,様式4・中学部!$R$17:$Z$136,7,FALSE))</f>
        <v>B・C</v>
      </c>
      <c r="I11" s="197" t="s">
        <v>7948</v>
      </c>
    </row>
    <row r="12" spans="1:9" ht="80.099999999999994" customHeight="1" x14ac:dyDescent="0.45">
      <c r="A12" s="176">
        <v>5</v>
      </c>
      <c r="B12" s="177" t="s">
        <v>2043</v>
      </c>
      <c r="C12" s="180" t="str">
        <f>IF(B12="","",VLOOKUP(B12,様式4・中学部!$R$17:$Z$136,2,FALSE))</f>
        <v>数学</v>
      </c>
      <c r="D12" s="180" t="str">
        <f>IF(B12="","",VLOOKUP(B12,様式4・中学部!$R$17:$Z$136,3,FALSE))</f>
        <v>数学</v>
      </c>
      <c r="E12" s="178" t="str">
        <f>IF(B12="","",VLOOKUP(B12,様式4・中学部!$R$17:$Z$136,4,FALSE))</f>
        <v>72-31　日　本　図　書</v>
      </c>
      <c r="F12" s="179" t="str">
        <f>IF(B12="","",VLOOKUP(B12,様式4・中学部!$R$17:$Z$136,5,FALSE))</f>
        <v>さんすうだいすき第９巻はかってみよう</v>
      </c>
      <c r="G12" s="181" t="str">
        <f>IF(B12="","",VLOOKUP(B12,様式4・中学部!$R$17:$Z$136,6,FALSE))</f>
        <v>知</v>
      </c>
      <c r="H12" s="181" t="str">
        <f>IF(B12="","",VLOOKUP(B12,様式4・中学部!$R$17:$Z$136,7,FALSE))</f>
        <v>B</v>
      </c>
      <c r="I12" s="197" t="s">
        <v>7952</v>
      </c>
    </row>
    <row r="13" spans="1:9" ht="80.099999999999994" customHeight="1" x14ac:dyDescent="0.45">
      <c r="A13" s="176">
        <v>6</v>
      </c>
      <c r="B13" s="177" t="s">
        <v>2046</v>
      </c>
      <c r="C13" s="180" t="str">
        <f>IF(B13="","",VLOOKUP(B13,様式4・中学部!$R$17:$Z$136,2,FALSE))</f>
        <v>数学</v>
      </c>
      <c r="D13" s="180" t="str">
        <f>IF(B13="","",VLOOKUP(B13,様式4・中学部!$R$17:$Z$136,3,FALSE))</f>
        <v>数学</v>
      </c>
      <c r="E13" s="178" t="str">
        <f>IF(B13="","",VLOOKUP(B13,様式4・中学部!$R$17:$Z$136,4,FALSE))</f>
        <v>06-1　偕　成　社</v>
      </c>
      <c r="F13" s="179" t="str">
        <f>IF(B13="","",VLOOKUP(B13,様式4・中学部!$R$17:$Z$136,5,FALSE))</f>
        <v>五味太郎ゲーム・ブック(３)ためしてみよう
がんがえてみよう</v>
      </c>
      <c r="G13" s="181" t="str">
        <f>IF(B13="","",VLOOKUP(B13,様式4・中学部!$R$17:$Z$136,6,FALSE))</f>
        <v>知</v>
      </c>
      <c r="H13" s="181" t="str">
        <f>IF(B13="","",VLOOKUP(B13,様式4・中学部!$R$17:$Z$136,7,FALSE))</f>
        <v>C</v>
      </c>
      <c r="I13" s="197" t="s">
        <v>7949</v>
      </c>
    </row>
    <row r="14" spans="1:9" ht="80.099999999999994" customHeight="1" x14ac:dyDescent="0.45">
      <c r="A14" s="176">
        <v>7</v>
      </c>
      <c r="B14" s="177" t="s">
        <v>2049</v>
      </c>
      <c r="C14" s="180" t="str">
        <f>IF(B14="","",VLOOKUP(B14,様式4・中学部!$R$17:$Z$136,2,FALSE))</f>
        <v>理科</v>
      </c>
      <c r="D14" s="180" t="str">
        <f>IF(B14="","",VLOOKUP(B14,様式4・中学部!$R$17:$Z$136,3,FALSE))</f>
        <v>理科</v>
      </c>
      <c r="E14" s="178" t="str">
        <f>IF(B14="","",VLOOKUP(B14,様式4・中学部!$R$17:$Z$136,4,FALSE))</f>
        <v>06-1　偕　成　社</v>
      </c>
      <c r="F14" s="179" t="str">
        <f>IF(B14="","",VLOOKUP(B14,様式4・中学部!$R$17:$Z$136,5,FALSE))</f>
        <v>ちょこっとできる
びっくりあそび３　重さのふしぎあそび</v>
      </c>
      <c r="G14" s="181" t="str">
        <f>IF(B14="","",VLOOKUP(B14,様式4・中学部!$R$17:$Z$136,6,FALSE))</f>
        <v>知</v>
      </c>
      <c r="H14" s="181" t="str">
        <f>IF(B14="","",VLOOKUP(B14,様式4・中学部!$R$17:$Z$136,7,FALSE))</f>
        <v>全</v>
      </c>
      <c r="I14" s="197" t="s">
        <v>7950</v>
      </c>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32"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様式4・中学部!W3</f>
        <v>中学部</v>
      </c>
      <c r="B1" s="379"/>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大阪府立摂津支援学校　　　中学部</v>
      </c>
      <c r="G3" s="392"/>
      <c r="H3" s="392"/>
    </row>
    <row r="4" spans="1:8" s="35" customFormat="1" ht="20.399999999999999" customHeight="1" x14ac:dyDescent="0.2">
      <c r="A4" s="158"/>
      <c r="B4" s="158"/>
      <c r="C4" s="159"/>
      <c r="D4" s="159"/>
      <c r="E4" s="159"/>
      <c r="F4" s="398"/>
      <c r="G4" s="398"/>
      <c r="H4" s="398"/>
    </row>
    <row r="5" spans="1:8" s="35" customFormat="1" ht="20.399999999999999" customHeight="1" x14ac:dyDescent="0.2">
      <c r="A5" s="391" t="s">
        <v>2019</v>
      </c>
      <c r="B5" s="391"/>
      <c r="C5" s="391"/>
      <c r="D5" s="159"/>
      <c r="E5" s="159"/>
      <c r="F5" s="285" t="s">
        <v>7714</v>
      </c>
      <c r="G5" s="285"/>
      <c r="H5" s="285"/>
    </row>
    <row r="6" spans="1:8" ht="20.399999999999999" customHeight="1" x14ac:dyDescent="0.45">
      <c r="A6" s="391"/>
      <c r="B6" s="391"/>
      <c r="C6" s="391"/>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IF(B8="","",VLOOKUP(B8,様式4・中学部!$R$17:$Z$136,2,FALSE))</f>
        <v/>
      </c>
      <c r="D8" s="385" t="str">
        <f>IF(B8="","",VLOOKUP(B8,様式4・中学部!$R$17:$Z$136,3,FALSE))</f>
        <v/>
      </c>
      <c r="E8" s="166" t="str">
        <f>IF(B8="","",VLOOKUP(B8,様式4・中学部!$A$17:$H$136,4,FALSE))</f>
        <v/>
      </c>
      <c r="F8" s="167" t="str">
        <f>IF(B8="","",VLOOKUP(B8,様式4・中学部!$R$17:$Z$136,5,FALSE))</f>
        <v/>
      </c>
      <c r="G8" s="388" t="str">
        <f>IF(B8="","",VLOOKUP(B8,様式4・中学部!$R$17:$Z$136,7,FALSE))</f>
        <v/>
      </c>
      <c r="H8" s="198"/>
    </row>
    <row r="9" spans="1:8" ht="80.099999999999994" customHeight="1" x14ac:dyDescent="0.45">
      <c r="A9" s="161" t="s">
        <v>2142</v>
      </c>
      <c r="B9" s="168"/>
      <c r="C9" s="386"/>
      <c r="D9" s="386"/>
      <c r="E9" s="169" t="str">
        <f>IF(B9="","",VLOOKUP(B9,ア!$A$2:$C$788,2,FALSE))</f>
        <v/>
      </c>
      <c r="F9" s="170" t="str">
        <f>IF(B9="","",VLOOKUP(B9,ア!$A$2:$C$788,3,FALSE))</f>
        <v/>
      </c>
      <c r="G9" s="389"/>
      <c r="H9" s="199"/>
    </row>
    <row r="10" spans="1:8" ht="80.099999999999994" customHeight="1" x14ac:dyDescent="0.45">
      <c r="A10" s="161" t="s">
        <v>2142</v>
      </c>
      <c r="B10" s="168"/>
      <c r="C10" s="387"/>
      <c r="D10" s="387"/>
      <c r="E10" s="169" t="str">
        <f>IF(B10="","",VLOOKUP(B10,ア!$A$2:$C$788,2,FALSE))</f>
        <v/>
      </c>
      <c r="F10" s="170" t="str">
        <f>IF(B10="","",VLOOKUP(B10,ア!$A$2:$C$788,3,FALSE))</f>
        <v/>
      </c>
      <c r="G10" s="390"/>
      <c r="H10" s="200"/>
    </row>
    <row r="11" spans="1:8" ht="80.099999999999994" customHeight="1" x14ac:dyDescent="0.45">
      <c r="A11" s="164">
        <v>2</v>
      </c>
      <c r="B11" s="165"/>
      <c r="C11" s="385" t="str">
        <f>IF(B11="","",VLOOKUP(B11,様式4・中学部!$R$17:$Z$136,2,FALSE))</f>
        <v/>
      </c>
      <c r="D11" s="385" t="str">
        <f>IF(B11="","",VLOOKUP(B11,様式4・中学部!$R$17:$Z$136,3,FALSE))</f>
        <v/>
      </c>
      <c r="E11" s="166" t="str">
        <f>IF(B11="","",VLOOKUP(B11,様式4・中学部!$R$17:$Z$136,4,FALSE))</f>
        <v/>
      </c>
      <c r="F11" s="167" t="str">
        <f>IF(B11="","",VLOOKUP(B11,様式4・中学部!$R$17:$Z$136,5,FALSE))</f>
        <v/>
      </c>
      <c r="G11" s="388" t="str">
        <f>IF(B11="","",VLOOKUP(B11,様式4・中学部!$R$17:$Z$136,7,FALSE))</f>
        <v/>
      </c>
      <c r="H11" s="198"/>
    </row>
    <row r="12" spans="1:8" ht="80.099999999999994" customHeight="1" x14ac:dyDescent="0.45">
      <c r="A12" s="161" t="s">
        <v>2142</v>
      </c>
      <c r="B12" s="168"/>
      <c r="C12" s="386"/>
      <c r="D12" s="386"/>
      <c r="E12" s="169" t="str">
        <f>IF(B12="","",VLOOKUP(B12,ア!$A$2:$C$788,2,FALSE))</f>
        <v/>
      </c>
      <c r="F12" s="170" t="str">
        <f>IF(B12="","",VLOOKUP(B12,ア!$A$2:$C$788,3,FALSE))</f>
        <v/>
      </c>
      <c r="G12" s="389"/>
      <c r="H12" s="199"/>
    </row>
    <row r="13" spans="1:8" ht="80.099999999999994" customHeight="1" x14ac:dyDescent="0.45">
      <c r="A13" s="161" t="s">
        <v>2142</v>
      </c>
      <c r="B13" s="168"/>
      <c r="C13" s="387"/>
      <c r="D13" s="387"/>
      <c r="E13" s="169" t="str">
        <f>IF(B13="","",VLOOKUP(B13,ア!$A$2:$C$788,2,FALSE))</f>
        <v/>
      </c>
      <c r="F13" s="170" t="str">
        <f>IF(B13="","",VLOOKUP(B13,ア!$A$2:$C$788,3,FALSE))</f>
        <v/>
      </c>
      <c r="G13" s="390"/>
      <c r="H13" s="200"/>
    </row>
    <row r="14" spans="1:8" ht="80.099999999999994" customHeight="1" x14ac:dyDescent="0.45">
      <c r="A14" s="164">
        <v>3</v>
      </c>
      <c r="B14" s="165"/>
      <c r="C14" s="385" t="str">
        <f>IF(B14="","",VLOOKUP(B14,様式4・中学部!$R$17:$Z$136,2,FALSE))</f>
        <v/>
      </c>
      <c r="D14" s="385" t="str">
        <f>IF(B14="","",VLOOKUP(B14,様式4・中学部!$R$17:$Z$136,3,FALSE))</f>
        <v/>
      </c>
      <c r="E14" s="166" t="str">
        <f>IF(B14="","",VLOOKUP(B14,様式4・中学部!$R$17:$Z$136,4,FALSE))</f>
        <v/>
      </c>
      <c r="F14" s="167" t="str">
        <f>IF(B14="","",VLOOKUP(B14,様式4・中学部!$R$17:$Z$136,5,FALSE))</f>
        <v/>
      </c>
      <c r="G14" s="388" t="str">
        <f>IF(B14="","",VLOOKUP(B14,様式4・中学部!$R$17:$Z$136,7,FALSE))</f>
        <v/>
      </c>
      <c r="H14" s="198"/>
    </row>
    <row r="15" spans="1:8" ht="80.099999999999994" customHeight="1" x14ac:dyDescent="0.45">
      <c r="A15" s="161" t="s">
        <v>2142</v>
      </c>
      <c r="B15" s="168"/>
      <c r="C15" s="386"/>
      <c r="D15" s="386"/>
      <c r="E15" s="169" t="str">
        <f>IF(B15="","",VLOOKUP(B15,ア!$A$2:$C$788,2,FALSE))</f>
        <v/>
      </c>
      <c r="F15" s="170" t="str">
        <f>IF(B15="","",VLOOKUP(B15,ア!$A$2:$C$788,3,FALSE))</f>
        <v/>
      </c>
      <c r="G15" s="389"/>
      <c r="H15" s="199"/>
    </row>
    <row r="16" spans="1:8" ht="80.099999999999994" customHeight="1" x14ac:dyDescent="0.45">
      <c r="A16" s="161" t="s">
        <v>2142</v>
      </c>
      <c r="B16" s="168"/>
      <c r="C16" s="387"/>
      <c r="D16" s="387"/>
      <c r="E16" s="169" t="str">
        <f>IF(B16="","",VLOOKUP(B16,ア!$A$2:$C$788,2,FALSE))</f>
        <v/>
      </c>
      <c r="F16" s="170" t="str">
        <f>IF(B16="","",VLOOKUP(B16,ア!$A$2:$C$788,3,FALSE))</f>
        <v/>
      </c>
      <c r="G16" s="390"/>
      <c r="H16" s="200"/>
    </row>
    <row r="17" spans="1:8" ht="80.099999999999994" customHeight="1" x14ac:dyDescent="0.45">
      <c r="A17" s="164">
        <v>4</v>
      </c>
      <c r="B17" s="165"/>
      <c r="C17" s="385" t="str">
        <f>IF(B17="","",VLOOKUP(B17,様式4・中学部!$R$17:$Z$136,2,FALSE))</f>
        <v/>
      </c>
      <c r="D17" s="385" t="str">
        <f>IF(B17="","",VLOOKUP(B17,様式4・中学部!$R$17:$Z$136,3,FALSE))</f>
        <v/>
      </c>
      <c r="E17" s="166" t="str">
        <f>IF(B17="","",VLOOKUP(B17,様式4・中学部!$R$17:$Z$136,4,FALSE))</f>
        <v/>
      </c>
      <c r="F17" s="167" t="str">
        <f>IF(B17="","",VLOOKUP(B17,様式4・中学部!$R$17:$Z$136,5,FALSE))</f>
        <v/>
      </c>
      <c r="G17" s="388" t="str">
        <f>IF(B17="","",VLOOKUP(B17,様式4・中学部!$R$17:$Z$136,7,FALSE))</f>
        <v/>
      </c>
      <c r="H17" s="198"/>
    </row>
    <row r="18" spans="1:8" ht="80.099999999999994" customHeight="1" x14ac:dyDescent="0.45">
      <c r="A18" s="161" t="s">
        <v>2142</v>
      </c>
      <c r="B18" s="168"/>
      <c r="C18" s="386"/>
      <c r="D18" s="386"/>
      <c r="E18" s="169" t="str">
        <f>IF(B18="","",VLOOKUP(B18,ア!$A$2:$C$788,2,FALSE))</f>
        <v/>
      </c>
      <c r="F18" s="170" t="str">
        <f>IF(B18="","",VLOOKUP(B18,ア!$A$2:$C$788,3,FALSE))</f>
        <v/>
      </c>
      <c r="G18" s="389"/>
      <c r="H18" s="199"/>
    </row>
    <row r="19" spans="1:8" ht="80.099999999999994" customHeight="1" x14ac:dyDescent="0.45">
      <c r="A19" s="161" t="s">
        <v>2142</v>
      </c>
      <c r="B19" s="168"/>
      <c r="C19" s="387"/>
      <c r="D19" s="387"/>
      <c r="E19" s="169" t="str">
        <f>IF(B19="","",VLOOKUP(B19,ア!$A$2:$C$788,2,FALSE))</f>
        <v/>
      </c>
      <c r="F19" s="170" t="str">
        <f>IF(B19="","",VLOOKUP(B19,ア!$A$2:$C$788,3,FALSE))</f>
        <v/>
      </c>
      <c r="G19" s="390"/>
      <c r="H19" s="200"/>
    </row>
    <row r="20" spans="1:8" ht="80.099999999999994" customHeight="1" x14ac:dyDescent="0.45">
      <c r="A20" s="164">
        <v>5</v>
      </c>
      <c r="B20" s="165"/>
      <c r="C20" s="385" t="str">
        <f>IF(B20="","",VLOOKUP(B20,様式4・中学部!$R$17:$Z$136,2,FALSE))</f>
        <v/>
      </c>
      <c r="D20" s="385" t="str">
        <f>IF(B20="","",VLOOKUP(B20,様式4・中学部!$R$17:$Z$136,3,FALSE))</f>
        <v/>
      </c>
      <c r="E20" s="166" t="str">
        <f>IF(B20="","",VLOOKUP(B20,様式4・中学部!$R$17:$Z$136,4,FALSE))</f>
        <v/>
      </c>
      <c r="F20" s="167" t="str">
        <f>IF(B20="","",VLOOKUP(B20,様式4・中学部!$R$17:$Z$136,5,FALSE))</f>
        <v/>
      </c>
      <c r="G20" s="388" t="str">
        <f>IF(B20="","",VLOOKUP(B20,様式4・中学部!$R$17:$Z$136,7,FALSE))</f>
        <v/>
      </c>
      <c r="H20" s="198"/>
    </row>
    <row r="21" spans="1:8" ht="80.099999999999994" customHeight="1" x14ac:dyDescent="0.45">
      <c r="A21" s="161" t="s">
        <v>2142</v>
      </c>
      <c r="B21" s="168"/>
      <c r="C21" s="386"/>
      <c r="D21" s="386"/>
      <c r="E21" s="169" t="str">
        <f>IF(B21="","",VLOOKUP(B21,ア!$A$2:$C$788,2,FALSE))</f>
        <v/>
      </c>
      <c r="F21" s="170" t="str">
        <f>IF(B21="","",VLOOKUP(B21,ア!$A$2:$C$788,3,FALSE))</f>
        <v/>
      </c>
      <c r="G21" s="389"/>
      <c r="H21" s="199"/>
    </row>
    <row r="22" spans="1:8" ht="80.099999999999994" customHeight="1" x14ac:dyDescent="0.45">
      <c r="A22" s="161" t="s">
        <v>2142</v>
      </c>
      <c r="B22" s="168"/>
      <c r="C22" s="387"/>
      <c r="D22" s="387"/>
      <c r="E22" s="169" t="str">
        <f>IF(B22="","",VLOOKUP(B22,ア!$A$2:$C$788,2,FALSE))</f>
        <v/>
      </c>
      <c r="F22" s="170" t="str">
        <f>IF(B22="","",VLOOKUP(B22,ア!$A$2:$C$788,3,FALSE))</f>
        <v/>
      </c>
      <c r="G22" s="390"/>
      <c r="H22" s="200"/>
    </row>
    <row r="23" spans="1:8" ht="80.099999999999994" customHeight="1" x14ac:dyDescent="0.45">
      <c r="A23" s="164">
        <v>6</v>
      </c>
      <c r="B23" s="165"/>
      <c r="C23" s="385" t="str">
        <f>IF(B23="","",VLOOKUP(B23,様式4・中学部!$R$17:$Z$136,2,FALSE))</f>
        <v/>
      </c>
      <c r="D23" s="385" t="str">
        <f>IF(B23="","",VLOOKUP(B23,様式4・中学部!$R$17:$Z$136,3,FALSE))</f>
        <v/>
      </c>
      <c r="E23" s="166" t="str">
        <f>IF(B23="","",VLOOKUP(B23,様式4・中学部!$R$17:$Z$136,4,FALSE))</f>
        <v/>
      </c>
      <c r="F23" s="167" t="str">
        <f>IF(B23="","",VLOOKUP(B23,様式4・中学部!$R$17:$Z$136,5,FALSE))</f>
        <v/>
      </c>
      <c r="G23" s="388" t="str">
        <f>IF(B23="","",VLOOKUP(B23,様式4・中学部!$R$17:$Z$136,7,FALSE))</f>
        <v/>
      </c>
      <c r="H23" s="198"/>
    </row>
    <row r="24" spans="1:8" ht="80.099999999999994" customHeight="1" x14ac:dyDescent="0.45">
      <c r="A24" s="161" t="s">
        <v>2142</v>
      </c>
      <c r="B24" s="168"/>
      <c r="C24" s="386"/>
      <c r="D24" s="386"/>
      <c r="E24" s="169" t="str">
        <f>IF(B24="","",VLOOKUP(B24,ア!$A$2:$C$788,2,FALSE))</f>
        <v/>
      </c>
      <c r="F24" s="170" t="str">
        <f>IF(B24="","",VLOOKUP(B24,ア!$A$2:$C$788,3,FALSE))</f>
        <v/>
      </c>
      <c r="G24" s="389"/>
      <c r="H24" s="199"/>
    </row>
    <row r="25" spans="1:8" ht="80.099999999999994" customHeight="1" x14ac:dyDescent="0.45">
      <c r="A25" s="161" t="s">
        <v>2142</v>
      </c>
      <c r="B25" s="168"/>
      <c r="C25" s="387"/>
      <c r="D25" s="387"/>
      <c r="E25" s="169" t="str">
        <f>IF(B25="","",VLOOKUP(B25,ア!$A$2:$C$788,2,FALSE))</f>
        <v/>
      </c>
      <c r="F25" s="170" t="str">
        <f>IF(B25="","",VLOOKUP(B25,ア!$A$2:$C$788,3,FALSE))</f>
        <v/>
      </c>
      <c r="G25" s="390"/>
      <c r="H25" s="200"/>
    </row>
    <row r="26" spans="1:8" ht="80.099999999999994" customHeight="1" x14ac:dyDescent="0.45">
      <c r="A26" s="164">
        <v>7</v>
      </c>
      <c r="B26" s="165"/>
      <c r="C26" s="385" t="str">
        <f>IF(B26="","",VLOOKUP(B26,様式4・中学部!$R$17:$Z$136,2,FALSE))</f>
        <v/>
      </c>
      <c r="D26" s="385" t="str">
        <f>IF(B26="","",VLOOKUP(B26,様式4・中学部!$R$17:$Z$136,3,FALSE))</f>
        <v/>
      </c>
      <c r="E26" s="166" t="str">
        <f>IF(B26="","",VLOOKUP(B26,様式4・中学部!$R$17:$Z$136,4,FALSE))</f>
        <v/>
      </c>
      <c r="F26" s="167" t="str">
        <f>IF(B26="","",VLOOKUP(B26,様式4・中学部!$R$17:$Z$136,5,FALSE))</f>
        <v/>
      </c>
      <c r="G26" s="388" t="str">
        <f>IF(B26="","",VLOOKUP(B26,様式4・中学部!$R$17:$Z$136,7,FALSE))</f>
        <v/>
      </c>
      <c r="H26" s="198"/>
    </row>
    <row r="27" spans="1:8" ht="80.099999999999994" customHeight="1" x14ac:dyDescent="0.45">
      <c r="A27" s="161" t="s">
        <v>2142</v>
      </c>
      <c r="B27" s="168"/>
      <c r="C27" s="386"/>
      <c r="D27" s="386"/>
      <c r="E27" s="169" t="str">
        <f>IF(B27="","",VLOOKUP(B27,ア!$A$2:$C$788,2,FALSE))</f>
        <v/>
      </c>
      <c r="F27" s="170" t="str">
        <f>IF(B27="","",VLOOKUP(B27,ア!$A$2:$C$788,3,FALSE))</f>
        <v/>
      </c>
      <c r="G27" s="389"/>
      <c r="H27" s="199"/>
    </row>
    <row r="28" spans="1:8" ht="80.099999999999994" customHeight="1" x14ac:dyDescent="0.45">
      <c r="A28" s="161" t="s">
        <v>2142</v>
      </c>
      <c r="B28" s="168"/>
      <c r="C28" s="387"/>
      <c r="D28" s="387"/>
      <c r="E28" s="169" t="str">
        <f>IF(B28="","",VLOOKUP(B28,ア!$A$2:$C$788,2,FALSE))</f>
        <v/>
      </c>
      <c r="F28" s="170" t="str">
        <f>IF(B28="","",VLOOKUP(B28,ア!$A$2:$C$788,3,FALSE))</f>
        <v/>
      </c>
      <c r="G28" s="390"/>
      <c r="H28" s="200"/>
    </row>
    <row r="29" spans="1:8" ht="80.099999999999994" customHeight="1" x14ac:dyDescent="0.45">
      <c r="A29" s="164">
        <v>8</v>
      </c>
      <c r="B29" s="165"/>
      <c r="C29" s="385" t="str">
        <f>IF(B29="","",VLOOKUP(B29,様式4・中学部!$R$17:$Z$136,2,FALSE))</f>
        <v/>
      </c>
      <c r="D29" s="385" t="str">
        <f>IF(B29="","",VLOOKUP(B29,様式4・中学部!$R$17:$Z$136,3,FALSE))</f>
        <v/>
      </c>
      <c r="E29" s="166" t="str">
        <f>IF(B29="","",VLOOKUP(B29,様式4・中学部!$R$17:$Z$136,4,FALSE))</f>
        <v/>
      </c>
      <c r="F29" s="167" t="str">
        <f>IF(B29="","",VLOOKUP(B29,様式4・中学部!$R$17:$Z$136,5,FALSE))</f>
        <v/>
      </c>
      <c r="G29" s="388" t="str">
        <f>IF(B29="","",VLOOKUP(B29,様式4・中学部!$R$17:$Z$136,7,FALSE))</f>
        <v/>
      </c>
      <c r="H29" s="198"/>
    </row>
    <row r="30" spans="1:8" ht="80.099999999999994" customHeight="1" x14ac:dyDescent="0.45">
      <c r="A30" s="161" t="s">
        <v>2142</v>
      </c>
      <c r="B30" s="168"/>
      <c r="C30" s="386"/>
      <c r="D30" s="386"/>
      <c r="E30" s="169" t="str">
        <f>IF(B30="","",VLOOKUP(B30,ア!$A$2:$C$788,2,FALSE))</f>
        <v/>
      </c>
      <c r="F30" s="170" t="str">
        <f>IF(B30="","",VLOOKUP(B30,ア!$A$2:$C$788,3,FALSE))</f>
        <v/>
      </c>
      <c r="G30" s="389"/>
      <c r="H30" s="199"/>
    </row>
    <row r="31" spans="1:8" ht="80.099999999999994" customHeight="1" x14ac:dyDescent="0.45">
      <c r="A31" s="161" t="s">
        <v>2142</v>
      </c>
      <c r="B31" s="168"/>
      <c r="C31" s="387"/>
      <c r="D31" s="387"/>
      <c r="E31" s="169" t="str">
        <f>IF(B31="","",VLOOKUP(B31,ア!$A$2:$C$788,2,FALSE))</f>
        <v/>
      </c>
      <c r="F31" s="170" t="str">
        <f>IF(B31="","",VLOOKUP(B31,ア!$A$2:$C$788,3,FALSE))</f>
        <v/>
      </c>
      <c r="G31" s="390"/>
      <c r="H31" s="200"/>
    </row>
    <row r="32" spans="1:8" ht="80.099999999999994" customHeight="1" x14ac:dyDescent="0.45">
      <c r="A32" s="164">
        <v>9</v>
      </c>
      <c r="B32" s="165"/>
      <c r="C32" s="385" t="str">
        <f>IF(B32="","",VLOOKUP(B32,様式4・中学部!$R$17:$Z$136,2,FALSE))</f>
        <v/>
      </c>
      <c r="D32" s="385" t="str">
        <f>IF(B32="","",VLOOKUP(B32,様式4・中学部!$R$17:$Z$136,3,FALSE))</f>
        <v/>
      </c>
      <c r="E32" s="166" t="str">
        <f>IF(B32="","",VLOOKUP(B32,様式4・中学部!$R$17:$Z$136,4,FALSE))</f>
        <v/>
      </c>
      <c r="F32" s="167" t="str">
        <f>IF(B32="","",VLOOKUP(B32,様式4・中学部!$R$17:$Z$136,5,FALSE))</f>
        <v/>
      </c>
      <c r="G32" s="388" t="str">
        <f>IF(B32="","",VLOOKUP(B32,様式4・中学部!$R$17:$Z$136,7,FALSE))</f>
        <v/>
      </c>
      <c r="H32" s="198"/>
    </row>
    <row r="33" spans="1:8" ht="80.099999999999994" customHeight="1" x14ac:dyDescent="0.45">
      <c r="A33" s="161" t="s">
        <v>2142</v>
      </c>
      <c r="B33" s="168"/>
      <c r="C33" s="386"/>
      <c r="D33" s="386"/>
      <c r="E33" s="169" t="str">
        <f>IF(B33="","",VLOOKUP(B33,ア!$A$2:$C$788,2,FALSE))</f>
        <v/>
      </c>
      <c r="F33" s="170" t="str">
        <f>IF(B33="","",VLOOKUP(B33,ア!$A$2:$C$788,3,FALSE))</f>
        <v/>
      </c>
      <c r="G33" s="389"/>
      <c r="H33" s="199"/>
    </row>
    <row r="34" spans="1:8" ht="80.099999999999994" customHeight="1" x14ac:dyDescent="0.45">
      <c r="A34" s="161" t="s">
        <v>2142</v>
      </c>
      <c r="B34" s="168"/>
      <c r="C34" s="387"/>
      <c r="D34" s="387"/>
      <c r="E34" s="169" t="str">
        <f>IF(B34="","",VLOOKUP(B34,ア!$A$2:$C$788,2,FALSE))</f>
        <v/>
      </c>
      <c r="F34" s="170" t="str">
        <f>IF(B34="","",VLOOKUP(B34,ア!$A$2:$C$788,3,FALSE))</f>
        <v/>
      </c>
      <c r="G34" s="390"/>
      <c r="H34" s="200"/>
    </row>
    <row r="35" spans="1:8" ht="80.099999999999994" customHeight="1" x14ac:dyDescent="0.45">
      <c r="A35" s="164">
        <v>10</v>
      </c>
      <c r="B35" s="165"/>
      <c r="C35" s="385" t="str">
        <f>IF(B35="","",VLOOKUP(B35,様式4・中学部!$R$17:$Z$136,2,FALSE))</f>
        <v/>
      </c>
      <c r="D35" s="385" t="str">
        <f>IF(B35="","",VLOOKUP(B35,様式4・中学部!$R$17:$Z$136,3,FALSE))</f>
        <v/>
      </c>
      <c r="E35" s="166" t="str">
        <f>IF(B35="","",VLOOKUP(B35,様式4・中学部!$R$17:$Z$136,4,FALSE))</f>
        <v/>
      </c>
      <c r="F35" s="167" t="str">
        <f>IF(B35="","",VLOOKUP(B35,様式4・中学部!$R$17:$Z$136,5,FALSE))</f>
        <v/>
      </c>
      <c r="G35" s="388" t="str">
        <f>IF(B35="","",VLOOKUP(B35,様式4・中学部!$R$17:$Z$136,7,FALSE))</f>
        <v/>
      </c>
      <c r="H35" s="198"/>
    </row>
    <row r="36" spans="1:8" ht="80.099999999999994" customHeight="1" x14ac:dyDescent="0.45">
      <c r="A36" s="161" t="s">
        <v>2142</v>
      </c>
      <c r="B36" s="168"/>
      <c r="C36" s="386"/>
      <c r="D36" s="386"/>
      <c r="E36" s="169" t="str">
        <f>IF(B36="","",VLOOKUP(B36,ア!$A$2:$C$788,2,FALSE))</f>
        <v/>
      </c>
      <c r="F36" s="170" t="str">
        <f>IF(B36="","",VLOOKUP(B36,ア!$A$2:$C$788,3,FALSE))</f>
        <v/>
      </c>
      <c r="G36" s="389"/>
      <c r="H36" s="199"/>
    </row>
    <row r="37" spans="1:8" ht="80.099999999999994" customHeight="1" x14ac:dyDescent="0.45">
      <c r="A37" s="161" t="s">
        <v>2142</v>
      </c>
      <c r="B37" s="168"/>
      <c r="C37" s="387"/>
      <c r="D37" s="387"/>
      <c r="E37" s="169" t="str">
        <f>IF(B37="","",VLOOKUP(B37,ア!$A$2:$C$788,2,FALSE))</f>
        <v/>
      </c>
      <c r="F37" s="170" t="str">
        <f>IF(B37="","",VLOOKUP(B37,ア!$A$2:$C$788,3,FALSE))</f>
        <v/>
      </c>
      <c r="G37" s="390"/>
      <c r="H37" s="200"/>
    </row>
    <row r="38" spans="1:8" ht="80.099999999999994" customHeight="1" x14ac:dyDescent="0.45">
      <c r="A38" s="164">
        <v>11</v>
      </c>
      <c r="B38" s="165"/>
      <c r="C38" s="385" t="str">
        <f>IF(B38="","",VLOOKUP(B38,様式4・中学部!$R$17:$Z$136,2,FALSE))</f>
        <v/>
      </c>
      <c r="D38" s="385" t="str">
        <f>IF(B38="","",VLOOKUP(B38,様式4・中学部!$R$17:$Z$136,3,FALSE))</f>
        <v/>
      </c>
      <c r="E38" s="166" t="str">
        <f>IF(B38="","",VLOOKUP(B38,様式4・中学部!$R$17:$Z$136,4,FALSE))</f>
        <v/>
      </c>
      <c r="F38" s="167" t="str">
        <f>IF(B38="","",VLOOKUP(B38,様式4・中学部!$R$17:$Z$136,5,FALSE))</f>
        <v/>
      </c>
      <c r="G38" s="388" t="str">
        <f>IF(B38="","",VLOOKUP(B38,様式4・中学部!$R$17:$Z$136,7,FALSE))</f>
        <v/>
      </c>
      <c r="H38" s="198"/>
    </row>
    <row r="39" spans="1:8" ht="80.099999999999994" customHeight="1" x14ac:dyDescent="0.45">
      <c r="A39" s="161" t="s">
        <v>2142</v>
      </c>
      <c r="B39" s="168"/>
      <c r="C39" s="386"/>
      <c r="D39" s="386"/>
      <c r="E39" s="169" t="str">
        <f>IF(B39="","",VLOOKUP(B39,ア!$A$2:$C$788,2,FALSE))</f>
        <v/>
      </c>
      <c r="F39" s="170" t="str">
        <f>IF(B39="","",VLOOKUP(B39,ア!$A$2:$C$788,3,FALSE))</f>
        <v/>
      </c>
      <c r="G39" s="389"/>
      <c r="H39" s="199"/>
    </row>
    <row r="40" spans="1:8" ht="80.099999999999994" customHeight="1" x14ac:dyDescent="0.45">
      <c r="A40" s="161" t="s">
        <v>2142</v>
      </c>
      <c r="B40" s="168"/>
      <c r="C40" s="387"/>
      <c r="D40" s="387"/>
      <c r="E40" s="169" t="str">
        <f>IF(B40="","",VLOOKUP(B40,ア!$A$2:$C$788,2,FALSE))</f>
        <v/>
      </c>
      <c r="F40" s="170" t="str">
        <f>IF(B40="","",VLOOKUP(B40,ア!$A$2:$C$788,3,FALSE))</f>
        <v/>
      </c>
      <c r="G40" s="390"/>
      <c r="H40" s="200"/>
    </row>
    <row r="41" spans="1:8" ht="80.099999999999994" customHeight="1" x14ac:dyDescent="0.45">
      <c r="A41" s="164">
        <v>12</v>
      </c>
      <c r="B41" s="165"/>
      <c r="C41" s="385" t="str">
        <f>IF(B41="","",VLOOKUP(B41,様式4・中学部!$R$17:$Z$136,2,FALSE))</f>
        <v/>
      </c>
      <c r="D41" s="385" t="str">
        <f>IF(B41="","",VLOOKUP(B41,様式4・中学部!$R$17:$Z$136,3,FALSE))</f>
        <v/>
      </c>
      <c r="E41" s="166" t="str">
        <f>IF(B41="","",VLOOKUP(B41,様式4・中学部!$R$17:$Z$136,4,FALSE))</f>
        <v/>
      </c>
      <c r="F41" s="167" t="str">
        <f>IF(B41="","",VLOOKUP(B41,様式4・中学部!$R$17:$Z$136,5,FALSE))</f>
        <v/>
      </c>
      <c r="G41" s="388" t="str">
        <f>IF(B41="","",VLOOKUP(B41,様式4・中学部!$R$17:$Z$136,7,FALSE))</f>
        <v/>
      </c>
      <c r="H41" s="198"/>
    </row>
    <row r="42" spans="1:8" ht="80.099999999999994" customHeight="1" x14ac:dyDescent="0.45">
      <c r="A42" s="161" t="s">
        <v>2142</v>
      </c>
      <c r="B42" s="168"/>
      <c r="C42" s="386"/>
      <c r="D42" s="386"/>
      <c r="E42" s="169" t="str">
        <f>IF(B42="","",VLOOKUP(B42,ア!$A$2:$C$788,2,FALSE))</f>
        <v/>
      </c>
      <c r="F42" s="170" t="str">
        <f>IF(B42="","",VLOOKUP(B42,ア!$A$2:$C$788,3,FALSE))</f>
        <v/>
      </c>
      <c r="G42" s="389"/>
      <c r="H42" s="199"/>
    </row>
    <row r="43" spans="1:8" ht="80.099999999999994" customHeight="1" x14ac:dyDescent="0.45">
      <c r="A43" s="161" t="s">
        <v>2142</v>
      </c>
      <c r="B43" s="168"/>
      <c r="C43" s="387"/>
      <c r="D43" s="387"/>
      <c r="E43" s="169" t="str">
        <f>IF(B43="","",VLOOKUP(B43,ア!$A$2:$C$788,2,FALSE))</f>
        <v/>
      </c>
      <c r="F43" s="170" t="str">
        <f>IF(B43="","",VLOOKUP(B43,ア!$A$2:$C$788,3,FALSE))</f>
        <v/>
      </c>
      <c r="G43" s="390"/>
      <c r="H43" s="200"/>
    </row>
    <row r="44" spans="1:8" ht="80.099999999999994" customHeight="1" x14ac:dyDescent="0.45">
      <c r="A44" s="164">
        <v>13</v>
      </c>
      <c r="B44" s="165"/>
      <c r="C44" s="385" t="str">
        <f>IF(B44="","",VLOOKUP(B44,様式4・中学部!$R$17:$Z$136,2,FALSE))</f>
        <v/>
      </c>
      <c r="D44" s="385" t="str">
        <f>IF(B44="","",VLOOKUP(B44,様式4・中学部!$R$17:$Z$136,3,FALSE))</f>
        <v/>
      </c>
      <c r="E44" s="166" t="str">
        <f>IF(B44="","",VLOOKUP(B44,様式4・中学部!$R$17:$Z$136,4,FALSE))</f>
        <v/>
      </c>
      <c r="F44" s="167" t="str">
        <f>IF(B44="","",VLOOKUP(B44,様式4・中学部!$R$17:$Z$136,5,FALSE))</f>
        <v/>
      </c>
      <c r="G44" s="388" t="str">
        <f>IF(B44="","",VLOOKUP(B44,様式4・中学部!$R$17:$Z$136,7,FALSE))</f>
        <v/>
      </c>
      <c r="H44" s="198"/>
    </row>
    <row r="45" spans="1:8" ht="80.099999999999994" customHeight="1" x14ac:dyDescent="0.45">
      <c r="A45" s="161" t="s">
        <v>2142</v>
      </c>
      <c r="B45" s="168"/>
      <c r="C45" s="386"/>
      <c r="D45" s="386"/>
      <c r="E45" s="169" t="str">
        <f>IF(B45="","",VLOOKUP(B45,ア!$A$2:$C$788,2,FALSE))</f>
        <v/>
      </c>
      <c r="F45" s="170" t="str">
        <f>IF(B45="","",VLOOKUP(B45,ア!$A$2:$C$788,3,FALSE))</f>
        <v/>
      </c>
      <c r="G45" s="389"/>
      <c r="H45" s="199"/>
    </row>
    <row r="46" spans="1:8" ht="80.099999999999994" customHeight="1" x14ac:dyDescent="0.45">
      <c r="A46" s="161" t="s">
        <v>2142</v>
      </c>
      <c r="B46" s="168"/>
      <c r="C46" s="387"/>
      <c r="D46" s="387"/>
      <c r="E46" s="169" t="str">
        <f>IF(B46="","",VLOOKUP(B46,ア!$A$2:$C$788,2,FALSE))</f>
        <v/>
      </c>
      <c r="F46" s="170" t="str">
        <f>IF(B46="","",VLOOKUP(B46,ア!$A$2:$C$788,3,FALSE))</f>
        <v/>
      </c>
      <c r="G46" s="390"/>
      <c r="H46" s="200"/>
    </row>
    <row r="47" spans="1:8" ht="80.099999999999994" customHeight="1" x14ac:dyDescent="0.45">
      <c r="A47" s="164">
        <v>14</v>
      </c>
      <c r="B47" s="165"/>
      <c r="C47" s="385" t="str">
        <f>IF(B47="","",VLOOKUP(B47,様式4・中学部!$R$17:$Z$136,2,FALSE))</f>
        <v/>
      </c>
      <c r="D47" s="385" t="str">
        <f>IF(B47="","",VLOOKUP(B47,様式4・中学部!$R$17:$Z$136,3,FALSE))</f>
        <v/>
      </c>
      <c r="E47" s="166" t="str">
        <f>IF(B47="","",VLOOKUP(B47,様式4・中学部!$R$17:$Z$136,4,FALSE))</f>
        <v/>
      </c>
      <c r="F47" s="167" t="str">
        <f>IF(B47="","",VLOOKUP(B47,様式4・中学部!$R$17:$Z$136,5,FALSE))</f>
        <v/>
      </c>
      <c r="G47" s="388" t="str">
        <f>IF(B47="","",VLOOKUP(B47,様式4・中学部!$R$17:$Z$136,7,FALSE))</f>
        <v/>
      </c>
      <c r="H47" s="198"/>
    </row>
    <row r="48" spans="1:8" ht="80.099999999999994" customHeight="1" x14ac:dyDescent="0.45">
      <c r="A48" s="161" t="s">
        <v>2142</v>
      </c>
      <c r="B48" s="168"/>
      <c r="C48" s="386"/>
      <c r="D48" s="386"/>
      <c r="E48" s="169" t="str">
        <f>IF(B48="","",VLOOKUP(B48,ア!$A$2:$C$788,2,FALSE))</f>
        <v/>
      </c>
      <c r="F48" s="170" t="str">
        <f>IF(B48="","",VLOOKUP(B48,ア!$A$2:$C$788,3,FALSE))</f>
        <v/>
      </c>
      <c r="G48" s="389"/>
      <c r="H48" s="199"/>
    </row>
    <row r="49" spans="1:8" ht="80.099999999999994" customHeight="1" x14ac:dyDescent="0.45">
      <c r="A49" s="161" t="s">
        <v>2142</v>
      </c>
      <c r="B49" s="168"/>
      <c r="C49" s="387"/>
      <c r="D49" s="387"/>
      <c r="E49" s="169" t="str">
        <f>IF(B49="","",VLOOKUP(B49,ア!$A$2:$C$788,2,FALSE))</f>
        <v/>
      </c>
      <c r="F49" s="170" t="str">
        <f>IF(B49="","",VLOOKUP(B49,ア!$A$2:$C$788,3,FALSE))</f>
        <v/>
      </c>
      <c r="G49" s="390"/>
      <c r="H49" s="200"/>
    </row>
    <row r="50" spans="1:8" ht="80.099999999999994" customHeight="1" x14ac:dyDescent="0.45">
      <c r="A50" s="164">
        <v>15</v>
      </c>
      <c r="B50" s="165"/>
      <c r="C50" s="385" t="str">
        <f>IF(B50="","",VLOOKUP(B50,様式4・中学部!$R$17:$Z$136,2,FALSE))</f>
        <v/>
      </c>
      <c r="D50" s="385" t="str">
        <f>IF(B50="","",VLOOKUP(B50,様式4・中学部!$R$17:$Z$136,3,FALSE))</f>
        <v/>
      </c>
      <c r="E50" s="166" t="str">
        <f>IF(B50="","",VLOOKUP(B50,様式4・中学部!$R$17:$Z$136,4,FALSE))</f>
        <v/>
      </c>
      <c r="F50" s="167" t="str">
        <f>IF(B50="","",VLOOKUP(B50,様式4・中学部!$R$17:$Z$136,5,FALSE))</f>
        <v/>
      </c>
      <c r="G50" s="388" t="str">
        <f>IF(B50="","",VLOOKUP(B50,様式4・中学部!$R$17:$Z$136,7,FALSE))</f>
        <v/>
      </c>
      <c r="H50" s="198"/>
    </row>
    <row r="51" spans="1:8" ht="80.099999999999994" customHeight="1" x14ac:dyDescent="0.45">
      <c r="A51" s="161" t="s">
        <v>2142</v>
      </c>
      <c r="B51" s="168"/>
      <c r="C51" s="386"/>
      <c r="D51" s="386"/>
      <c r="E51" s="169" t="str">
        <f>IF(B51="","",VLOOKUP(B51,ア!$A$2:$C$788,2,FALSE))</f>
        <v/>
      </c>
      <c r="F51" s="170" t="str">
        <f>IF(B51="","",VLOOKUP(B51,ア!$A$2:$C$788,3,FALSE))</f>
        <v/>
      </c>
      <c r="G51" s="389"/>
      <c r="H51" s="199"/>
    </row>
    <row r="52" spans="1:8" ht="80.099999999999994" customHeight="1" x14ac:dyDescent="0.45">
      <c r="A52" s="161" t="s">
        <v>2142</v>
      </c>
      <c r="B52" s="168"/>
      <c r="C52" s="387"/>
      <c r="D52" s="387"/>
      <c r="E52" s="169" t="str">
        <f>IF(B52="","",VLOOKUP(B52,ア!$A$2:$C$788,2,FALSE))</f>
        <v/>
      </c>
      <c r="F52" s="170" t="str">
        <f>IF(B52="","",VLOOKUP(B52,ア!$A$2:$C$788,3,FALSE))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3334f6f-76e9-41a0-806c-506ff089dae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B1CFF6F3A2544095C4345AA409FCAD" ma:contentTypeVersion="14" ma:contentTypeDescription="新しいドキュメントを作成します。" ma:contentTypeScope="" ma:versionID="f0daef1497a49a80ea712a5dfb453646">
  <xsd:schema xmlns:xsd="http://www.w3.org/2001/XMLSchema" xmlns:xs="http://www.w3.org/2001/XMLSchema" xmlns:p="http://schemas.microsoft.com/office/2006/metadata/properties" xmlns:ns2="73334f6f-76e9-41a0-806c-506ff089dae1" xmlns:ns3="92c85782-91b6-4975-a634-e8e07eaefb77" targetNamespace="http://schemas.microsoft.com/office/2006/metadata/properties" ma:root="true" ma:fieldsID="eace2f599c673d83d3f91ed6207eb241" ns2:_="" ns3:_="">
    <xsd:import namespace="73334f6f-76e9-41a0-806c-506ff089dae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334f6f-76e9-41a0-806c-506ff089da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375c794-ada2-4785-9703-7870a98e8d6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943A45-7C18-471D-93F5-6970860B817A}">
  <ds:schemaRefs>
    <ds:schemaRef ds:uri="http://purl.org/dc/elements/1.1/"/>
    <ds:schemaRef ds:uri="73334f6f-76e9-41a0-806c-506ff089dae1"/>
    <ds:schemaRef ds:uri="http://schemas.microsoft.com/office/infopath/2007/PartnerControls"/>
    <ds:schemaRef ds:uri="http://schemas.microsoft.com/office/2006/documentManagement/types"/>
    <ds:schemaRef ds:uri="http://purl.org/dc/terms/"/>
    <ds:schemaRef ds:uri="http://purl.org/dc/dcmitype/"/>
    <ds:schemaRef ds:uri="http://schemas.microsoft.com/office/2006/metadata/properties"/>
    <ds:schemaRef ds:uri="http://schemas.openxmlformats.org/package/2006/metadata/core-properties"/>
    <ds:schemaRef ds:uri="92c85782-91b6-4975-a634-e8e07eaefb77"/>
    <ds:schemaRef ds:uri="http://www.w3.org/XML/1998/namespace"/>
  </ds:schemaRefs>
</ds:datastoreItem>
</file>

<file path=customXml/itemProps2.xml><?xml version="1.0" encoding="utf-8"?>
<ds:datastoreItem xmlns:ds="http://schemas.openxmlformats.org/officeDocument/2006/customXml" ds:itemID="{D3E9FD2B-F7E2-4F2C-87DD-581A4AD3B5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334f6f-76e9-41a0-806c-506ff089dae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553F188-65FD-45B2-8712-99F36BD08C4B}">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2025-05-02T00:54:57Z</cp:lastPrinted>
  <dcterms:created xsi:type="dcterms:W3CDTF">2019-06-05T06:28:00Z</dcterms:created>
  <dcterms:modified xsi:type="dcterms:W3CDTF">2025-11-27T06:07:04Z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0x010100DEB1CFF6F3A2544095C4345AA409FCAD</vt:lpwstr>
  </property>
  <property fmtid="{D5CDD505-2E9C-101B-9397-08002B2CF9AE}" pid="4" name="MediaServiceImageTags">
    <vt:lpwstr/>
  </property>
</Properties>
</file>