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7B92120-0C8E-437B-9938-A03E828326CA}"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3" i="7" l="1"/>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F14" i="14"/>
  <c r="E14" i="14"/>
  <c r="D14" i="14"/>
  <c r="C14" i="14"/>
  <c r="H13" i="14"/>
  <c r="F13" i="14"/>
  <c r="E13" i="14"/>
  <c r="D13" i="14"/>
  <c r="C13" i="14"/>
  <c r="H12" i="14"/>
  <c r="F12" i="14"/>
  <c r="E12" i="14"/>
  <c r="D12" i="14"/>
  <c r="C12" i="14"/>
  <c r="H11" i="14"/>
  <c r="F11" i="14"/>
  <c r="E11" i="14"/>
  <c r="D11" i="14"/>
  <c r="C11" i="14"/>
  <c r="H10" i="14"/>
  <c r="F10" i="14"/>
  <c r="E10" i="14"/>
  <c r="D10" i="14"/>
  <c r="C10" i="14"/>
  <c r="H9" i="14"/>
  <c r="F9" i="14"/>
  <c r="E9" i="14"/>
  <c r="D9" i="14"/>
  <c r="C9" i="14"/>
  <c r="F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F12" i="13"/>
  <c r="E12" i="13"/>
  <c r="D12" i="13"/>
  <c r="C12" i="13"/>
  <c r="H11" i="13"/>
  <c r="F11" i="13"/>
  <c r="E11" i="13"/>
  <c r="D11" i="13"/>
  <c r="C11" i="13"/>
  <c r="H10" i="13"/>
  <c r="F10" i="13"/>
  <c r="E10" i="13"/>
  <c r="D10" i="13"/>
  <c r="C10" i="13"/>
  <c r="H9" i="13"/>
  <c r="F9" i="13"/>
  <c r="E9" i="13"/>
  <c r="D9" i="13"/>
  <c r="C9"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F17" i="1"/>
  <c r="E17" i="1"/>
  <c r="D17" i="1"/>
  <c r="C17" i="1"/>
  <c r="H16" i="1"/>
  <c r="F16" i="1"/>
  <c r="E16" i="1"/>
  <c r="D16" i="1"/>
  <c r="C16" i="1"/>
  <c r="H15" i="1"/>
  <c r="F15" i="1"/>
  <c r="E15" i="1"/>
  <c r="D15" i="1"/>
  <c r="C15" i="1"/>
  <c r="H14" i="1"/>
  <c r="F14" i="1"/>
  <c r="E14" i="1"/>
  <c r="D14" i="1"/>
  <c r="C14" i="1"/>
  <c r="H13" i="1"/>
  <c r="F13" i="1"/>
  <c r="E13" i="1"/>
  <c r="D13" i="1"/>
  <c r="C13" i="1"/>
  <c r="H12" i="1"/>
  <c r="F12" i="1"/>
  <c r="E12" i="1"/>
  <c r="D12" i="1"/>
  <c r="C12" i="1"/>
  <c r="H11" i="1"/>
  <c r="F11" i="1"/>
  <c r="E11" i="1"/>
  <c r="D11" i="1"/>
  <c r="C11" i="1"/>
  <c r="H10" i="1"/>
  <c r="F10" i="1"/>
  <c r="E10" i="1"/>
  <c r="D10" i="1"/>
  <c r="C10" i="1"/>
  <c r="H9" i="1"/>
  <c r="F9" i="1"/>
  <c r="E9" i="1"/>
  <c r="D9" i="1"/>
  <c r="C9"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<sst xmlns="http://schemas.openxmlformats.org/spreadsheetml/2006/main" count="13470" uniqueCount="7949">
  <si>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</si>
  <si>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</si>
  <si>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</si>
  <si>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</si>
  <si>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</si>
  <si>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</si>
  <si>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</si>
  <si>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</si>
  <si>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</si>
  <si>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</si>
  <si>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</si>
  <si>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</si>
  <si>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</si>
  <si>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</si>
  <si>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</si>
  <si>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</si>
  <si>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</si>
  <si>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</si>
  <si>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</si>
  <si>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</si>
  <si>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</si>
  <si>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</si>
  <si>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</si>
  <si>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</si>
  <si>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</si>
  <si>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</si>
  <si>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</si>
  <si>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</si>
  <si>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</si>
  <si>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</si>
  <si>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</si>
  <si>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</si>
  <si>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</si>
  <si>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</si>
  <si>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</si>
  <si>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</si>
  <si>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</si>
  <si>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</si>
  <si>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</si>
  <si>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</si>
  <si>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</si>
  <si>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</si>
  <si>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</si>
  <si>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</si>
  <si>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</si>
  <si>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</si>
  <si>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</si>
  <si>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</si>
  <si>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</si>
  <si>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</si>
  <si>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</si>
  <si>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</si>
  <si>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</si>
  <si>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</si>
  <si>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</si>
  <si>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</si>
  <si>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</si>
  <si>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</si>
  <si>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</si>
  <si>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</si>
  <si>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</si>
  <si>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</si>
  <si>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</si>
  <si>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</si>
  <si>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</si>
  <si>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</si>
  <si>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</si>
  <si>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</si>
  <si>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</si>
  <si>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</si>
  <si>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</si>
  <si>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</si>
  <si>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</si>
  <si>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</si>
  <si>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</si>
  <si>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</si>
  <si>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</si>
  <si>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</si>
  <si>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</si>
  <si>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</si>
  <si>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</si>
  <si>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</si>
  <si>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</si>
  <si>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</si>
  <si>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</si>
  <si>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</si>
  <si>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</si>
  <si>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</si>
  <si>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</si>
  <si>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</si>
  <si>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</si>
  <si>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</si>
  <si>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</si>
  <si>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</si>
  <si>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</si>
  <si>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</si>
  <si>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</si>
  <si>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</si>
  <si>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</si>
  <si>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</si>
  <si>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</si>
  <si>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</si>
  <si>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</si>
  <si>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</si>
  <si>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</si>
  <si>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</si>
  <si>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</si>
  <si>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</si>
  <si>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</si>
  <si>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</si>
  <si>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</si>
  <si>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</si>
  <si>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</si>
  <si>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</si>
  <si>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</si>
  <si>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</si>
  <si>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</si>
  <si>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</si>
  <si>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</si>
  <si>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</si>
  <si>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</si>
  <si>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</si>
  <si>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</si>
  <si>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</si>
  <si>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</si>
  <si>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</si>
  <si>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</si>
  <si>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</si>
  <si>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</si>
  <si>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</si>
  <si>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</si>
  <si>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</si>
  <si>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</si>
  <si>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</si>
  <si>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</si>
  <si>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</si>
  <si>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</si>
  <si>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</si>
  <si>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</si>
  <si>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</si>
  <si>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</si>
  <si>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</si>
  <si>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</si>
  <si>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</si>
  <si>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</si>
  <si>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</si>
  <si>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</si>
  <si>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</si>
  <si>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</si>
  <si>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</si>
  <si>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</si>
  <si>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</si>
  <si>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</si>
  <si>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</si>
  <si>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</si>
  <si>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</si>
  <si>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</si>
  <si>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</si>
  <si>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</si>
  <si>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</si>
  <si>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</si>
  <si>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</si>
  <si>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</si>
  <si>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</si>
  <si>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</si>
  <si>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</si>
  <si>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</si>
  <si>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</si>
  <si>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</si>
  <si>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</si>
  <si>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</si>
  <si>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</si>
  <si>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</si>
  <si>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</si>
  <si>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</si>
  <si>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</si>
  <si>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</si>
  <si>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</si>
  <si>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</si>
  <si>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</si>
  <si>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</si>
  <si>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</si>
  <si>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</si>
  <si>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</si>
  <si>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</si>
  <si>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</si>
  <si>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</si>
  <si>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</si>
  <si>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</si>
  <si>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</si>
  <si>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</si>
  <si>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</si>
  <si>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</si>
  <si>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</si>
  <si>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</si>
  <si>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</si>
  <si>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</si>
  <si>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</si>
  <si>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</si>
  <si>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</si>
  <si>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</si>
  <si>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</si>
  <si>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</si>
  <si>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</si>
  <si>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</si>
  <si>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</si>
  <si>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</si>
  <si>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</si>
  <si>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</si>
  <si>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</si>
  <si>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</si>
  <si>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</si>
  <si>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</si>
  <si>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</si>
  <si>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</si>
  <si>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</si>
  <si>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</si>
  <si>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</si>
  <si>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</si>
  <si>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</si>
  <si>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</si>
  <si>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</si>
  <si>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</si>
  <si>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</si>
  <si>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</si>
  <si>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</si>
  <si>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</si>
  <si>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</si>
  <si>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</si>
  <si>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</si>
  <si>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</si>
  <si>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</si>
  <si>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</si>
  <si>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</si>
  <si>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</si>
  <si>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</si>
  <si>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</si>
  <si>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</si>
  <si>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</si>
  <si>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</si>
  <si>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</si>
  <si>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</si>
  <si>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</si>
  <si>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</si>
  <si>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</si>
  <si>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</si>
  <si>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</si>
  <si>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</si>
  <si>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</si>
  <si>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</si>
  <si>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</si>
  <si>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</si>
  <si>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</si>
  <si>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</si>
  <si>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</si>
  <si>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</si>
  <si>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</si>
  <si>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</si>
  <si>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</si>
  <si>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</si>
  <si>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</si>
  <si>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</si>
  <si>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</si>
  <si>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</si>
  <si>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</si>
  <si>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</si>
  <si>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</si>
  <si>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</si>
  <si>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</si>
  <si>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</si>
  <si>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</si>
  <si>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</si>
  <si>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</si>
  <si>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</si>
  <si>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</si>
  <si>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</si>
  <si>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</si>
  <si>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</si>
  <si>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</si>
  <si>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</si>
  <si>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</si>
  <si>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</si>
  <si>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</si>
  <si>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</si>
  <si>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</si>
  <si>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</si>
  <si>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</si>
  <si>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</si>
  <si>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</si>
  <si>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</si>
  <si>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</si>
  <si>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</si>
  <si>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</si>
  <si>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</si>
  <si>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</si>
  <si>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</si>
  <si>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</si>
  <si>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</si>
  <si>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</si>
  <si>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</si>
  <si>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</si>
  <si>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</si>
  <si>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</si>
  <si>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</si>
  <si>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</si>
  <si>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</si>
  <si>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</si>
  <si>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</si>
  <si>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</si>
  <si>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</si>
  <si>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</si>
  <si>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</si>
  <si>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</si>
  <si>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</si>
  <si>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</si>
  <si>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</si>
  <si>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</si>
  <si>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</si>
  <si>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</si>
  <si>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</si>
  <si>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</si>
  <si>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</si>
  <si>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</si>
  <si>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</si>
  <si>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</si>
  <si>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</si>
  <si>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</si>
  <si>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</si>
  <si>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</si>
  <si>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</si>
  <si>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</si>
  <si>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</si>
  <si>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</si>
  <si>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</si>
  <si>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</si>
  <si>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</si>
  <si>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</si>
  <si>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</si>
  <si>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</si>
  <si>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</si>
  <si>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</si>
  <si>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</si>
  <si>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</si>
  <si>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</si>
  <si>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</si>
  <si>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</si>
  <si>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</si>
  <si>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</si>
  <si>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</si>
  <si>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</si>
  <si>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</si>
  <si>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</si>
  <si>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</si>
  <si>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</si>
  <si>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</si>
  <si>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</si>
  <si>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</si>
  <si>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</si>
  <si>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</si>
  <si>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</si>
  <si>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</si>
  <si>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</si>
  <si>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</si>
  <si>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</si>
  <si>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</si>
  <si>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</si>
  <si>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</si>
  <si>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</si>
  <si>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</si>
  <si>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</si>
  <si>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</si>
  <si>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</si>
  <si>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</si>
  <si>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</si>
  <si>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</si>
  <si>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</si>
  <si>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</si>
  <si>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</si>
  <si>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</si>
  <si>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</si>
  <si>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</si>
  <si>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</si>
  <si>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</si>
  <si>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</si>
  <si>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</si>
  <si>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</si>
  <si>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</si>
  <si>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</si>
  <si>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</si>
  <si>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</si>
  <si>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</si>
  <si>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</si>
  <si>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</si>
  <si>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</si>
  <si>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</si>
  <si>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</si>
  <si>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</si>
  <si>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</si>
  <si>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</si>
  <si>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</si>
  <si>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</si>
  <si>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</si>
  <si>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</si>
  <si>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</si>
  <si>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</si>
  <si>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</si>
  <si>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</si>
  <si>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</si>
  <si>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</si>
  <si>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</si>
  <si>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</si>
  <si>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</si>
  <si>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</si>
  <si>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</si>
  <si>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</si>
  <si>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</si>
  <si>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</si>
  <si>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</si>
  <si>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</si>
  <si>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</si>
  <si>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</si>
  <si>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</si>
  <si>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</si>
  <si>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</si>
  <si>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</si>
  <si>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</si>
  <si>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</si>
  <si>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</si>
  <si>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</si>
  <si>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</si>
  <si>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</si>
  <si>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</si>
  <si>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</si>
  <si>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</si>
  <si>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</si>
  <si>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</si>
  <si>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</si>
  <si>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</si>
  <si>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</si>
  <si>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</si>
  <si>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</si>
  <si>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</si>
  <si>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</si>
  <si>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</si>
  <si>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</si>
  <si>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</si>
  <si>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</si>
  <si>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</si>
  <si>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</si>
  <si>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</si>
  <si>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</si>
  <si>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</si>
  <si>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</si>
  <si>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</si>
  <si>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</si>
  <si>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</si>
  <si>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</si>
  <si>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</si>
  <si>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</si>
  <si>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</si>
  <si>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</si>
  <si>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</si>
  <si>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</si>
  <si>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</si>
  <si>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</si>
  <si>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</si>
  <si>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</si>
  <si>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</si>
  <si>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</si>
  <si>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</si>
  <si>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</si>
  <si>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</si>
  <si>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</si>
  <si>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</si>
  <si>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</si>
  <si>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</si>
  <si>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</si>
  <si>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</si>
  <si>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</si>
  <si>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</si>
  <si>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</si>
  <si>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</si>
  <si>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</si>
  <si>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</si>
  <si>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</si>
  <si>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</si>
  <si>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</si>
  <si>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</si>
  <si>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</si>
  <si>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</si>
  <si>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</si>
  <si>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</si>
  <si>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</si>
  <si>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</si>
  <si>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</si>
  <si>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</si>
  <si>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</si>
  <si>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</si>
  <si>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</si>
  <si>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</si>
  <si>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</si>
  <si>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</si>
  <si>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</si>
  <si>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</si>
  <si>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</si>
  <si>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</si>
  <si>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</si>
  <si>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</si>
  <si>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</si>
  <si>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</si>
  <si>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</si>
  <si>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</si>
  <si>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</si>
  <si>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</si>
  <si>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</si>
  <si>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</si>
  <si>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</si>
  <si>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</si>
  <si>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</si>
  <si>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</si>
  <si>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</si>
  <si>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</si>
  <si>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</si>
  <si>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</si>
  <si>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</si>
  <si>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</si>
  <si>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</si>
  <si>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</si>
  <si>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</si>
  <si>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</si>
  <si>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</si>
  <si>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</si>
  <si>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</si>
  <si>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</si>
  <si>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</si>
  <si>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</si>
  <si>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</si>
  <si>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</si>
  <si>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</si>
  <si>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</si>
  <si>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</si>
  <si>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</si>
  <si>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</si>
  <si>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</si>
  <si>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</si>
  <si>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</si>
  <si>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</si>
  <si>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</si>
  <si>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</si>
  <si>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</si>
  <si>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</si>
  <si>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</si>
  <si>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</si>
  <si>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</si>
  <si>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</si>
  <si>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</si>
  <si>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</si>
  <si>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</si>
  <si>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</si>
  <si>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</si>
  <si>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</si>
  <si>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</si>
  <si>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</si>
  <si>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</si>
  <si>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</si>
  <si>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</si>
  <si>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</si>
  <si>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</si>
  <si>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</si>
  <si>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</si>
  <si>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</si>
  <si>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</si>
  <si>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</si>
  <si>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</si>
  <si>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</si>
  <si>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</si>
  <si>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</si>
  <si>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</si>
  <si>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</si>
  <si>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</si>
  <si>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</si>
  <si>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</si>
  <si>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</si>
  <si>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</si>
  <si>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</si>
  <si>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</si>
  <si>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</si>
  <si>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</si>
  <si>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</si>
  <si>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</si>
  <si>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</si>
  <si>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</si>
  <si>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</si>
  <si>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</si>
  <si>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</si>
  <si>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</si>
  <si>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</si>
  <si>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</si>
  <si>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</si>
  <si>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</si>
  <si>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</si>
  <si>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</si>
  <si>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</si>
  <si>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</si>
  <si>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</si>
  <si>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</si>
  <si>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</si>
  <si>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</si>
  <si>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</si>
  <si>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</si>
  <si>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</si>
  <si>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</si>
  <si>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</si>
  <si>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</si>
  <si>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</si>
  <si>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</si>
  <si>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</si>
  <si>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</si>
  <si>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</si>
  <si>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</si>
  <si>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</si>
  <si>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</si>
  <si>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</si>
  <si>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</si>
  <si>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</si>
  <si>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</si>
  <si>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</si>
  <si>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</si>
  <si>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</si>
  <si>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</si>
  <si>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</si>
  <si>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</si>
  <si>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</si>
  <si>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</si>
  <si>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</si>
  <si>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</si>
  <si>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</si>
  <si>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</si>
  <si>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</si>
  <si>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</si>
  <si>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</si>
  <si>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</si>
  <si>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</si>
  <si>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</si>
  <si>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</si>
  <si>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</si>
  <si>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</si>
  <si>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</si>
  <si>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</si>
  <si>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</si>
  <si>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</si>
  <si>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</si>
  <si>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</si>
  <si>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</si>
  <si>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</si>
  <si>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</si>
  <si>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</si>
  <si>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</si>
  <si>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</si>
  <si>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</si>
  <si>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</si>
  <si>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</si>
  <si>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</si>
  <si>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</si>
  <si>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</si>
  <si>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</si>
  <si>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</si>
  <si>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</si>
  <si>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</si>
  <si>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</si>
  <si>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</si>
  <si>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</si>
  <si>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</si>
  <si>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</si>
  <si>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</si>
  <si>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</si>
  <si>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</si>
  <si>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</si>
  <si>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</si>
  <si>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</si>
  <si>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</si>
  <si>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</si>
  <si>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</si>
  <si>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</si>
  <si>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</si>
  <si>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</si>
  <si>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</si>
  <si>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</si>
  <si>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</si>
  <si>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</si>
  <si>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</si>
  <si>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</si>
  <si>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</si>
  <si>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</si>
  <si>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</si>
  <si>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</si>
  <si>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</si>
  <si>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</si>
  <si>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</si>
  <si>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</si>
  <si>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</si>
  <si>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</si>
  <si>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</si>
  <si>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</si>
  <si>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</si>
  <si>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</si>
  <si>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</si>
  <si>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</si>
  <si>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</si>
  <si>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</si>
  <si>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</si>
  <si>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</si>
  <si>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</si>
  <si>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</si>
  <si>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</si>
  <si>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</si>
  <si>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</si>
  <si>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</si>
  <si>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</si>
  <si>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</si>
  <si>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</si>
  <si>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</si>
  <si>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</si>
  <si>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</si>
  <si>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</si>
  <si>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</si>
  <si>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</si>
  <si>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</si>
  <si>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</si>
  <si>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</si>
  <si>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</si>
  <si>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</si>
  <si>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</si>
  <si>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</si>
  <si>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</si>
  <si>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</si>
  <si>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</si>
  <si>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</si>
  <si>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</si>
  <si>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</si>
  <si>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</si>
  <si>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</si>
  <si>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</si>
  <si>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</si>
  <si>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</si>
  <si>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</si>
  <si>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</si>
  <si>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</si>
  <si>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</si>
  <si>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</si>
  <si>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</si>
  <si>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</si>
  <si>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</si>
  <si>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</si>
  <si>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</si>
  <si>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</si>
  <si>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</si>
  <si>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</si>
  <si>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</si>
  <si>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</si>
  <si>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</si>
  <si>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</si>
  <si>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</si>
  <si>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</si>
  <si>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</si>
  <si>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</si>
  <si>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</si>
  <si>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</si>
  <si>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</si>
  <si>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</si>
  <si>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</si>
  <si>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</si>
  <si>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</si>
  <si>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</si>
  <si>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</si>
  <si>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</si>
  <si>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</si>
  <si>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</si>
  <si>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</si>
  <si>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</si>
  <si>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</si>
  <si>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</si>
  <si>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</si>
  <si>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</si>
  <si>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</si>
  <si>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</si>
  <si>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</si>
  <si>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</si>
  <si>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</si>
  <si>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</si>
  <si>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</si>
  <si>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</si>
  <si>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</si>
  <si>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</si>
  <si>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</si>
  <si>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</si>
  <si>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</si>
  <si>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</si>
  <si>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</si>
  <si>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</si>
  <si>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</si>
  <si>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</si>
  <si>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</si>
  <si>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</si>
  <si>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</si>
  <si>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</si>
  <si>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</si>
  <si>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</si>
  <si>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</si>
  <si>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</si>
  <si>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</si>
  <si>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</si>
  <si>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</si>
  <si>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</si>
  <si>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</si>
  <si>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</si>
  <si>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</si>
  <si>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</si>
  <si>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</si>
  <si>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</si>
  <si>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</si>
  <si>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</si>
  <si>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</si>
  <si>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</si>
  <si>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</si>
  <si>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</si>
  <si>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</si>
  <si>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</si>
  <si>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</si>
  <si>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</si>
  <si>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</si>
  <si>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</si>
  <si>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</si>
  <si>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</si>
  <si>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</si>
  <si>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</si>
  <si>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</si>
  <si>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</si>
  <si>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</si>
  <si>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</si>
  <si>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</si>
  <si>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</si>
  <si>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</si>
  <si>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</si>
  <si>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</si>
  <si>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</si>
  <si>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</si>
  <si>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</si>
  <si>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</si>
  <si>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</si>
  <si>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</si>
  <si>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</si>
  <si>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</si>
  <si>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</si>
  <si>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</si>
  <si>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</si>
  <si>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</si>
  <si>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</si>
  <si>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</si>
  <si>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</si>
  <si>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</si>
  <si>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</si>
  <si>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</si>
  <si>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</si>
  <si>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</si>
  <si>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</si>
  <si>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</si>
  <si>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</si>
  <si>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</si>
  <si>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</si>
  <si>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</si>
  <si>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</si>
  <si>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</si>
  <si>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</si>
  <si>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</si>
  <si>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</si>
  <si>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</si>
  <si>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</si>
  <si>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</si>
  <si>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</si>
  <si>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</si>
  <si>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</si>
  <si>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</si>
  <si>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</si>
  <si>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</si>
  <si>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</si>
  <si>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</si>
  <si>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</si>
  <si>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</si>
  <si>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</si>
  <si>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</si>
  <si>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</si>
  <si>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</si>
  <si>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</si>
  <si>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</si>
  <si>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</si>
  <si>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</si>
  <si>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</si>
  <si>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</si>
  <si>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</si>
  <si>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</si>
  <si>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</si>
  <si>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</si>
  <si>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</si>
  <si>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</si>
  <si>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</si>
  <si>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</si>
  <si>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</si>
  <si>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</si>
  <si>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</si>
  <si>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</si>
  <si>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</si>
  <si>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</si>
  <si>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</si>
  <si>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</si>
  <si>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</si>
  <si>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</si>
  <si>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</si>
  <si>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</si>
  <si>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</si>
  <si>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</si>
  <si>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</si>
  <si>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</si>
  <si>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</si>
  <si>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</si>
  <si>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</si>
  <si>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</si>
  <si>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</si>
  <si>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</si>
  <si>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</si>
  <si>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</si>
  <si>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</si>
  <si>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</si>
  <si>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</si>
  <si>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</si>
  <si>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</si>
  <si>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</si>
  <si>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</si>
  <si>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</si>
  <si>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</si>
  <si>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</si>
  <si>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</si>
  <si>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</si>
  <si>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</si>
  <si>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</si>
  <si>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</si>
  <si>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</si>
  <si>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</si>
  <si>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</si>
  <si>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</si>
  <si>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</si>
  <si>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</si>
  <si>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</si>
  <si>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</si>
  <si>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</si>
  <si>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</si>
  <si>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</si>
  <si>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</si>
  <si>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</si>
  <si>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</si>
  <si>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</si>
  <si>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</si>
  <si>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</si>
  <si>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</si>
  <si>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</si>
  <si>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</si>
  <si>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</si>
  <si>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</si>
  <si>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</si>
  <si>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</si>
  <si>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</si>
  <si>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</si>
  <si>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</si>
  <si>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</si>
  <si>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</si>
  <si>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</si>
  <si>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</si>
  <si>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</si>
  <si>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</si>
  <si>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</si>
  <si>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</si>
  <si>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</si>
  <si>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</si>
  <si>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</si>
  <si>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</si>
  <si>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</si>
  <si>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</si>
  <si>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</si>
  <si>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</si>
  <si>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</si>
  <si>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</si>
  <si>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</si>
  <si>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</si>
  <si>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</si>
  <si>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</si>
  <si>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</si>
  <si>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</si>
  <si>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</si>
  <si>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</si>
  <si>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</si>
  <si>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</si>
  <si>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</si>
  <si>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</si>
  <si>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</si>
  <si>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</si>
  <si>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</si>
  <si>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</si>
  <si>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</si>
  <si>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</si>
  <si>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</si>
  <si>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</si>
  <si>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</si>
  <si>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</si>
  <si>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</si>
  <si>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</si>
  <si>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</si>
  <si>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</si>
  <si>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</si>
  <si>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</si>
  <si>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</si>
  <si>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</si>
  <si>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</si>
  <si>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</si>
  <si>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</si>
  <si>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</si>
  <si>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</si>
  <si>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</si>
  <si>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</si>
  <si>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</si>
  <si>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</si>
  <si>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</si>
  <si>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</si>
  <si>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</si>
  <si>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</si>
  <si>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</si>
  <si>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</si>
  <si>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</si>
  <si>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</si>
  <si>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</si>
  <si>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</si>
  <si>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</si>
  <si>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</si>
  <si>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</si>
  <si>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</si>
  <si>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</si>
  <si>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</si>
  <si>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</si>
  <si>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</si>
  <si>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</si>
  <si>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</si>
  <si>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</si>
  <si>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</si>
  <si>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</si>
  <si>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</si>
  <si>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</si>
  <si>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</si>
  <si>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</si>
  <si>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</si>
  <si>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</si>
  <si>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</si>
  <si>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</si>
  <si>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</si>
  <si>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</si>
  <si>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</si>
  <si>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</si>
  <si>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</si>
  <si>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</si>
  <si>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</si>
  <si>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</si>
  <si>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</si>
  <si>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</si>
  <si>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</si>
  <si>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</si>
  <si>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</si>
  <si>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</si>
  <si>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</si>
  <si>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</si>
  <si>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</si>
  <si>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</si>
  <si>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</si>
  <si>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</si>
  <si>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</si>
  <si>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</si>
  <si>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</si>
  <si>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</si>
  <si>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</si>
  <si>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</si>
  <si>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</si>
  <si>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</si>
  <si>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</si>
  <si>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</si>
  <si>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</si>
  <si>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</si>
  <si>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</si>
  <si>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</si>
  <si>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</si>
  <si>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</si>
  <si>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</si>
  <si>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</si>
  <si>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</si>
  <si>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</si>
  <si>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</si>
  <si>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</si>
  <si>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</si>
  <si>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</si>
  <si>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</si>
  <si>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</si>
  <si>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</si>
  <si>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</si>
  <si>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</si>
  <si>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</si>
  <si>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</si>
  <si>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</si>
  <si>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</si>
  <si>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</si>
  <si>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</si>
  <si>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</si>
  <si>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</si>
  <si>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</si>
  <si>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</si>
  <si>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</si>
  <si>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</si>
  <si>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</si>
  <si>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</si>
  <si>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</si>
  <si>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</si>
  <si>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</si>
  <si>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</si>
  <si>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</si>
  <si>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</si>
  <si>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</si>
  <si>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</si>
  <si>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</si>
  <si>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</si>
  <si>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</si>
  <si>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</si>
  <si>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</si>
  <si>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</si>
  <si>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</si>
  <si>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</si>
  <si>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</si>
  <si>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</si>
  <si>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</si>
  <si>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</si>
  <si>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</si>
  <si>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</si>
  <si>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</si>
  <si>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</si>
  <si>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</si>
  <si>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</si>
  <si>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</si>
  <si>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</si>
  <si>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</si>
  <si>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</si>
  <si>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</si>
  <si>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</si>
  <si>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</si>
  <si>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</si>
  <si>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</si>
  <si>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</si>
  <si>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</si>
  <si>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</si>
  <si>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</si>
  <si>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</si>
  <si>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</si>
  <si>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</si>
  <si>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</si>
  <si>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</si>
  <si>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</si>
  <si>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</si>
  <si>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</si>
  <si>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</si>
  <si>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</si>
  <si>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</si>
  <si>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</si>
  <si>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</si>
  <si>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</si>
  <si>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</si>
  <si>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</si>
  <si>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</si>
  <si>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</si>
  <si>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</si>
  <si>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</si>
  <si>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</si>
  <si>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</si>
  <si>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</si>
  <si>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</si>
  <si>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</si>
  <si>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</si>
  <si>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</si>
  <si>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</si>
  <si>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</si>
  <si>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</si>
  <si>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</si>
  <si>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</si>
  <si>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</si>
  <si>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</si>
  <si>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</si>
  <si>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</si>
  <si>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</si>
  <si>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</si>
  <si>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</si>
  <si>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</si>
  <si>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</si>
  <si>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</si>
  <si>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</si>
  <si>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</si>
  <si>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</si>
  <si>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</si>
  <si>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</si>
  <si>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</si>
  <si>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</si>
  <si>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</si>
  <si>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</si>
  <si>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</si>
  <si>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</si>
  <si>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</si>
  <si>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</si>
  <si>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</si>
  <si>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</si>
  <si>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</si>
  <si>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</si>
  <si>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</si>
  <si>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</si>
  <si>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</si>
  <si>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</si>
  <si>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</si>
  <si>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</si>
  <si>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</si>
  <si>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</si>
  <si>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</si>
  <si>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</si>
  <si>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</si>
  <si>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</si>
  <si>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</si>
  <si>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</si>
  <si>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</si>
  <si>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</si>
  <si>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</si>
  <si>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</si>
  <si>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</si>
  <si>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</si>
  <si>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</si>
  <si>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</si>
  <si>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</si>
  <si>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</si>
  <si>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</si>
  <si>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</si>
  <si>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</si>
  <si>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</si>
  <si>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</si>
  <si>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</si>
  <si>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</si>
  <si>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</si>
  <si>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</si>
  <si>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</si>
  <si>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</si>
  <si>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</si>
  <si>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</si>
  <si>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</si>
  <si>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</si>
  <si>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</si>
  <si>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</si>
  <si>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</si>
  <si>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</si>
  <si>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</si>
  <si>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</si>
  <si>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</si>
  <si>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</si>
  <si>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</si>
  <si>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</si>
  <si>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</si>
  <si>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</si>
  <si>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</si>
  <si>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</si>
  <si>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</si>
  <si>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</si>
  <si>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</si>
  <si>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</si>
  <si>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</si>
  <si>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</si>
  <si>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</si>
  <si>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</si>
  <si>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</si>
  <si>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</si>
  <si>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</si>
  <si>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</si>
  <si>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</si>
  <si>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</si>
  <si>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</si>
  <si>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</si>
  <si>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</si>
  <si>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</si>
  <si>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</si>
  <si>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</si>
  <si>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</si>
  <si>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</si>
  <si>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</si>
  <si>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</si>
  <si>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</si>
  <si>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</si>
  <si>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</si>
  <si>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</si>
  <si>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</si>
  <si>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</si>
  <si>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</si>
  <si>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</si>
  <si>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</si>
  <si>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</si>
  <si>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</si>
  <si>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</si>
  <si>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</si>
  <si>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</si>
  <si>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</si>
  <si>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</si>
  <si>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</si>
  <si>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</si>
  <si>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</si>
  <si>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</si>
  <si>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</si>
  <si>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</si>
  <si>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</si>
  <si>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</si>
  <si>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</si>
  <si>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</si>
  <si>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</si>
  <si>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</si>
  <si>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</si>
  <si>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</si>
  <si>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</si>
  <si>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</si>
  <si>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</si>
  <si>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</si>
  <si>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</si>
  <si>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</si>
  <si>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</si>
  <si>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</si>
  <si>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</si>
  <si>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</si>
  <si>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</si>
  <si>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</si>
  <si>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</si>
  <si>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</si>
  <si>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</si>
  <si>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</si>
  <si>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</si>
  <si>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</si>
  <si>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</si>
  <si>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</si>
  <si>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</si>
  <si>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</si>
  <si>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</si>
  <si>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</si>
  <si>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</si>
  <si>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</si>
  <si>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</si>
  <si>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</si>
  <si>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</si>
  <si>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</si>
  <si>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</si>
  <si>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</si>
  <si>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</si>
  <si>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</si>
  <si>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</si>
  <si>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</si>
  <si>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</si>
  <si>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</si>
  <si>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</si>
  <si>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</si>
  <si>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</si>
  <si>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</si>
  <si>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</si>
  <si>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</si>
  <si>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</si>
  <si>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</si>
  <si>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</si>
  <si>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</si>
  <si>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</si>
  <si>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</si>
  <si>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</si>
  <si>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</si>
  <si>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</si>
  <si>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</si>
  <si>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</si>
  <si>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</si>
  <si>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</si>
  <si>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</si>
  <si>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</si>
  <si>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</si>
  <si>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</si>
  <si>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</si>
  <si>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</si>
  <si>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</si>
  <si>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</si>
  <si>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</si>
  <si>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</si>
  <si>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</si>
  <si>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</si>
  <si>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</si>
  <si>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</si>
  <si>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</si>
  <si>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</si>
  <si>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</si>
  <si>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</si>
  <si>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</si>
  <si>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</si>
  <si>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</si>
  <si>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</si>
  <si>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</si>
  <si>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</si>
  <si>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</si>
  <si>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</si>
  <si>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</si>
  <si>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</si>
  <si>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</si>
  <si>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</si>
  <si>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</si>
  <si>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</si>
  <si>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</si>
  <si>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</si>
  <si>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</si>
  <si>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</si>
  <si>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</si>
  <si>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</si>
  <si>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</si>
  <si>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</si>
  <si>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</si>
  <si>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</si>
  <si>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</si>
  <si>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</si>
  <si>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</si>
  <si>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</si>
  <si>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</si>
  <si>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</si>
  <si>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</si>
  <si>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</si>
  <si>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</si>
  <si>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</si>
  <si>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</si>
  <si>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</si>
  <si>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</si>
  <si>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</si>
  <si>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</si>
  <si>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</si>
  <si>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</si>
  <si>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</si>
  <si>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</si>
  <si>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</si>
  <si>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</si>
  <si>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</si>
  <si>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</si>
  <si>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</si>
  <si>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</si>
  <si>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</si>
  <si>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</si>
  <si>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</si>
  <si>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</si>
  <si>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</si>
  <si>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</si>
  <si>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</si>
  <si>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</si>
  <si>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</si>
  <si>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</si>
  <si>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</si>
  <si>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</si>
  <si>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</si>
  <si>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</si>
  <si>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</si>
  <si>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</si>
  <si>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</si>
  <si>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</si>
  <si>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</si>
  <si>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</si>
  <si>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</si>
  <si>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</si>
  <si>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</si>
  <si>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</si>
  <si>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</si>
  <si>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</si>
  <si>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</si>
  <si>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</si>
  <si>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</si>
  <si>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</si>
  <si>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</si>
  <si>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</si>
  <si>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</si>
  <si>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</si>
  <si>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</si>
  <si>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</si>
  <si>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</si>
  <si>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</si>
  <si>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</si>
  <si>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</si>
  <si>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</si>
  <si>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</si>
  <si>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</si>
  <si>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</si>
  <si>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</si>
  <si>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</si>
  <si>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</si>
  <si>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</si>
  <si>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</si>
  <si>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</si>
  <si>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</si>
  <si>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</si>
  <si>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</si>
  <si>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</si>
  <si>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</si>
  <si>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</si>
  <si>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</si>
  <si>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</si>
  <si>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</si>
  <si>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</si>
  <si>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</si>
  <si>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</si>
  <si>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</si>
  <si>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</si>
  <si>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</si>
  <si>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</si>
  <si>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</si>
  <si>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</si>
  <si>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</si>
  <si>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</si>
  <si>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</si>
  <si>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</si>
  <si>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</si>
  <si>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</si>
  <si>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</si>
  <si>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</si>
  <si>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</si>
  <si>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</si>
  <si>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</si>
  <si>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</si>
  <si>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</si>
  <si>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</si>
  <si>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</si>
  <si>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</si>
  <si>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</si>
  <si>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</si>
  <si>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</si>
  <si>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</si>
  <si>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</si>
  <si>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</si>
  <si>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</si>
  <si>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</si>
  <si>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</si>
  <si>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</si>
  <si>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</si>
  <si>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</si>
  <si>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</si>
  <si>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</si>
  <si>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</si>
  <si>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</si>
  <si>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</si>
  <si>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</si>
  <si>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</si>
  <si>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</si>
  <si>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</si>
  <si>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</si>
  <si>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</si>
  <si>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</si>
  <si>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</si>
  <si>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</si>
  <si>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</si>
  <si>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</si>
  <si>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</si>
  <si>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</si>
  <si>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</si>
  <si>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</si>
  <si>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</si>
  <si>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</si>
  <si>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</si>
  <si>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</si>
  <si>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</si>
  <si>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</si>
  <si>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</si>
  <si>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</si>
  <si>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</si>
  <si>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</si>
  <si>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</si>
  <si>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</si>
  <si>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</si>
  <si>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</si>
  <si>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</si>
  <si>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</si>
  <si>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</si>
  <si>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</si>
  <si>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</si>
  <si>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</si>
  <si>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</si>
  <si>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</si>
  <si>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</si>
  <si>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</si>
  <si>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</si>
  <si>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</si>
  <si>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</si>
  <si>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</si>
  <si>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</si>
  <si>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</si>
  <si>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</si>
  <si>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</si>
  <si>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</si>
  <si>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</si>
  <si>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</si>
  <si>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</si>
  <si>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</si>
  <si>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</si>
  <si>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</si>
  <si>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</si>
  <si>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</si>
  <si>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</si>
  <si>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</si>
  <si>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</si>
  <si>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</si>
  <si>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</si>
  <si>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</si>
  <si>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</si>
  <si>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</si>
  <si>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</si>
  <si>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</si>
  <si>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</si>
  <si>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</si>
  <si>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</si>
  <si>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</si>
  <si>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</si>
  <si>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</si>
  <si>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</si>
  <si>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</si>
  <si>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</si>
  <si>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</si>
  <si>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</si>
  <si>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</si>
  <si>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</si>
  <si>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</si>
  <si>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</si>
  <si>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</si>
  <si>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</si>
  <si>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</si>
  <si>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</si>
  <si>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</si>
  <si>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</si>
  <si>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</si>
  <si>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</si>
  <si>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</si>
  <si>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</si>
  <si>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</si>
  <si>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</si>
  <si>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</si>
  <si>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</si>
  <si>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</si>
  <si>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</si>
  <si>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</si>
  <si>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</si>
  <si>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</si>
  <si>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</si>
  <si>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</si>
  <si>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</si>
  <si>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</si>
  <si>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</si>
  <si>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</si>
  <si>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</si>
  <si>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</si>
  <si>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</si>
  <si>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</si>
  <si>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</si>
  <si>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</si>
  <si>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</si>
  <si>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</si>
  <si>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</si>
  <si>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</si>
  <si>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</si>
  <si>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</si>
  <si>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</si>
  <si>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</si>
  <si>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</si>
  <si>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</si>
  <si>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</si>
  <si>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</si>
  <si>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</si>
  <si>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</si>
  <si>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</si>
  <si>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</si>
  <si>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</si>
  <si>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</si>
  <si>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</si>
  <si>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</si>
  <si>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</si>
  <si>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</si>
  <si>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</si>
  <si>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</si>
  <si>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</si>
  <si>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</si>
  <si>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</si>
  <si>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</si>
  <si>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</si>
  <si>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</si>
  <si>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</si>
  <si>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</si>
  <si>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</si>
  <si>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</si>
  <si>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</si>
  <si>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</si>
  <si>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</si>
  <si>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</si>
  <si>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</si>
  <si>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</si>
  <si>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</si>
  <si>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</si>
  <si>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</si>
  <si>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</si>
  <si>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</si>
  <si>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</si>
  <si>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</si>
  <si>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</si>
  <si>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</si>
  <si>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</si>
  <si>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</si>
  <si>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</si>
  <si>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</si>
  <si>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</si>
  <si>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</si>
  <si>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</si>
  <si>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</si>
  <si>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</si>
  <si>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</si>
  <si>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</si>
  <si>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</si>
  <si>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</si>
  <si>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</si>
  <si>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</si>
  <si>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</si>
  <si>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</si>
  <si>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</si>
  <si>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</si>
  <si>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</si>
  <si>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</si>
  <si>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</si>
  <si>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</si>
  <si>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</si>
  <si>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</si>
  <si>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</si>
  <si>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</si>
  <si>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</si>
  <si>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</si>
  <si>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</si>
  <si>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</si>
  <si>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</si>
  <si>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</si>
  <si>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</si>
  <si>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</si>
  <si>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</si>
  <si>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</si>
  <si>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</si>
  <si>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</si>
  <si>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</si>
  <si>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</si>
  <si>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</si>
  <si>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</si>
  <si>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</si>
  <si>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</si>
  <si>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</si>
  <si>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</si>
  <si>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</si>
  <si>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</si>
  <si>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</si>
  <si>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</si>
  <si>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</si>
  <si>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</si>
  <si>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</si>
  <si>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</si>
  <si>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</si>
  <si>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</si>
  <si>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</si>
  <si>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</si>
  <si>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</si>
  <si>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</si>
  <si>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</si>
  <si>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</si>
  <si>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</si>
  <si>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</si>
  <si>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</si>
  <si>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</si>
  <si>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</si>
  <si>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</si>
  <si>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</si>
  <si>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</si>
  <si>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</si>
  <si>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</si>
  <si>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</si>
  <si>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</si>
  <si>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</si>
  <si>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</si>
  <si>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</si>
  <si>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</si>
  <si>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</si>
  <si>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</si>
  <si>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</si>
  <si>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</si>
  <si>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</si>
  <si>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</si>
  <si>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</si>
  <si>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</si>
  <si>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</si>
  <si>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</si>
  <si>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</si>
  <si>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</si>
  <si>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</si>
  <si>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</si>
  <si>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</si>
  <si>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</si>
  <si>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</si>
  <si>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</si>
  <si>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</si>
  <si>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</si>
  <si>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</si>
  <si>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</si>
  <si>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</si>
  <si>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</si>
  <si>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</si>
  <si>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</si>
  <si>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</si>
  <si>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</si>
  <si>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</si>
  <si>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</si>
  <si>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</si>
  <si>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</si>
  <si>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</si>
  <si>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</si>
  <si>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</si>
  <si>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</si>
  <si>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</si>
  <si>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</si>
  <si>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</si>
  <si>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</si>
  <si>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</si>
  <si>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</si>
  <si>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</si>
  <si>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</si>
  <si>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</si>
  <si>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</si>
  <si>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</si>
  <si>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</si>
  <si>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</si>
  <si>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</si>
  <si>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</si>
  <si>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</si>
  <si>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</si>
  <si>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</si>
  <si>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</si>
  <si>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</si>
  <si>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</si>
  <si>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</si>
  <si>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</si>
  <si>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</si>
  <si>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</si>
  <si>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</si>
  <si>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</si>
  <si>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</si>
  <si>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</si>
  <si>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</si>
  <si>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</si>
  <si>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</si>
  <si>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</si>
  <si>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</si>
  <si>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</si>
  <si>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</si>
  <si>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</si>
  <si>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</si>
  <si>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</si>
  <si>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</si>
  <si>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</si>
  <si>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</si>
  <si>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</si>
  <si>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</si>
  <si>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</si>
  <si>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</si>
  <si>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</si>
  <si>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</si>
  <si>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</si>
  <si>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</si>
  <si>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</si>
  <si>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</si>
  <si>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</si>
  <si>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</si>
  <si>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</si>
  <si>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</si>
  <si>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</si>
  <si>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</si>
  <si>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</si>
  <si>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</si>
  <si>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</si>
  <si>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</si>
  <si>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</si>
  <si>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</si>
  <si>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</si>
  <si>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</si>
  <si>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</si>
  <si>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</si>
  <si>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</si>
  <si>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</si>
  <si>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</si>
  <si>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</si>
  <si>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</si>
  <si>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</si>
  <si>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</si>
  <si>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</si>
  <si>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</si>
  <si>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</si>
  <si>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</si>
  <si>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</si>
  <si>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</si>
  <si>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</si>
  <si>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</si>
  <si>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</si>
  <si>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</si>
  <si>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</si>
  <si>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</si>
  <si>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</si>
  <si>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</si>
  <si>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</si>
  <si>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</si>
  <si>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</si>
  <si>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</si>
  <si>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</si>
  <si>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</si>
  <si>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</si>
  <si>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</si>
  <si>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</si>
  <si>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</si>
  <si>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</si>
  <si>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</si>
  <si>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</si>
  <si>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</si>
  <si>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</si>
  <si>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</si>
  <si>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</si>
  <si>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</si>
  <si>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</si>
  <si>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</si>
  <si>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</si>
  <si>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</si>
  <si>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</si>
  <si>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</si>
  <si>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</si>
  <si>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</si>
  <si>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</si>
  <si>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</si>
  <si>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</si>
  <si>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</si>
  <si>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</si>
  <si>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</si>
  <si>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</si>
  <si>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</si>
  <si>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</si>
  <si>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</si>
  <si>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</si>
  <si>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</si>
  <si>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</si>
  <si>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</si>
  <si>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</si>
  <si>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</si>
  <si>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</si>
  <si>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</si>
  <si>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</si>
  <si>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</si>
  <si>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</si>
  <si>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</si>
  <si>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</si>
  <si>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</si>
  <si>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</si>
  <si>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</si>
  <si>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</si>
  <si>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</si>
  <si>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</si>
  <si>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</si>
  <si>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</si>
  <si>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</si>
  <si>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</si>
  <si>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</si>
  <si>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</si>
  <si>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</si>
  <si>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</si>
  <si>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</si>
  <si>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</si>
  <si>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</si>
  <si>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</si>
  <si>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</si>
  <si>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</si>
  <si>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</si>
  <si>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</si>
  <si>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</si>
  <si>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</si>
  <si>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</si>
  <si>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</si>
  <si>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</si>
  <si>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</si>
  <si>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</si>
  <si>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</si>
  <si>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</si>
  <si>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</si>
  <si>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</si>
  <si>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</si>
  <si>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</si>
  <si>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</si>
  <si>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</si>
  <si>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</si>
  <si>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</si>
  <si>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</si>
  <si>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</si>
  <si>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</si>
  <si>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</si>
  <si>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</si>
  <si>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</si>
  <si>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</si>
  <si>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</si>
  <si>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</si>
  <si>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</si>
  <si>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</si>
  <si>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</si>
  <si>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</si>
  <si>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</si>
  <si>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</si>
  <si>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</si>
  <si>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</si>
  <si>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</si>
  <si>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</si>
  <si>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</si>
  <si>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</si>
  <si>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</si>
  <si>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</si>
  <si>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</si>
  <si>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</si>
  <si>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</si>
  <si>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</si>
  <si>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</si>
  <si>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</si>
  <si>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</si>
  <si>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</si>
  <si>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</si>
  <si>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</si>
  <si>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</si>
  <si>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</si>
  <si>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</si>
  <si>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</si>
  <si>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</si>
  <si>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</si>
  <si>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</si>
  <si>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</si>
  <si>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</si>
  <si>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</si>
  <si>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</si>
  <si>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</si>
  <si>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</si>
  <si>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</si>
  <si>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</si>
  <si>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</si>
  <si>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</si>
  <si>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</si>
  <si>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</si>
  <si>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</si>
  <si>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</si>
  <si>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</si>
  <si>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</si>
  <si>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</si>
  <si>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</si>
  <si>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</si>
  <si>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</si>
  <si>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</si>
  <si>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</si>
  <si>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</si>
  <si>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</si>
  <si>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</si>
  <si>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</si>
  <si>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</si>
  <si>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</si>
  <si>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</si>
  <si>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</si>
  <si>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</si>
  <si>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</si>
  <si>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</si>
  <si>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</si>
  <si>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</si>
  <si>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</si>
  <si>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</si>
  <si>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</si>
  <si>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</si>
  <si>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</si>
  <si>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</si>
  <si>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</si>
  <si>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</si>
  <si>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</si>
  <si>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</si>
  <si>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</si>
  <si>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</si>
  <si>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</si>
  <si>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</si>
  <si>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</si>
  <si>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</si>
  <si>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</si>
  <si>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</si>
  <si>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</si>
  <si>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</si>
  <si>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</si>
  <si>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</si>
  <si>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</si>
  <si>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</si>
  <si>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</si>
  <si>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</si>
  <si>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</si>
  <si>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</si>
  <si>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</si>
  <si>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</si>
  <si>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</si>
  <si>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</si>
  <si>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</si>
  <si>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</si>
  <si>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</si>
  <si>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</si>
  <si>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</si>
  <si>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</si>
  <si>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</si>
  <si>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</si>
  <si>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</si>
  <si>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</si>
  <si>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</si>
  <si>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</si>
  <si>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</si>
  <si>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</si>
  <si>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</si>
  <si>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</si>
  <si>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</si>
  <si>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</si>
  <si>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</si>
  <si>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</si>
  <si>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</si>
  <si>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</si>
  <si>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</si>
  <si>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</si>
  <si>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</si>
  <si>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</si>
  <si>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</si>
  <si>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</si>
  <si>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</si>
  <si>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</si>
  <si>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</si>
  <si>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</si>
  <si>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</si>
  <si>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</si>
  <si>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</si>
  <si>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</si>
  <si>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</si>
  <si>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</si>
  <si>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</si>
  <si>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</si>
  <si>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</si>
  <si>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</si>
  <si>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</si>
  <si>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</si>
  <si>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</si>
  <si>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</si>
  <si>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</si>
  <si>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</si>
  <si>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</si>
  <si>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</si>
  <si>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</si>
  <si>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</si>
  <si>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</si>
  <si>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</si>
  <si>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</si>
  <si>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</si>
  <si>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</si>
  <si>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</si>
  <si>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</si>
  <si>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</si>
  <si>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</si>
  <si>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</si>
  <si>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</si>
  <si>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</si>
  <si>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</si>
  <si>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</si>
  <si>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</si>
  <si>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</si>
  <si>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</si>
  <si>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</si>
  <si>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</si>
  <si>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</si>
  <si>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</si>
  <si>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</si>
  <si>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</si>
  <si>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</si>
  <si>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</si>
  <si>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</si>
  <si>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</si>
  <si>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</si>
  <si>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</si>
  <si>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</si>
  <si>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</si>
  <si>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</si>
  <si>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</si>
  <si>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</si>
  <si>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</si>
  <si>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</si>
  <si>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</si>
  <si>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</si>
  <si>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</si>
  <si>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</si>
  <si>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</si>
  <si>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</si>
  <si>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</si>
  <si>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</si>
  <si>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</si>
  <si>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</si>
  <si>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</si>
  <si>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</si>
  <si>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</si>
  <si>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</si>
  <si>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</si>
  <si>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</si>
  <si>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</si>
  <si>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</si>
  <si>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</si>
  <si>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</si>
  <si>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</si>
  <si>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</si>
  <si>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</si>
  <si>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</si>
  <si>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</si>
  <si>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</si>
  <si>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</si>
  <si>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</si>
  <si>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</si>
  <si>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</si>
  <si>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</si>
  <si>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</si>
  <si>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</si>
  <si>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</si>
  <si>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</si>
  <si>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</si>
  <si>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</si>
  <si>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</si>
  <si>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</si>
  <si>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</si>
  <si>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</si>
  <si>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</si>
  <si>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</si>
  <si>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</si>
  <si>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</si>
  <si>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</si>
  <si>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</si>
  <si>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</si>
  <si>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</si>
  <si>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</si>
  <si>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</si>
  <si>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</si>
  <si>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</si>
  <si>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</si>
  <si>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</si>
  <si>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</si>
  <si>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</si>
  <si>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</si>
  <si>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</si>
  <si>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</si>
  <si>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</si>
  <si>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</si>
  <si>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</si>
  <si>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</si>
  <si>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</si>
  <si>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</si>
  <si>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</si>
  <si>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</si>
  <si>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</si>
  <si>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</si>
  <si>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</si>
  <si>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</si>
  <si>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</si>
  <si>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</si>
  <si>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</si>
  <si>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</si>
  <si>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</si>
  <si>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</si>
  <si>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</si>
  <si>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</si>
  <si>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</si>
  <si>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</si>
  <si>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</si>
  <si>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</si>
  <si>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</si>
  <si>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</si>
  <si>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</si>
  <si>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</si>
  <si>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</si>
  <si>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</si>
  <si>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</si>
  <si>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</si>
  <si>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</si>
  <si>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</si>
  <si>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</si>
  <si>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</si>
  <si>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</si>
  <si>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</si>
  <si>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</si>
  <si>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</si>
  <si>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</si>
  <si>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</si>
  <si>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</si>
  <si>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</si>
  <si>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</si>
  <si>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</si>
  <si>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</si>
  <si>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</si>
  <si>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</si>
  <si>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</si>
  <si>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</si>
  <si>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</si>
  <si>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</si>
  <si>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</si>
  <si>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</si>
  <si>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</si>
  <si>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</si>
  <si>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</si>
  <si>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</si>
  <si>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</si>
  <si>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</si>
  <si>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</si>
  <si>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</si>
  <si>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</si>
  <si>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</si>
  <si>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</si>
  <si>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</si>
  <si>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</si>
  <si>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</si>
  <si>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</si>
  <si>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</si>
  <si>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</si>
  <si>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</si>
  <si>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</si>
  <si>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</si>
  <si>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</si>
  <si>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</si>
  <si>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</si>
  <si>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</si>
  <si>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</si>
  <si>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</si>
  <si>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</si>
  <si>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</si>
  <si>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</si>
  <si>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</si>
  <si>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</si>
  <si>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</si>
  <si>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</si>
  <si>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</si>
  <si>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</si>
  <si>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</si>
  <si>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</si>
  <si>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</si>
  <si>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</si>
  <si>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</si>
  <si>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</si>
  <si>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</si>
  <si>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</si>
  <si>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</si>
  <si>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</si>
  <si>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</si>
  <si>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</si>
  <si>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</si>
  <si>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</si>
  <si>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</si>
  <si>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</si>
  <si>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</si>
  <si>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</si>
  <si>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</si>
  <si>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</si>
  <si>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</si>
  <si>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</si>
  <si>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</si>
  <si>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</si>
  <si>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</si>
  <si>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</si>
  <si>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</si>
  <si>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</si>
  <si>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</si>
  <si>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</si>
  <si>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</si>
  <si>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</si>
  <si>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</si>
  <si>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</si>
  <si>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</si>
  <si>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</si>
  <si>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</si>
  <si>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</si>
  <si>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</si>
  <si>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</si>
  <si>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</si>
  <si>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</si>
  <si>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</si>
  <si>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</si>
  <si>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</si>
  <si>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</si>
  <si>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</si>
  <si>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</si>
  <si>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</si>
  <si>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</si>
  <si>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</si>
  <si>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</si>
  <si>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</si>
  <si>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</si>
  <si>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</si>
  <si>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</si>
  <si>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</si>
  <si>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</si>
  <si>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</si>
  <si>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</si>
  <si>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</si>
  <si>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</si>
  <si>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</si>
  <si>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</si>
  <si>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</si>
  <si>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</si>
  <si>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</si>
  <si>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</si>
  <si>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</si>
  <si>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</si>
  <si>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</si>
  <si>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</si>
  <si>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</si>
  <si>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</si>
  <si>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</si>
  <si>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</si>
  <si>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</si>
  <si>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</si>
  <si>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</si>
  <si>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</si>
  <si>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</si>
  <si>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</si>
  <si>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</si>
  <si>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</si>
  <si>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</si>
  <si>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</si>
  <si>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</si>
  <si>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</si>
  <si>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</si>
  <si>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</si>
  <si>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</si>
  <si>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</si>
  <si>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</si>
  <si>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</si>
  <si>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</si>
  <si>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</si>
  <si>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</si>
  <si>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</si>
  <si>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</si>
  <si>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</si>
  <si>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</si>
  <si>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</si>
  <si>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</si>
  <si>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</si>
  <si>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</si>
  <si>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</si>
  <si>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</si>
  <si>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</si>
  <si>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</si>
  <si>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</si>
  <si>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</si>
  <si>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</si>
  <si>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</si>
  <si>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</si>
  <si>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</si>
  <si>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</si>
  <si>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</si>
  <si>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</si>
  <si>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</si>
  <si>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</si>
  <si>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</si>
  <si>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</si>
  <si>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</si>
  <si>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</si>
  <si>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</si>
  <si>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</si>
  <si>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</si>
  <si>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</si>
  <si>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</si>
  <si>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</si>
  <si>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</si>
  <si>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</si>
  <si>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</si>
  <si>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</si>
  <si>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</si>
  <si>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</si>
  <si>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</si>
  <si>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</si>
  <si>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</si>
  <si>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</si>
  <si>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</si>
  <si>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</si>
  <si>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</si>
  <si>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</si>
  <si>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</si>
  <si>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</si>
  <si>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</si>
  <si>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</si>
  <si>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</si>
  <si>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</si>
  <si>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</si>
  <si>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</si>
  <si>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</si>
  <si>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</si>
  <si>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</si>
  <si>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</si>
  <si>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</si>
  <si>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</si>
  <si>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</si>
  <si>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</si>
  <si>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</si>
  <si>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</si>
  <si>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</si>
  <si>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</si>
  <si>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</si>
  <si>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</si>
  <si>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</si>
  <si>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</si>
  <si>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</si>
  <si>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</si>
  <si>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</si>
  <si>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</si>
  <si>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</si>
  <si>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</si>
  <si>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</si>
  <si>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</si>
  <si>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</si>
  <si>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</si>
  <si>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</si>
  <si>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</si>
  <si>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</si>
  <si>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</si>
  <si>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</si>
  <si>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</si>
  <si>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</si>
  <si>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</si>
  <si>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</si>
  <si>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</si>
  <si>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</si>
  <si>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</si>
  <si>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</si>
  <si>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</si>
  <si>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</si>
  <si>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</si>
  <si>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</si>
  <si>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</si>
  <si>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</si>
  <si>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</si>
  <si>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</si>
  <si>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</si>
  <si>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</si>
  <si>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</si>
  <si>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</si>
  <si>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</si>
  <si>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</si>
  <si>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</si>
  <si>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</si>
  <si>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</si>
  <si>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</si>
  <si>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</si>
  <si>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</si>
  <si>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</si>
  <si>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</si>
  <si>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</si>
  <si>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</si>
  <si>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</si>
  <si>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</si>
  <si>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</si>
  <si>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</si>
  <si>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</si>
  <si>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</si>
  <si>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</si>
  <si>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</si>
  <si>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</si>
  <si>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</si>
  <si>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</si>
  <si>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</si>
  <si>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</si>
  <si>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</si>
  <si>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</si>
  <si>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</si>
  <si>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</si>
  <si>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</si>
  <si>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</si>
  <si>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</si>
  <si>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</si>
  <si>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</si>
  <si>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</si>
  <si>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</si>
  <si>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</si>
  <si>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</si>
  <si>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</si>
  <si>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</si>
  <si>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</si>
  <si>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</si>
  <si>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</si>
  <si>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</si>
  <si>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</si>
  <si>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</si>
  <si>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</si>
  <si>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</si>
  <si>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</si>
  <si>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</si>
  <si>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</si>
  <si>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</si>
  <si>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</si>
  <si>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</si>
  <si>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</si>
  <si>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</si>
  <si>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</si>
  <si>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</si>
  <si>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</si>
  <si>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</si>
  <si>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</si>
  <si>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</si>
  <si>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</si>
  <si>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</si>
  <si>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</si>
  <si>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</si>
  <si>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</si>
  <si>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</si>
  <si>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</si>
  <si>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</si>
  <si>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</si>
  <si>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</si>
  <si>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</si>
  <si>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</si>
  <si>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</si>
  <si>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</si>
  <si>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</si>
  <si>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</si>
  <si>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</si>
  <si>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</si>
  <si>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</si>
  <si>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</si>
  <si>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</si>
  <si>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</si>
  <si>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</si>
  <si>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</si>
  <si>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</si>
  <si>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</si>
  <si>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</si>
  <si>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</si>
  <si>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</si>
  <si>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</si>
  <si>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</si>
  <si>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</si>
  <si>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</si>
  <si>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</si>
  <si>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</si>
  <si>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</si>
  <si>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</si>
  <si>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</si>
  <si>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</si>
  <si>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</si>
  <si>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</si>
  <si>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</si>
  <si>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</si>
  <si>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</si>
  <si>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</si>
  <si>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</si>
  <si>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</si>
  <si>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</si>
  <si>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</si>
  <si>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</si>
  <si>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</si>
  <si>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</si>
  <si>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</si>
  <si>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</si>
  <si>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</si>
  <si>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</si>
  <si>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</si>
  <si>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</si>
  <si>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</si>
  <si>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</si>
  <si>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</si>
  <si>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</si>
  <si>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</si>
  <si>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</si>
  <si>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</si>
  <si>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</si>
  <si>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</si>
  <si>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</si>
  <si>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</si>
  <si>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</si>
  <si>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</si>
  <si>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</si>
  <si>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</si>
  <si>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</si>
  <si>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</si>
  <si>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</si>
  <si>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</si>
  <si>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</si>
  <si>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</si>
  <si>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</si>
  <si>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</si>
  <si>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</si>
  <si>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</si>
  <si>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</si>
  <si>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</si>
  <si>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</si>
  <si>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</si>
  <si>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</si>
  <si>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</si>
  <si>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</si>
  <si>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</si>
  <si>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</si>
  <si>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</si>
  <si>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</si>
  <si>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</si>
  <si>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</si>
  <si>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</si>
  <si>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</si>
  <si>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</si>
  <si>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</si>
  <si>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</si>
  <si>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</si>
  <si>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</si>
  <si>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</si>
  <si>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</si>
  <si>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</si>
  <si>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</si>
  <si>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</si>
  <si>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</si>
  <si>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</si>
  <si>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</si>
  <si>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</si>
  <si>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</si>
  <si>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</si>
  <si>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</si>
  <si>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</si>
  <si>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</si>
  <si>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</si>
  <si>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</si>
  <si>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</si>
  <si>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</si>
  <si>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</si>
  <si>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</si>
  <si>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</si>
  <si>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</si>
  <si>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</si>
  <si>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</si>
  <si>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</si>
  <si>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</si>
  <si>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</si>
  <si>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</si>
  <si>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</si>
  <si>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</si>
  <si>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</si>
  <si>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</si>
  <si>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</si>
  <si>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</si>
  <si>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</si>
  <si>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</si>
  <si>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</si>
  <si>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</si>
  <si>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</si>
  <si>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</si>
  <si>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</si>
  <si>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</si>
  <si>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</si>
  <si>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</si>
  <si>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</si>
  <si>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</si>
  <si>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</si>
  <si>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</si>
  <si>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</si>
  <si>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</si>
  <si>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</si>
  <si>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</si>
  <si>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</si>
  <si>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</si>
  <si>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</si>
  <si>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</si>
  <si>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</si>
  <si>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</si>
  <si>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</si>
  <si>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</si>
  <si>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</si>
  <si>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</si>
  <si>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</si>
  <si>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</si>
  <si>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</si>
  <si>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</si>
  <si>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</si>
  <si>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</si>
  <si>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</si>
  <si>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</si>
  <si>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</si>
  <si>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</si>
  <si>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</si>
  <si>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</si>
  <si>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</si>
  <si>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</si>
  <si>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</si>
  <si>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</si>
  <si>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</si>
  <si>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</si>
  <si>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</si>
  <si>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</si>
  <si>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</si>
  <si>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</si>
  <si>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</si>
  <si>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</si>
  <si>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</si>
  <si>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</si>
  <si>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</si>
  <si>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</si>
  <si>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</si>
  <si>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</si>
  <si>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</si>
  <si>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</si>
  <si>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</si>
  <si>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</si>
  <si>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</si>
  <si>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</si>
  <si>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</si>
  <si>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</si>
  <si>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</si>
  <si>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</si>
  <si>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</si>
  <si>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</si>
  <si>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</si>
  <si>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</si>
  <si>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</si>
  <si>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</si>
  <si>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</si>
  <si>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</si>
  <si>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</si>
  <si>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</si>
  <si>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</si>
  <si>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</si>
  <si>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</si>
  <si>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</si>
  <si>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</si>
  <si>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</si>
  <si>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</si>
  <si>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</si>
  <si>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</si>
  <si>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</si>
  <si>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</si>
  <si>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</si>
  <si>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</si>
  <si>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</si>
  <si>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</si>
  <si>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</si>
  <si>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</si>
  <si>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</si>
  <si>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</si>
  <si>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</si>
  <si>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</si>
  <si>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</si>
  <si>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</si>
  <si>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</si>
  <si>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</si>
  <si>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</si>
  <si>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</si>
  <si>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</si>
  <si>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</si>
  <si>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</si>
  <si>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</si>
  <si>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</si>
  <si>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</si>
  <si>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</si>
  <si>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</si>
  <si>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</si>
  <si>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</si>
  <si>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</si>
  <si>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</si>
  <si>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</si>
  <si>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</si>
  <si>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</si>
  <si>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</si>
  <si>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</si>
  <si>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</si>
  <si>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</si>
  <si>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</si>
  <si>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</si>
  <si>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</si>
  <si>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</si>
  <si>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</si>
  <si>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</si>
  <si>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</si>
  <si>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</si>
  <si>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</si>
  <si>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</si>
  <si>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</si>
  <si>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</si>
  <si>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</si>
  <si>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</si>
  <si>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</si>
  <si>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</si>
  <si>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</si>
  <si>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</si>
  <si>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</si>
  <si>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</si>
  <si>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</si>
  <si>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</si>
  <si>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</si>
  <si>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</si>
  <si>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</si>
  <si>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</si>
  <si>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</si>
  <si>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</si>
  <si>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</si>
  <si>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</si>
  <si>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</si>
  <si>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</si>
  <si>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</si>
  <si>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</si>
  <si>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</si>
  <si>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</si>
  <si>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</si>
  <si>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</si>
  <si>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</si>
  <si>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</si>
  <si>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</si>
  <si>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</si>
  <si>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</si>
  <si>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</si>
  <si>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</si>
  <si>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</si>
  <si>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</si>
  <si>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</si>
  <si>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</si>
  <si>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</si>
  <si>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</si>
  <si>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</si>
  <si>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</si>
  <si>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</si>
  <si>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</si>
  <si>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</si>
  <si>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</si>
  <si>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</si>
  <si>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</si>
  <si>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</si>
  <si>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</si>
  <si>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</si>
  <si>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</si>
  <si>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</si>
  <si>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</si>
  <si>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</si>
  <si>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</si>
  <si>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</si>
  <si>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</si>
  <si>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</si>
  <si>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</si>
  <si>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</si>
  <si>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</si>
  <si>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</si>
  <si>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</si>
  <si>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</si>
  <si>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</si>
  <si>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</si>
  <si>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</si>
  <si>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</si>
  <si>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</si>
  <si>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</si>
  <si>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</si>
  <si>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</si>
  <si>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</si>
  <si>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</si>
  <si>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</si>
  <si>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</si>
  <si>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</si>
  <si>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</si>
  <si>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</si>
  <si>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</si>
  <si>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</si>
  <si>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</si>
  <si>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</si>
  <si>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</si>
  <si>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</si>
  <si>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</si>
  <si>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</si>
  <si>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</si>
  <si>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</si>
  <si>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</si>
  <si>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</si>
  <si>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</si>
  <si>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</si>
  <si>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</si>
  <si>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</si>
  <si>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</si>
  <si>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</si>
  <si>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</si>
  <si>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</si>
  <si>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</si>
  <si>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</si>
  <si>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</si>
  <si>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</si>
  <si>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</si>
  <si>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</si>
  <si>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</si>
  <si>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</si>
  <si>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</si>
  <si>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</si>
  <si>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</si>
  <si>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</si>
  <si>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</si>
  <si>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</si>
  <si>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</si>
  <si>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</si>
  <si>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</si>
  <si>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</si>
  <si>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</si>
  <si>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</si>
  <si>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</si>
  <si>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</si>
  <si>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</si>
  <si>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</si>
  <si>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</si>
  <si>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</si>
  <si>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</si>
  <si>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</si>
  <si>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</si>
  <si>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</si>
  <si>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</si>
  <si>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</si>
  <si>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</si>
  <si>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</si>
  <si>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</si>
  <si>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</si>
  <si>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</si>
  <si>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</si>
  <si>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</si>
  <si>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</si>
  <si>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</si>
  <si>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</si>
  <si>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</si>
  <si>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</si>
  <si>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</si>
  <si>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</si>
  <si>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</si>
  <si>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</si>
  <si>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</si>
  <si>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</si>
  <si>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</si>
  <si>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</si>
  <si>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</si>
  <si>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</si>
  <si>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</si>
  <si>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</si>
  <si>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</si>
  <si>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</si>
  <si>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</si>
  <si>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</si>
  <si>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</si>
  <si>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</si>
  <si>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</si>
  <si>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</si>
  <si>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</si>
  <si>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</si>
  <si>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</si>
  <si>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</si>
  <si>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</si>
  <si>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</si>
  <si>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</si>
  <si>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</si>
  <si>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</si>
  <si>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</si>
  <si>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</si>
  <si>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</si>
  <si>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</si>
  <si>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</si>
  <si>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</si>
  <si>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</si>
  <si>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</si>
  <si>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</si>
  <si>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</si>
  <si>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</si>
  <si>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</si>
  <si>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</si>
  <si>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</si>
  <si>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</si>
  <si>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</si>
  <si>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</si>
  <si>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</si>
  <si>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</si>
  <si>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</si>
  <si>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</si>
  <si>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</si>
  <si>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</si>
  <si>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</si>
  <si>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</si>
  <si>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</si>
  <si>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</si>
  <si>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</si>
  <si>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</si>
  <si>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</si>
  <si>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</si>
  <si>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</si>
  <si>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</si>
  <si>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</si>
  <si>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</si>
  <si>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</si>
  <si>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</si>
  <si>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</si>
  <si>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</si>
  <si>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</si>
  <si>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</si>
  <si>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</si>
  <si>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</si>
  <si>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</si>
  <si>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</si>
  <si>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</si>
  <si>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</si>
  <si>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</si>
  <si>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</si>
  <si>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</si>
  <si>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</si>
  <si>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</si>
  <si>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</si>
  <si>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</si>
  <si>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</si>
  <si>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</si>
  <si>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</si>
  <si>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</si>
  <si>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</si>
  <si>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</si>
  <si>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</si>
  <si>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</si>
  <si>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</si>
  <si>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</si>
  <si>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</si>
  <si>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</si>
  <si>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</si>
  <si>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</si>
  <si>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</si>
  <si>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</si>
  <si>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</si>
  <si>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</si>
  <si>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</si>
  <si>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</si>
  <si>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</si>
  <si>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</si>
  <si>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</si>
  <si>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</si>
  <si>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</si>
  <si>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</si>
  <si>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</si>
  <si>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</si>
  <si>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</si>
  <si>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</si>
  <si>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</si>
  <si>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</si>
  <si>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</si>
  <si>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</si>
  <si>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</si>
  <si>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</si>
  <si>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</si>
  <si>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</si>
  <si>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</si>
  <si>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</si>
  <si>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</si>
  <si>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</si>
  <si>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</si>
  <si>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</si>
  <si>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</si>
  <si>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</si>
  <si>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</si>
  <si>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</si>
  <si>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</si>
  <si>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</si>
  <si>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</si>
  <si>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</si>
  <si>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</si>
  <si>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</si>
  <si>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</si>
  <si>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</si>
  <si>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</si>
  <si>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</si>
  <si>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</si>
  <si>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</si>
  <si>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</si>
  <si>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</si>
  <si>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</si>
  <si>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</si>
  <si>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</si>
  <si>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</si>
  <si>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</si>
  <si>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</si>
  <si>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</si>
  <si>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</si>
  <si>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</si>
  <si>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</si>
  <si>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</si>
  <si>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</si>
  <si>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</si>
  <si>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</si>
  <si>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</si>
  <si>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</si>
  <si>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</si>
  <si>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</si>
  <si>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</si>
  <si>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</si>
  <si>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</si>
  <si>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</si>
  <si>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</si>
  <si>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</si>
  <si>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</si>
  <si>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</si>
  <si>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</si>
  <si>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</si>
  <si>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</si>
  <si>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</si>
  <si>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</si>
  <si>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</si>
  <si>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</si>
  <si>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</si>
  <si>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</si>
  <si>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</si>
  <si>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</si>
  <si>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</si>
  <si>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</si>
  <si>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</si>
  <si>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</si>
  <si>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</si>
  <si>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</si>
  <si>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</si>
  <si>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</si>
  <si>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</si>
  <si>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</si>
  <si>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</si>
  <si>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</si>
  <si>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</si>
  <si>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</si>
  <si>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</si>
  <si>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</si>
  <si>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</si>
  <si>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</si>
  <si>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</si>
  <si>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</si>
  <si>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</si>
  <si>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</si>
  <si>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</si>
  <si>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</si>
  <si>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</si>
  <si>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</si>
  <si>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</si>
  <si>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</si>
  <si>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</si>
  <si>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</si>
  <si>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</si>
  <si>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</si>
  <si>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</si>
  <si>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</si>
  <si>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</si>
  <si>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</si>
  <si>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</si>
  <si>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</si>
  <si>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</si>
  <si>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</si>
  <si>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</si>
  <si>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</si>
  <si>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</si>
  <si>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</si>
  <si>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</si>
  <si>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</si>
  <si>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</si>
  <si>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</si>
  <si>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</si>
  <si>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</si>
  <si>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</si>
  <si>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</si>
  <si>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</si>
  <si>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</si>
  <si>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</si>
  <si>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</si>
  <si>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</si>
  <si>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</si>
  <si>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</si>
  <si>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</si>
  <si>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</si>
  <si>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</si>
  <si>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</si>
  <si>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</si>
  <si>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</si>
  <si>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</si>
  <si>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</si>
  <si>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</si>
  <si>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</si>
  <si>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</si>
  <si>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</si>
  <si>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</si>
  <si>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</si>
  <si>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</si>
  <si>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</si>
  <si>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</si>
  <si>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</si>
  <si>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</si>
  <si>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</si>
  <si>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</si>
  <si>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</si>
  <si>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</si>
  <si>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</si>
  <si>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</si>
  <si>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</si>
  <si>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</si>
  <si>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</si>
  <si>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</si>
  <si>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</si>
  <si>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</si>
  <si>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</si>
  <si>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</si>
  <si>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</si>
  <si>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</si>
  <si>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</si>
  <si>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</si>
  <si>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</si>
  <si>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</si>
  <si>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</si>
  <si>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</si>
  <si>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</si>
  <si>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</si>
  <si>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</si>
  <si>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</si>
  <si>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</si>
  <si>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</si>
  <si>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</si>
  <si>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</si>
  <si>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</si>
  <si>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</si>
  <si>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</si>
  <si>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</si>
  <si>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</si>
  <si>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</si>
  <si>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</si>
  <si>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</si>
  <si>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</si>
  <si>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</si>
  <si>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</si>
  <si>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</si>
  <si>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</si>
  <si>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</si>
  <si>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</si>
  <si>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</si>
  <si>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</si>
  <si>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</si>
  <si>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</si>
  <si>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</si>
  <si>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</si>
  <si>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</si>
  <si>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</si>
  <si>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</si>
  <si>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</si>
  <si>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</si>
  <si>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</si>
  <si>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</si>
  <si>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</si>
  <si>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</si>
  <si>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</si>
  <si>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</si>
  <si>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</si>
  <si>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</si>
  <si>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</si>
  <si>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</si>
  <si>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</si>
  <si>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</si>
  <si>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</si>
  <si>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</si>
  <si>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</si>
  <si>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</si>
  <si>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</si>
  <si>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</si>
  <si>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</si>
  <si>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</si>
  <si>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</si>
  <si>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</si>
  <si>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</si>
  <si>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</si>
  <si>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</si>
  <si>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</si>
  <si>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</si>
  <si>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</si>
  <si>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</si>
  <si>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</si>
  <si>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</si>
  <si>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</si>
  <si>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</si>
  <si>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</si>
  <si>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</si>
  <si>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</si>
  <si>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</si>
  <si>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</si>
  <si>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</si>
  <si>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</si>
  <si>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</si>
  <si>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</si>
  <si>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</si>
  <si>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</si>
  <si>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</si>
  <si>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</si>
  <si>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</si>
  <si>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</si>
  <si>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</si>
  <si>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</si>
  <si>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</si>
  <si>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</si>
  <si>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</si>
  <si>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</si>
  <si>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</si>
  <si>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</si>
  <si>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</si>
  <si>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</si>
  <si>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</si>
  <si>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</si>
  <si>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</si>
  <si>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</si>
  <si>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</si>
  <si>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</si>
  <si>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</si>
  <si>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</si>
  <si>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</si>
  <si>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</si>
  <si>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</si>
  <si>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</si>
  <si>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</si>
  <si>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</si>
  <si>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</si>
  <si>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</si>
  <si>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</si>
  <si>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</si>
  <si>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</si>
  <si>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</si>
  <si>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</si>
  <si>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</si>
  <si>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</si>
  <si>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</si>
  <si>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</si>
  <si>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</si>
  <si>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</si>
  <si>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</si>
  <si>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</si>
  <si>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</si>
  <si>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</si>
  <si>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</si>
  <si>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</si>
  <si>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</si>
  <si>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</si>
  <si>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</si>
  <si>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</si>
  <si>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</si>
  <si>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</si>
  <si>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</si>
  <si>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</si>
  <si>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</si>
  <si>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</si>
  <si>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</si>
  <si>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</si>
  <si>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</si>
  <si>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</si>
  <si>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</si>
  <si>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</si>
  <si>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</si>
  <si>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</si>
  <si>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</si>
  <si>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</si>
  <si>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</si>
  <si>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</si>
  <si>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</si>
  <si>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</si>
  <si>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</si>
  <si>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</si>
  <si>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</si>
  <si>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</si>
  <si>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</si>
  <si>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</si>
  <si>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</si>
  <si>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</si>
  <si>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</si>
  <si>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</si>
  <si>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</si>
  <si>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</si>
  <si>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</si>
  <si>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</si>
  <si>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</si>
  <si>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</si>
  <si>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</si>
  <si>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</si>
  <si>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</si>
  <si>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</si>
  <si>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</si>
  <si>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</si>
  <si>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</si>
  <si>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</si>
  <si>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</si>
  <si>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</si>
  <si>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</si>
  <si>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</si>
  <si>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</si>
  <si>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</si>
  <si>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</si>
  <si>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</si>
  <si>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</si>
  <si>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</si>
  <si>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</si>
  <si>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</si>
  <si>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</si>
  <si>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</si>
  <si>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</si>
  <si>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</si>
  <si>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</si>
  <si>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</si>
  <si>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</si>
  <si>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</si>
  <si>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</si>
  <si>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</si>
  <si>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</si>
  <si>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</si>
  <si>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</si>
  <si>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</si>
  <si>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</si>
  <si>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</si>
  <si>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</si>
  <si>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</si>
  <si>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</si>
  <si>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</si>
  <si>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</si>
  <si>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</si>
  <si>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</si>
  <si>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</si>
  <si>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</si>
  <si>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</si>
  <si>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</si>
  <si>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</si>
  <si>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</si>
  <si>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</si>
  <si>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</si>
  <si>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</si>
  <si>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</si>
  <si>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</si>
  <si>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</si>
  <si>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</si>
  <si>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</si>
  <si>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</si>
  <si>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</si>
  <si>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</si>
  <si>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</si>
  <si>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</si>
  <si>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</si>
  <si>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</si>
  <si>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</si>
  <si>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</si>
  <si>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</si>
  <si>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</si>
  <si>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</si>
  <si>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</si>
  <si>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</si>
  <si>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</si>
  <si>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</si>
  <si>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</si>
  <si>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</si>
  <si>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</si>
  <si>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</si>
  <si>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</si>
  <si>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</si>
  <si>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</si>
  <si>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</si>
  <si>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</si>
  <si>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</si>
  <si>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</si>
  <si>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</si>
  <si>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</si>
  <si>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</si>
  <si>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</si>
  <si>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</si>
  <si>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</si>
  <si>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</si>
  <si>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</si>
  <si>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</si>
  <si>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</si>
  <si>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</si>
  <si>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</si>
  <si>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</si>
  <si>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</si>
  <si>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</si>
  <si>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</si>
  <si>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</si>
  <si>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</si>
  <si>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</si>
  <si>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</si>
  <si>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</si>
  <si>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</si>
  <si>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</si>
  <si>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</si>
  <si>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</si>
  <si>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</si>
  <si>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</si>
  <si>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</si>
  <si>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</si>
  <si>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</si>
  <si>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</si>
  <si>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</si>
  <si>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</si>
  <si>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</si>
  <si>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</si>
  <si>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</si>
  <si>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</si>
  <si>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</si>
  <si>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</si>
  <si>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</si>
  <si>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</si>
  <si>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</si>
  <si>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</si>
  <si>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</si>
  <si>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</si>
  <si>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</si>
  <si>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</si>
  <si>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</si>
  <si>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</si>
  <si>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</si>
  <si>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</si>
  <si>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</si>
  <si>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</si>
  <si>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</si>
  <si>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</si>
  <si>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</si>
  <si>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</si>
  <si>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</si>
  <si>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</si>
  <si>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</si>
  <si>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</si>
  <si>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</si>
  <si>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</si>
  <si>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</si>
  <si>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</si>
  <si>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</si>
  <si>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</si>
  <si>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</si>
  <si>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</si>
  <si>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</si>
  <si>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</si>
  <si>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</si>
  <si>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</si>
  <si>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</si>
  <si>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</si>
  <si>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</si>
  <si>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</si>
  <si>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</si>
  <si>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</si>
  <si>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</si>
  <si>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</si>
  <si>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</si>
  <si>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</si>
  <si>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</si>
  <si>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</si>
  <si>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</si>
  <si>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</si>
  <si>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</si>
  <si>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</si>
  <si>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</si>
  <si>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</si>
  <si>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</si>
  <si>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</si>
  <si>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</si>
  <si>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</si>
  <si>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</si>
  <si>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</si>
  <si>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</si>
  <si>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</si>
  <si>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</si>
  <si>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</si>
  <si>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</si>
  <si>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</si>
  <si>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</si>
  <si>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</si>
  <si>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</si>
  <si>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</si>
  <si>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</si>
  <si>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</si>
  <si>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</si>
  <si>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</si>
  <si>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</si>
  <si>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</si>
  <si>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</si>
  <si>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</si>
  <si>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</si>
  <si>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</si>
  <si>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</si>
  <si>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</si>
  <si>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</si>
  <si>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</si>
  <si>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</si>
  <si>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</si>
  <si>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</si>
  <si>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</si>
  <si>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</si>
  <si>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</si>
  <si>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</si>
  <si>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</si>
  <si>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</si>
  <si>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</si>
  <si>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</si>
  <si>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</si>
  <si>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</si>
  <si>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</si>
  <si>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</si>
  <si>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</si>
  <si>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</si>
  <si>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</si>
  <si>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</si>
  <si>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</si>
  <si>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</si>
  <si>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</si>
  <si>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</si>
  <si>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</si>
  <si>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</si>
  <si>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</si>
  <si>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</si>
  <si>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</si>
  <si>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</si>
  <si>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</si>
  <si>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</si>
  <si>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</si>
  <si>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</si>
  <si>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</si>
  <si>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</si>
  <si>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</si>
  <si>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</si>
  <si>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</si>
  <si>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</si>
  <si>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</si>
  <si>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</si>
  <si>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</si>
  <si>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</si>
  <si>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</si>
  <si>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</si>
  <si>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</si>
  <si>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</si>
  <si>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</si>
  <si>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</si>
  <si>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</si>
  <si>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</si>
  <si>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</si>
  <si>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</si>
  <si>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</si>
  <si>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</si>
  <si>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</si>
  <si>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</si>
  <si>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</si>
  <si>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</si>
  <si>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</si>
  <si>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</si>
  <si>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</si>
  <si>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</si>
  <si>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</si>
  <si>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</si>
  <si>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</si>
  <si>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</si>
  <si>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</si>
  <si>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</si>
  <si>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</si>
  <si>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</si>
  <si>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</si>
  <si>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</si>
  <si>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</si>
  <si>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</si>
  <si>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</si>
  <si>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</si>
  <si>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</si>
  <si>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</si>
  <si>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</si>
  <si>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</si>
  <si>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</si>
  <si>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</si>
  <si>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</si>
  <si>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</si>
  <si>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</si>
  <si>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</si>
  <si>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</si>
  <si>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</si>
  <si>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</si>
  <si>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</si>
  <si>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</si>
  <si>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</si>
  <si>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</si>
  <si>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</si>
  <si>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</si>
  <si>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</si>
  <si>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</si>
  <si>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</si>
  <si>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</si>
  <si>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</si>
  <si>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</si>
  <si>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</si>
  <si>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</si>
  <si>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</si>
  <si>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</si>
  <si>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</si>
  <si>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</si>
  <si>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</si>
  <si>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</si>
  <si>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</si>
  <si>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</si>
  <si>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</si>
  <si>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</si>
  <si>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</si>
  <si>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</si>
  <si>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</si>
  <si>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</si>
  <si>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</si>
  <si>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</si>
  <si>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</si>
  <si>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</si>
  <si>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</si>
  <si>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</si>
  <si>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</si>
  <si>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</si>
  <si>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</si>
  <si>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</si>
  <si>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</si>
  <si>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</si>
  <si>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</si>
  <si>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</si>
  <si>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</si>
  <si>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</si>
  <si>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</si>
  <si>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</si>
  <si>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</si>
  <si>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</si>
  <si>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</si>
  <si>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</si>
  <si>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</si>
  <si>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</si>
  <si>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</si>
  <si>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</si>
  <si>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</si>
  <si>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</si>
  <si>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</si>
  <si>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</si>
  <si>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</si>
  <si>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</si>
  <si>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</si>
  <si>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</si>
  <si>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</si>
  <si>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</si>
  <si>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</si>
  <si>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</si>
  <si>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</si>
  <si>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</si>
  <si>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</si>
  <si>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</si>
  <si>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</si>
  <si>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</si>
  <si>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</si>
  <si>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</si>
  <si>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</si>
  <si>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</si>
  <si>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</si>
  <si>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</si>
  <si>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</si>
  <si>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</si>
  <si>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</si>
  <si>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</si>
  <si>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</si>
  <si>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</si>
  <si>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</si>
  <si>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</si>
  <si>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</si>
  <si>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</si>
  <si>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</si>
  <si>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</si>
  <si>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</si>
  <si>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</si>
  <si>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</si>
  <si>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</si>
  <si>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</si>
  <si>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</si>
  <si>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</si>
  <si>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</si>
  <si>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</si>
  <si>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</si>
  <si>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</si>
  <si>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</si>
  <si>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</si>
  <si>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</si>
  <si>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</si>
  <si>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</si>
  <si>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</si>
  <si>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</si>
  <si>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</si>
  <si>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</si>
  <si>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</si>
  <si>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</si>
  <si>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</si>
  <si>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</si>
  <si>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</si>
  <si>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</si>
  <si>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</si>
  <si>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</si>
  <si>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</si>
  <si>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</si>
  <si>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</si>
  <si>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</si>
  <si>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</si>
  <si>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</si>
  <si>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</si>
  <si>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</si>
  <si>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</si>
  <si>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</si>
  <si>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</si>
  <si>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</si>
  <si>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</si>
  <si>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</si>
  <si>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</si>
  <si>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</si>
  <si>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</si>
  <si>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</si>
  <si>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</si>
  <si>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</si>
  <si>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</si>
  <si>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</si>
  <si>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</si>
  <si>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</si>
  <si>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</si>
  <si>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</si>
  <si>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</si>
  <si>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</si>
  <si>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</si>
  <si>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</si>
  <si>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</si>
  <si>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</si>
  <si>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</si>
  <si>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</si>
  <si>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</si>
  <si>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</si>
  <si>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</si>
  <si>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</si>
  <si>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</si>
  <si>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</si>
  <si>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</si>
  <si>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</si>
  <si>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</si>
  <si>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</si>
  <si>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</si>
  <si>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</si>
  <si>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</si>
  <si>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</si>
  <si>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</si>
  <si>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</si>
  <si>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</si>
  <si>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</si>
  <si>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</si>
  <si>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</si>
  <si>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</si>
  <si>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</si>
  <si>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</si>
  <si>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</si>
  <si>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</si>
  <si>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</si>
  <si>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</si>
  <si>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</si>
  <si>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</si>
  <si>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</si>
  <si>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</si>
  <si>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</si>
  <si>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</si>
  <si>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</si>
  <si>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</si>
  <si>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</si>
  <si>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</si>
  <si>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</si>
  <si>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</si>
  <si>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</si>
  <si>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</si>
  <si>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</si>
  <si>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</si>
  <si>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</si>
  <si>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</si>
  <si>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</si>
  <si>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</si>
  <si>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</si>
  <si>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</si>
  <si>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</si>
  <si>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</si>
  <si>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</si>
  <si>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</si>
  <si>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</si>
  <si>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</si>
  <si>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</si>
  <si>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</si>
  <si>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</si>
  <si>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</si>
  <si>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</si>
  <si>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</si>
  <si>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</si>
  <si>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</si>
  <si>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</si>
  <si>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</si>
  <si>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</si>
  <si>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</si>
  <si>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</si>
  <si>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</si>
  <si>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</si>
  <si>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</si>
  <si>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</si>
  <si>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</si>
  <si>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</si>
  <si>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</si>
  <si>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</si>
  <si>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</si>
  <si>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</si>
  <si>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</si>
  <si>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</si>
  <si>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</si>
  <si>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</si>
  <si>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</si>
  <si>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</si>
  <si>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</si>
  <si>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</si>
  <si>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</si>
  <si>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</si>
  <si>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</si>
  <si>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</si>
  <si>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</si>
  <si>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</si>
  <si>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</si>
  <si>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</si>
  <si>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</si>
  <si>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</si>
  <si>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</si>
  <si>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</si>
  <si>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</si>
  <si>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</si>
  <si>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</si>
  <si>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</si>
  <si>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</si>
  <si>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</si>
  <si>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</si>
  <si>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</si>
  <si>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</si>
  <si>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</si>
  <si>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</si>
  <si>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</si>
  <si>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</si>
  <si>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</si>
  <si>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</si>
  <si>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</si>
  <si>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</si>
  <si>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</si>
  <si>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</si>
  <si>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</si>
  <si>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</si>
  <si>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</si>
  <si>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</si>
  <si>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</si>
  <si>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</si>
  <si>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</si>
  <si>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</si>
  <si>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</si>
  <si>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</si>
  <si>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</si>
  <si>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</si>
  <si>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</si>
  <si>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</si>
  <si>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</si>
  <si>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</si>
  <si>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</si>
  <si>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</si>
  <si>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</si>
  <si>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</si>
  <si>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</si>
  <si>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</si>
  <si>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</si>
  <si>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</si>
  <si>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</si>
  <si>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</si>
  <si>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</si>
  <si>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</si>
  <si>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</si>
  <si>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</si>
  <si>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</si>
  <si>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</si>
  <si>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</si>
  <si>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</si>
  <si>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</si>
  <si>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</si>
  <si>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</si>
  <si>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</si>
  <si>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</si>
  <si>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</si>
  <si>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</si>
  <si>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</si>
  <si>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</si>
  <si>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</si>
  <si>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</si>
  <si>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</si>
  <si>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</si>
  <si>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</si>
  <si>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</si>
  <si>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</si>
  <si>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</si>
  <si>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</si>
  <si>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</si>
  <si>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</si>
  <si>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</si>
  <si>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</si>
  <si>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</si>
  <si>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</si>
  <si>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</si>
  <si>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</si>
  <si>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</si>
  <si>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</si>
  <si>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</si>
  <si>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</si>
  <si>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</si>
  <si>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</si>
  <si>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</si>
  <si>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</si>
  <si>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</si>
  <si>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</si>
  <si>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</si>
  <si>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</si>
  <si>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</si>
  <si>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</si>
  <si>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</si>
  <si>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</si>
  <si>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</si>
  <si>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</si>
  <si>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</si>
  <si>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</si>
  <si>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</si>
  <si>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</si>
  <si>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</si>
  <si>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</si>
  <si>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</si>
  <si>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</si>
  <si>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</si>
  <si>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</si>
  <si>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</si>
  <si>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</si>
  <si>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</si>
  <si>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</si>
  <si>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</si>
  <si>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</si>
  <si>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</si>
  <si>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</si>
  <si>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</si>
  <si>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</si>
  <si>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</si>
  <si>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</si>
  <si>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</si>
  <si>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</si>
  <si>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</si>
  <si>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</si>
  <si>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</si>
  <si>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</si>
  <si>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</si>
  <si>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</si>
  <si>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</si>
  <si>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</si>
  <si>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</si>
  <si>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</si>
  <si>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</si>
  <si>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</si>
  <si>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</si>
  <si>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</si>
  <si>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</si>
  <si>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</si>
  <si>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</si>
  <si>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</si>
  <si>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</si>
  <si>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</si>
  <si>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</si>
  <si>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</si>
  <si>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</si>
  <si>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</si>
  <si>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</si>
  <si>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</si>
  <si>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</si>
  <si>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</si>
  <si>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</si>
  <si>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</si>
  <si>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</si>
  <si>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</si>
  <si>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</si>
  <si>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</si>
  <si>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</si>
  <si>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</si>
  <si>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</si>
  <si>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</si>
  <si>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</si>
  <si>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</si>
  <si>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</si>
  <si>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</si>
  <si>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</si>
  <si>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</si>
  <si>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</si>
  <si>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</si>
  <si>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</si>
  <si>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</si>
  <si>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</si>
  <si>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</si>
  <si>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</si>
  <si>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</si>
  <si>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</si>
  <si>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</si>
  <si>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</si>
  <si>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</si>
  <si>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</si>
  <si>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</si>
  <si>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</si>
  <si>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</si>
  <si>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</si>
  <si>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</si>
  <si>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</si>
  <si>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</si>
  <si>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</si>
  <si>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</si>
  <si>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</si>
  <si>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</si>
  <si>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</si>
  <si>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</si>
  <si>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</si>
  <si>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</si>
  <si>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</si>
  <si>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</si>
  <si>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</si>
  <si>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</si>
  <si>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</si>
  <si>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</si>
  <si>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</si>
  <si>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</si>
  <si>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</si>
  <si>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</si>
  <si>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</si>
  <si>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</si>
  <si>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</si>
  <si>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</si>
  <si>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</si>
  <si>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</si>
  <si>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</si>
  <si>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</si>
  <si>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</si>
  <si>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</si>
  <si>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</si>
  <si>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</si>
  <si>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</si>
  <si>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</si>
  <si>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</si>
  <si>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</si>
  <si>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</si>
  <si>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</si>
  <si>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</si>
  <si>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</si>
  <si>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</si>
  <si>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</si>
  <si>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</si>
  <si>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</si>
  <si>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</si>
  <si>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</si>
  <si>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</si>
  <si>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</si>
  <si>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</si>
  <si>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</si>
  <si>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</si>
  <si>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</si>
  <si>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</si>
  <si>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</si>
  <si>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</si>
  <si>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</si>
  <si>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</si>
  <si>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</si>
  <si>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</si>
  <si>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</si>
  <si>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</si>
  <si>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</si>
  <si>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</si>
  <si>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</si>
  <si>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</si>
  <si>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</si>
  <si>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</si>
  <si>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</si>
  <si>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</si>
  <si>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</si>
  <si>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</si>
  <si>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</si>
  <si>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</si>
  <si>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</si>
  <si>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</si>
  <si>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</si>
  <si>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</si>
  <si>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</si>
  <si>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</si>
  <si>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</si>
  <si>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</si>
  <si>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</si>
  <si>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</si>
  <si>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</si>
  <si>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</si>
  <si>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</si>
  <si>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</si>
  <si>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</si>
  <si>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</si>
  <si>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</si>
  <si>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</si>
  <si>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</si>
  <si>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</si>
  <si>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</si>
  <si>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</si>
  <si>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</si>
  <si>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</si>
  <si>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</si>
  <si>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</si>
  <si>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</si>
  <si>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</si>
  <si>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</si>
  <si>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</si>
  <si>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</si>
  <si>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</si>
  <si>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</si>
  <si>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</si>
  <si>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</si>
  <si>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</si>
  <si>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</si>
  <si>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</si>
  <si>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</si>
  <si>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</si>
  <si>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</si>
  <si>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</si>
  <si>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</si>
  <si>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</si>
  <si>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</si>
  <si>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</si>
  <si>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</si>
  <si>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</si>
  <si>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</si>
  <si>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</si>
  <si>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</si>
  <si>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</si>
  <si>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</si>
  <si>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</si>
  <si>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</si>
  <si>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</si>
  <si>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</si>
  <si>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</si>
  <si>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</si>
  <si>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</si>
  <si>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</si>
  <si>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</si>
  <si>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</si>
  <si>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</si>
  <si>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</si>
  <si>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</si>
  <si>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</si>
  <si>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</si>
  <si>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</si>
  <si>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</si>
  <si>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</si>
  <si>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</si>
  <si>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</si>
  <si>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</si>
  <si>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</si>
  <si>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</si>
  <si>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</si>
  <si>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</si>
  <si>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</si>
  <si>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</si>
  <si>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</si>
  <si>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</si>
  <si>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</si>
  <si>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</si>
  <si>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</si>
  <si>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</si>
  <si>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</si>
  <si>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</si>
  <si>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</si>
  <si>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</si>
  <si>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</si>
  <si>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</si>
  <si>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</si>
  <si>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</si>
  <si>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</si>
  <si>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</si>
  <si>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</si>
  <si>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</si>
  <si>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</si>
  <si>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</si>
  <si>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</si>
  <si>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</si>
  <si>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</si>
  <si>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</si>
  <si>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</si>
  <si>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</si>
  <si>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</si>
  <si>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</si>
  <si>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</si>
  <si>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</si>
  <si>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</si>
  <si>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</si>
  <si>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</si>
  <si>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</si>
  <si>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</si>
  <si>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</si>
  <si>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</si>
  <si>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</si>
  <si>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</si>
  <si>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</si>
  <si>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</si>
  <si>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</si>
  <si>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</si>
  <si>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</si>
  <si>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</si>
  <si>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</si>
  <si>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</si>
  <si>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</si>
  <si>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</si>
  <si>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</si>
  <si>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</si>
  <si>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</si>
  <si>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</si>
  <si>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</si>
  <si>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</si>
  <si>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</si>
  <si>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</si>
  <si>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</si>
  <si>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</si>
  <si>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</si>
  <si>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</si>
  <si>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</si>
  <si>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</si>
  <si>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</si>
  <si>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</si>
  <si>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</si>
  <si>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</si>
  <si>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</si>
  <si>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</si>
  <si>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</si>
  <si>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</si>
  <si>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</si>
  <si>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</si>
  <si>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</si>
  <si>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</si>
  <si>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</si>
  <si>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</si>
  <si>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</si>
  <si>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</si>
  <si>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</si>
  <si>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</si>
  <si>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</si>
  <si>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</si>
  <si>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</si>
  <si>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</si>
  <si>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</si>
  <si>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</si>
  <si>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</si>
  <si>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</si>
  <si>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</si>
  <si>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</si>
  <si>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</si>
  <si>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</si>
  <si>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</si>
  <si>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</si>
  <si>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</si>
  <si>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</si>
  <si>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</si>
  <si>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</si>
  <si>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</si>
  <si>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</si>
  <si>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</si>
  <si>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</si>
  <si>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</si>
  <si>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</si>
  <si>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</si>
  <si>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</si>
  <si>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</si>
  <si>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</si>
  <si>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</si>
  <si>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</si>
  <si>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</si>
  <si>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</si>
  <si>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</si>
  <si>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</si>
  <si>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</si>
  <si>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</si>
  <si>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</si>
  <si>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</si>
  <si>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</si>
  <si>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</si>
  <si>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</si>
  <si>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</si>
  <si>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</si>
  <si>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</si>
  <si>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</si>
  <si>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</si>
  <si>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</si>
  <si>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</si>
  <si>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</si>
  <si>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</si>
  <si>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</si>
  <si>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</si>
  <si>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</si>
  <si>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</si>
  <si>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</si>
  <si>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</si>
  <si>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</si>
  <si>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</si>
  <si>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</si>
  <si>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</si>
  <si>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</si>
  <si>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</si>
  <si>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</si>
  <si>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</si>
  <si>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</si>
  <si>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</si>
  <si>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</si>
  <si>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</si>
  <si>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</si>
  <si>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</si>
  <si>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</si>
  <si>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</si>
  <si>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</si>
  <si>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</si>
  <si>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</si>
  <si>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</si>
  <si>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</si>
  <si>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</si>
  <si>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</si>
  <si>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</si>
  <si>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</si>
  <si>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</si>
  <si>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</si>
  <si>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</si>
  <si>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</si>
  <si>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</si>
  <si>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</si>
  <si>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</si>
  <si>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</si>
  <si>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</si>
  <si>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</si>
  <si>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</si>
  <si>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</si>
  <si>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</si>
  <si>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</si>
  <si>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</si>
  <si>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</si>
  <si>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</si>
  <si>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</si>
  <si>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</si>
  <si>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</si>
  <si>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</si>
  <si>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</si>
  <si>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</si>
  <si>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</si>
  <si>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</si>
  <si>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</si>
  <si>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</si>
  <si>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</si>
  <si>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</si>
  <si>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</si>
  <si>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</si>
  <si>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</si>
  <si>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</si>
  <si>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</si>
  <si>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</si>
  <si>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</si>
  <si>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</si>
  <si>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</si>
  <si>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</si>
  <si>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</si>
  <si>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</si>
  <si>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</si>
  <si>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</si>
  <si>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</si>
  <si>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</si>
  <si>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</si>
  <si>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</si>
  <si>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</si>
  <si>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</si>
  <si>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</si>
  <si>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</si>
  <si>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</si>
  <si>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</si>
  <si>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</si>
  <si>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</si>
  <si>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</si>
  <si>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</si>
  <si>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</si>
  <si>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</si>
  <si>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</si>
  <si>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</si>
  <si>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</si>
  <si>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</si>
  <si>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</si>
  <si>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</si>
  <si>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</si>
  <si>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</si>
  <si>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</si>
  <si>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</si>
  <si>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</si>
  <si>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</si>
  <si>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</si>
  <si>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</si>
  <si>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</si>
  <si>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</si>
  <si>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</si>
  <si>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</si>
  <si>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</si>
  <si>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</si>
  <si>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</si>
  <si>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</si>
  <si>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</si>
  <si>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</si>
  <si>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</si>
  <si>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</si>
  <si>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</si>
  <si>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</si>
  <si>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</si>
  <si>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</si>
  <si>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</si>
  <si>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</si>
  <si>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</si>
  <si>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</si>
  <si>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</si>
  <si>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</si>
  <si>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</si>
  <si>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</si>
  <si>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</si>
  <si>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</si>
  <si>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</si>
  <si>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</si>
  <si>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</si>
  <si>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</si>
  <si>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</si>
  <si>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</si>
  <si>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</si>
  <si>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</si>
  <si>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</si>
  <si>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</si>
  <si>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</si>
  <si>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</si>
  <si>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</si>
  <si>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</si>
  <si>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</si>
  <si>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</si>
  <si>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</si>
  <si>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</si>
  <si>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</si>
  <si>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</si>
  <si>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</si>
  <si>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</si>
  <si>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</si>
  <si>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</si>
  <si>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</si>
  <si>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</si>
  <si>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</si>
  <si>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</si>
  <si>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</si>
  <si>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</si>
  <si>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</si>
  <si>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</si>
  <si>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</si>
  <si>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</si>
  <si>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</si>
  <si>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</si>
  <si>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</si>
  <si>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</si>
  <si>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</si>
  <si>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</si>
  <si>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</si>
  <si>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</si>
  <si>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</si>
  <si>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</si>
  <si>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</si>
  <si>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</si>
  <si>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</si>
  <si>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</si>
  <si>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</si>
  <si>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</si>
  <si>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</si>
  <si>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</si>
  <si>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</si>
  <si>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</si>
  <si>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</si>
  <si>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</si>
  <si>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</si>
  <si>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</si>
  <si>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</si>
  <si>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</si>
  <si>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</si>
  <si>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</si>
  <si>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</si>
  <si>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</si>
  <si>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</si>
  <si>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</si>
  <si>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</si>
  <si>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</si>
  <si>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</si>
  <si>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</si>
  <si>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</si>
  <si>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</si>
  <si>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</si>
  <si>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</si>
  <si>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</si>
  <si>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</si>
  <si>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</si>
  <si>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</si>
  <si>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</si>
  <si>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</si>
  <si>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</si>
  <si>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</si>
  <si>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</si>
  <si>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</si>
  <si>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</si>
  <si>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</si>
  <si>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</si>
  <si>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</si>
  <si>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</si>
  <si>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</si>
  <si>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</si>
  <si>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</si>
  <si>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</si>
  <si>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</si>
  <si>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</si>
  <si>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</si>
  <si>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</si>
  <si>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</si>
  <si>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</si>
  <si>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</si>
  <si>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</si>
  <si>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</si>
  <si>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</si>
  <si>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</si>
  <si>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</si>
  <si>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</si>
  <si>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</si>
  <si>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</si>
  <si>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</si>
  <si>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</si>
  <si>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</si>
  <si>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</si>
  <si>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</si>
  <si>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</si>
  <si>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</si>
  <si>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</si>
  <si>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</si>
  <si>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</si>
  <si>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</si>
  <si>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</si>
  <si>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</si>
  <si>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</si>
  <si>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</si>
  <si>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</si>
  <si>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</si>
  <si>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</si>
  <si>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</si>
  <si>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</si>
  <si>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</si>
  <si>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</si>
  <si>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</si>
  <si>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</si>
  <si>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</si>
  <si>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</si>
  <si>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</si>
  <si>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</si>
  <si>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</si>
  <si>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</si>
  <si>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</si>
  <si>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</si>
  <si>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</si>
  <si>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</si>
  <si>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</si>
  <si>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</si>
  <si>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</si>
  <si>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</si>
  <si>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</si>
  <si>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</si>
  <si>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</si>
  <si>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</si>
  <si>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</si>
  <si>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</si>
  <si>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</si>
  <si>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</si>
  <si>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</si>
  <si>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</si>
  <si>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</si>
  <si>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</si>
  <si>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</si>
  <si>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</si>
  <si>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</si>
  <si>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</si>
  <si>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</si>
  <si>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</si>
  <si>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</si>
  <si>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</si>
  <si>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</si>
  <si>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</si>
  <si>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</si>
  <si>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</si>
  <si>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</si>
  <si>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</si>
  <si>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</si>
  <si>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</si>
  <si>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</si>
  <si>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</si>
  <si>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</si>
  <si>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</si>
  <si>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</si>
  <si>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</si>
  <si>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</si>
  <si>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</si>
  <si>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</si>
  <si>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</si>
  <si>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</si>
  <si>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</si>
  <si>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</si>
  <si>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</si>
  <si>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</si>
  <si>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</si>
  <si>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</si>
  <si>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</si>
  <si>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</si>
  <si>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</si>
  <si>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</si>
  <si>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</si>
  <si>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</si>
  <si>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</si>
  <si>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</si>
  <si>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</si>
  <si>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</si>
  <si>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</si>
  <si>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</si>
  <si>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</si>
  <si>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</si>
  <si>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</si>
  <si>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</si>
  <si>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</si>
  <si>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</si>
  <si>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</si>
  <si>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</si>
  <si>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</si>
  <si>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</si>
  <si>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</si>
  <si>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</si>
  <si>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</si>
  <si>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</si>
  <si>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</si>
  <si>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</si>
  <si>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</si>
  <si>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</si>
  <si>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</si>
  <si>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</si>
  <si>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</si>
  <si>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</si>
  <si>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</si>
  <si>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</si>
  <si>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</si>
  <si>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</si>
  <si>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</si>
  <si>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</si>
  <si>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</si>
  <si>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</si>
  <si>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</si>
  <si>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</si>
  <si>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</si>
  <si>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</si>
  <si>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</si>
  <si>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</si>
  <si>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</si>
  <si>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</si>
  <si>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</si>
  <si>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</si>
  <si>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</si>
  <si>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</si>
  <si>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</si>
  <si>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</si>
  <si>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</si>
  <si>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</si>
  <si>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</si>
  <si>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</si>
  <si>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</si>
  <si>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</si>
  <si>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</si>
  <si>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</si>
  <si>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</si>
  <si>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</si>
  <si>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</si>
  <si>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</si>
  <si>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</si>
  <si>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</si>
  <si>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</si>
  <si>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</si>
  <si>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</si>
  <si>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</si>
  <si>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</si>
  <si>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</si>
  <si>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</si>
  <si>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</si>
  <si>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</si>
  <si>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</si>
  <si>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</si>
  <si>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</si>
  <si>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</si>
  <si>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</si>
  <si>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</si>
  <si>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</si>
  <si>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</si>
  <si>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</si>
  <si>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</si>
  <si>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</si>
  <si>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</si>
  <si>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</si>
  <si>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</si>
  <si>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</si>
  <si>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</si>
  <si>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</si>
  <si>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</si>
  <si>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</si>
  <si>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</si>
  <si>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</si>
  <si>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</si>
  <si>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</si>
  <si>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</si>
  <si>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</si>
  <si>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</si>
  <si>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</si>
  <si>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</si>
  <si>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</si>
  <si>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</si>
  <si>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</si>
  <si>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</si>
  <si>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</si>
  <si>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</si>
  <si>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</si>
  <si>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</si>
  <si>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</si>
  <si>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</si>
  <si>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</si>
  <si>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</si>
  <si>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</si>
  <si>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</si>
  <si>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</si>
  <si>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</si>
  <si>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</si>
  <si>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</si>
  <si>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</si>
  <si>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</si>
  <si>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</si>
  <si>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</si>
  <si>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</si>
  <si>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</si>
  <si>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</si>
  <si>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</si>
  <si>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</si>
  <si>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</si>
  <si>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</si>
  <si>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</si>
  <si>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</si>
  <si>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</si>
  <si>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</si>
  <si>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</si>
  <si>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</si>
  <si>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</si>
  <si>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</si>
  <si>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</si>
  <si>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</si>
  <si>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</si>
  <si>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</si>
  <si>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</si>
  <si>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</si>
  <si>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</si>
  <si>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</si>
  <si>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</si>
  <si>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</si>
  <si>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</si>
  <si>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</si>
  <si>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</si>
  <si>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</si>
  <si>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</si>
  <si>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</si>
  <si>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</si>
  <si>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</si>
  <si>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</si>
  <si>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</si>
  <si>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</si>
  <si>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</si>
  <si>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</si>
  <si>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</si>
  <si>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</si>
  <si>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</si>
  <si>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</si>
  <si>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</si>
  <si>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</si>
  <si>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</si>
  <si>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</si>
  <si>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</si>
  <si>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</si>
  <si>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</si>
  <si>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</si>
  <si>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</si>
  <si>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</si>
  <si>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</si>
  <si>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</si>
  <si>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</si>
  <si>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</si>
  <si>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</si>
  <si>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</si>
  <si>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</si>
  <si>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</si>
  <si>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</si>
  <si>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</si>
  <si>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</si>
  <si>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</si>
  <si>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</si>
  <si>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</si>
  <si>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</si>
  <si>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</si>
  <si>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</si>
  <si>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</si>
  <si>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</si>
  <si>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</si>
  <si>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</si>
  <si>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</si>
  <si>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</si>
  <si>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</si>
  <si>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</si>
  <si>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</si>
  <si>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</si>
  <si>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</si>
  <si>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</si>
  <si>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</si>
  <si>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</si>
  <si>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</si>
  <si>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</si>
  <si>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</si>
  <si>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</si>
  <si>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</si>
  <si>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</si>
  <si>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</si>
  <si>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</si>
  <si>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</si>
  <si>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</si>
  <si>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</si>
  <si>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</si>
  <si>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</si>
  <si>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</si>
  <si>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</si>
  <si>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</si>
  <si>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</si>
  <si>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</si>
  <si>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</si>
  <si>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</si>
  <si>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</si>
  <si>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</si>
  <si>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</si>
  <si>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</si>
  <si>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</si>
  <si>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</si>
  <si>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</si>
  <si>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</si>
  <si>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</si>
  <si>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</si>
  <si>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</si>
  <si>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</si>
  <si>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</si>
  <si>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</si>
  <si>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</si>
  <si>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</si>
  <si>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</si>
  <si>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</si>
  <si>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</si>
  <si>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</si>
  <si>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</si>
  <si>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</si>
  <si>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</si>
  <si>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</si>
  <si>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</si>
  <si>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</si>
  <si>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</si>
  <si>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</si>
  <si>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</si>
  <si>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</si>
  <si>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</si>
  <si>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</si>
  <si>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</si>
  <si>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</si>
  <si>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</si>
  <si>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</si>
  <si>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</si>
  <si>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</si>
  <si>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</si>
  <si>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</si>
  <si>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</si>
  <si>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</si>
  <si>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</si>
  <si>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</si>
  <si>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</si>
  <si>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</si>
  <si>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</si>
  <si>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</si>
  <si>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</si>
  <si>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</si>
  <si>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</si>
  <si>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</si>
  <si>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</si>
  <si>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</si>
  <si>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</si>
  <si>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</si>
  <si>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</si>
  <si>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</si>
  <si>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</si>
  <si>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</si>
  <si>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</si>
  <si>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</si>
  <si>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</si>
  <si>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</si>
  <si>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</si>
  <si>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</si>
  <si>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</si>
  <si>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</si>
  <si>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</si>
  <si>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</si>
  <si>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</si>
  <si>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</si>
  <si>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</si>
  <si>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</si>
  <si>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</si>
  <si>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</si>
  <si>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</si>
  <si>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</si>
  <si>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</si>
  <si>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</si>
  <si>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</si>
  <si>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</si>
  <si>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</si>
  <si>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</si>
  <si>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</si>
  <si>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</si>
  <si>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</si>
  <si>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</si>
  <si>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</si>
  <si>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</si>
  <si>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</si>
  <si>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</si>
  <si>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</si>
  <si>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</si>
  <si>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</si>
  <si>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</si>
  <si>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</si>
  <si>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</si>
  <si>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</si>
  <si>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</si>
  <si>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</si>
  <si>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</si>
  <si>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</si>
  <si>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</si>
  <si>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</si>
  <si>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</si>
  <si>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</si>
  <si>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</si>
  <si>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</si>
  <si>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</si>
  <si>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</si>
  <si>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</si>
  <si>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</si>
  <si>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</si>
  <si>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</si>
  <si>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</si>
  <si>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</si>
  <si>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</si>
  <si>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</si>
  <si>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</si>
  <si>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</si>
  <si>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</si>
  <si>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</si>
  <si>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</si>
  <si>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</si>
  <si>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</si>
  <si>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</si>
  <si>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</si>
  <si>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</si>
  <si>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</si>
  <si>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</si>
  <si>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</si>
  <si>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</si>
  <si>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</si>
  <si>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</si>
  <si>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</si>
  <si>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</si>
  <si>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</si>
  <si>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</si>
  <si>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</si>
  <si>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</si>
  <si>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</si>
  <si>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</si>
  <si>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</si>
  <si>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</si>
  <si>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</si>
  <si>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</si>
  <si>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</si>
  <si>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</si>
  <si>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</si>
  <si>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</si>
  <si>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</si>
  <si>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</si>
  <si>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</si>
  <si>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</si>
  <si>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</si>
  <si>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</si>
  <si>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</si>
  <si>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</si>
  <si>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</si>
  <si>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</si>
  <si>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</si>
  <si>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</si>
  <si>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</si>
  <si>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</si>
  <si>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</si>
  <si>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</si>
  <si>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</si>
  <si>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</si>
  <si>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</si>
  <si>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</si>
  <si>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</si>
  <si>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</si>
  <si>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</si>
  <si>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</si>
  <si>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</si>
  <si>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</si>
  <si>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</si>
  <si>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</si>
  <si>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</si>
  <si>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</si>
  <si>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</si>
  <si>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</si>
  <si>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</si>
  <si>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</si>
  <si>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</si>
  <si>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</si>
  <si>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</si>
  <si>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</si>
  <si>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</si>
  <si>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</si>
  <si>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</si>
  <si>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</si>
  <si>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</si>
  <si>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</si>
  <si>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</si>
  <si>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</si>
  <si>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</si>
  <si>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</si>
  <si>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</si>
  <si>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</si>
  <si>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</si>
  <si>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</si>
  <si>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</si>
  <si>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</si>
  <si>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</si>
  <si>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</si>
  <si>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</si>
  <si>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</si>
  <si>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</si>
  <si>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</si>
  <si>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</si>
  <si>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</si>
  <si>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</si>
  <si>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</si>
  <si>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</si>
  <si>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</si>
  <si>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</si>
  <si>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</si>
  <si>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</si>
  <si>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</si>
  <si>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</si>
  <si>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</si>
  <si>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</si>
  <si>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</si>
  <si>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</si>
  <si>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</si>
  <si>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</si>
  <si>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</si>
  <si>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</si>
  <si>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</si>
  <si>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</si>
  <si>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</si>
  <si>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</si>
  <si>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</si>
  <si>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</si>
  <si>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</si>
  <si>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</si>
  <si>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</si>
  <si>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</si>
  <si>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</si>
  <si>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</si>
  <si>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</si>
  <si>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</si>
  <si>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</si>
  <si>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</si>
  <si>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</si>
  <si>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</si>
  <si>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</si>
  <si>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</si>
  <si>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</si>
  <si>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</si>
  <si>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</si>
  <si>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</si>
  <si>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</si>
  <si>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</si>
  <si>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</si>
  <si>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</si>
  <si>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</si>
  <si>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</si>
  <si>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</si>
  <si>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</si>
  <si>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</si>
  <si>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</si>
  <si>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</si>
  <si>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</si>
  <si>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</si>
  <si>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</si>
  <si>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</si>
  <si>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</si>
  <si>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</si>
  <si>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</si>
  <si>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</si>
  <si>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</si>
  <si>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</si>
  <si>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</si>
  <si>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</si>
  <si>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</si>
  <si>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</si>
  <si>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</si>
  <si>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</si>
  <si>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</si>
  <si>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</si>
  <si>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</si>
  <si>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</si>
  <si>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</si>
  <si>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</si>
  <si>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</si>
  <si>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</si>
  <si>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</si>
  <si>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</si>
  <si>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</si>
  <si>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</si>
  <si>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</si>
  <si>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</si>
  <si>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</si>
  <si>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</si>
  <si>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</si>
  <si>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</si>
  <si>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</si>
  <si>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</si>
  <si>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</si>
  <si>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</si>
  <si>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</si>
  <si>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</si>
  <si>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</si>
  <si>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</si>
  <si>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</si>
  <si>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</si>
  <si>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</si>
  <si>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</si>
  <si>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</si>
  <si>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</si>
  <si>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</si>
  <si>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</si>
  <si>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</si>
  <si>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</si>
  <si>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</si>
  <si>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</si>
  <si>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</si>
  <si>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</si>
  <si>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</si>
  <si>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</si>
  <si>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</si>
  <si>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</si>
  <si>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</si>
  <si>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</si>
  <si>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</si>
  <si>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</si>
  <si>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</si>
  <si>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</si>
  <si>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</si>
  <si>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</si>
  <si>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</si>
  <si>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</si>
  <si>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</si>
  <si>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</si>
  <si>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</si>
  <si>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</si>
  <si>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</si>
  <si>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</si>
  <si>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</si>
  <si>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</si>
  <si>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</si>
  <si>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</si>
  <si>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</si>
  <si>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</si>
  <si>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</si>
  <si>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</si>
  <si>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</si>
  <si>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</si>
  <si>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</si>
  <si>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</si>
  <si>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</si>
  <si>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</si>
  <si>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</si>
  <si>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</si>
  <si>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</si>
  <si>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</si>
  <si>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</si>
  <si>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</si>
  <si>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</si>
  <si>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</si>
  <si>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</si>
  <si>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</si>
  <si>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</si>
  <si>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</si>
  <si>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</si>
  <si>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</si>
  <si>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</si>
  <si>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</si>
  <si>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</si>
  <si>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</si>
  <si>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</si>
  <si>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</si>
  <si>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</si>
  <si>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</si>
  <si>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</si>
  <si>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</si>
  <si>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</si>
  <si>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</si>
  <si>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</si>
  <si>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</si>
  <si>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</si>
  <si>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</si>
  <si>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</si>
  <si>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</si>
  <si>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</si>
  <si>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</si>
  <si>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</si>
  <si>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</si>
  <si>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</si>
  <si>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</si>
  <si>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</si>
  <si>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</si>
  <si>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</si>
  <si>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</si>
  <si>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</si>
  <si>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</si>
  <si>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</si>
  <si>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</si>
  <si>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</si>
  <si>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</si>
  <si>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</si>
  <si>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</si>
  <si>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</si>
  <si>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</si>
  <si>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</si>
  <si>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</si>
  <si>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</si>
  <si>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</si>
  <si>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</si>
  <si>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</si>
  <si>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</si>
  <si>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</si>
  <si>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</si>
  <si>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</si>
  <si>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</si>
  <si>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</si>
  <si>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</si>
  <si>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</si>
  <si>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</si>
  <si>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</si>
  <si>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</si>
  <si>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</si>
  <si>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</si>
  <si>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</si>
  <si>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</si>
  <si>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</si>
  <si>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</si>
  <si>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</si>
  <si>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</si>
  <si>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</si>
  <si>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</si>
  <si>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</si>
  <si>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</si>
  <si>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</si>
  <si>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</si>
  <si>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</si>
  <si>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</si>
  <si>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</si>
  <si>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</si>
  <si>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</si>
  <si>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</si>
  <si>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</si>
  <si>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</si>
  <si>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</si>
  <si>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</si>
  <si>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</si>
  <si>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</si>
  <si>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</si>
  <si>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</si>
  <si>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</si>
  <si>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</si>
  <si>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</si>
  <si>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</si>
  <si>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</si>
  <si>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</si>
  <si>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</si>
  <si>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</si>
  <si>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</si>
  <si>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</si>
  <si>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</si>
  <si>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</si>
  <si>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</si>
  <si>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</si>
  <si>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</si>
  <si>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</si>
  <si>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</si>
  <si>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</si>
  <si>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</si>
  <si>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</si>
  <si>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</si>
  <si>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</si>
  <si>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</si>
  <si>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</si>
  <si>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</si>
  <si>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</si>
  <si>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</si>
  <si>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</si>
  <si>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</si>
  <si>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</si>
  <si>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</si>
  <si>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</si>
  <si>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</si>
  <si>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</si>
  <si>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</si>
  <si>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</si>
  <si>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</si>
  <si>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</si>
  <si>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</si>
  <si>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</si>
  <si>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</si>
  <si>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</si>
  <si>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</si>
  <si>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</si>
  <si>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</si>
  <si>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</si>
  <si>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</si>
  <si>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</si>
  <si>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</si>
  <si>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</si>
  <si>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</si>
  <si>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</si>
  <si>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</si>
  <si>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</si>
  <si>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</si>
  <si>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</si>
  <si>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</si>
  <si>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</si>
  <si>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</si>
  <si>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</si>
  <si>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</si>
  <si>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</si>
  <si>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</si>
  <si>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</si>
  <si>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</si>
  <si>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</si>
  <si>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</si>
  <si>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</si>
  <si>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</si>
  <si>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</si>
  <si>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</si>
  <si>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</si>
  <si>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</si>
  <si>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</si>
  <si>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</si>
  <si>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</si>
  <si>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</si>
  <si>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</si>
  <si>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</si>
  <si>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</si>
  <si>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</si>
  <si>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</si>
  <si>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</si>
  <si>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</si>
  <si>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</si>
  <si>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</si>
  <si>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</si>
  <si>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</si>
  <si>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</si>
  <si>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</si>
  <si>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</si>
  <si>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</si>
  <si>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</si>
  <si>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</si>
  <si>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</si>
  <si>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</si>
  <si>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</si>
  <si>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</si>
  <si>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</si>
  <si>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</si>
  <si>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</si>
  <si>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</si>
  <si>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</si>
  <si>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</si>
  <si>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</si>
  <si>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</si>
  <si>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</si>
  <si>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</si>
  <si>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</si>
  <si>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</si>
  <si>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</si>
  <si>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</si>
  <si>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</si>
  <si>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</si>
  <si>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</si>
  <si>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</si>
  <si>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</si>
  <si>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</si>
  <si>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</si>
  <si>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</si>
  <si>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</si>
  <si>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</si>
  <si>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</si>
  <si>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</si>
  <si>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</si>
  <si>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</si>
  <si>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</si>
  <si>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</si>
  <si>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</si>
  <si>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</si>
  <si>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</si>
  <si>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</si>
  <si>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</si>
  <si>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</si>
  <si>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</si>
  <si>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</si>
  <si>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</si>
  <si>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</si>
  <si>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</si>
  <si>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</si>
  <si>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</si>
  <si>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</si>
  <si>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</si>
  <si>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</si>
  <si>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</si>
  <si>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</si>
  <si>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</si>
  <si>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</si>
  <si>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</si>
  <si>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</si>
  <si>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</si>
  <si>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</si>
  <si>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</si>
  <si>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</si>
  <si>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</si>
  <si>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</si>
  <si>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</si>
  <si>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</si>
  <si>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</si>
  <si>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</si>
  <si>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</si>
  <si>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</si>
  <si>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</si>
  <si>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</si>
  <si>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</si>
  <si>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</si>
  <si>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</si>
  <si>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</si>
  <si>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</si>
  <si>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</si>
  <si>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</si>
  <si>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</si>
  <si>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</si>
  <si>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</si>
  <si>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</si>
  <si>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</si>
  <si>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</si>
  <si>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</si>
  <si>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</si>
  <si>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</si>
  <si>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</si>
  <si>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</si>
  <si>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</si>
  <si>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</si>
  <si>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</si>
  <si>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</si>
  <si>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</si>
  <si>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</si>
  <si>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</si>
  <si>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</si>
  <si>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</si>
  <si>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</si>
  <si>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</si>
  <si>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</si>
  <si>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</si>
  <si>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</si>
  <si>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</si>
  <si>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</si>
  <si>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</si>
  <si>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</si>
  <si>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</si>
  <si>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</si>
  <si>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</si>
  <si>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</si>
  <si>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</si>
  <si>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</si>
  <si>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</si>
  <si>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</si>
  <si>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</si>
  <si>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</si>
  <si>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</si>
  <si>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</si>
  <si>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</si>
  <si>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</si>
  <si>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</si>
  <si>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</si>
  <si>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</si>
  <si>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</si>
  <si>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</si>
  <si>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</si>
  <si>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</si>
  <si>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</si>
  <si>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</si>
  <si>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</si>
  <si>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</si>
  <si>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</si>
  <si>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</si>
  <si>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</si>
  <si>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</si>
  <si>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</si>
  <si>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</si>
  <si>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</si>
  <si>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</si>
  <si>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</si>
  <si>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</si>
  <si>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</si>
  <si>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</si>
  <si>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</si>
  <si>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</si>
  <si>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</si>
  <si>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</si>
  <si>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</si>
  <si>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</si>
  <si>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</si>
  <si>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</si>
  <si>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</si>
  <si>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</si>
  <si>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</si>
  <si>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</si>
  <si>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</si>
  <si>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</si>
  <si>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</si>
  <si>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</si>
  <si>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</si>
  <si>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</si>
  <si>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</si>
  <si>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</si>
  <si>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</si>
  <si>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</si>
  <si>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</si>
  <si>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</si>
  <si>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</si>
  <si>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</si>
  <si>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</si>
  <si>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</si>
  <si>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</si>
  <si>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</si>
  <si>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</si>
  <si>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</si>
  <si>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</si>
  <si>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</si>
  <si>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</si>
  <si>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</si>
  <si>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</si>
  <si>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</si>
  <si>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</si>
  <si>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</si>
  <si>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</si>
  <si>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</si>
  <si>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</si>
  <si>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</si>
  <si>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</si>
  <si>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</si>
  <si>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</si>
  <si>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</si>
  <si>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</si>
  <si>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</si>
  <si>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</si>
  <si>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</si>
  <si>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</si>
  <si>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</si>
  <si>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</si>
  <si>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</si>
  <si>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</si>
  <si>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</si>
  <si>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</si>
  <si>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</si>
  <si>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</si>
  <si>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</si>
  <si>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</si>
  <si>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</si>
  <si>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</si>
  <si>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</si>
  <si>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</si>
  <si>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</si>
  <si>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</si>
  <si>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</si>
  <si>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</si>
  <si>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</si>
  <si>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</si>
  <si>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</si>
  <si>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</si>
  <si>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</si>
  <si>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</si>
  <si>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</si>
  <si>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</si>
  <si>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</si>
  <si>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</si>
  <si>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</si>
  <si>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</si>
  <si>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</si>
  <si>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</si>
  <si>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</si>
  <si>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</si>
  <si>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</si>
  <si>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</si>
  <si>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</si>
  <si>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</si>
  <si>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</si>
  <si>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</si>
  <si>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</si>
  <si>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</si>
  <si>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</si>
  <si>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</si>
  <si>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</si>
  <si>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</si>
  <si>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</si>
  <si>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</si>
  <si>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</si>
  <si>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</si>
  <si>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</si>
  <si>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</si>
  <si>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</si>
  <si>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</si>
  <si>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</si>
  <si>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</si>
  <si>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</si>
  <si>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</si>
  <si>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</si>
  <si>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</si>
  <si>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</si>
  <si>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</si>
  <si>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</si>
  <si>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</si>
  <si>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</si>
  <si>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</si>
  <si>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</si>
  <si>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</si>
  <si>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</si>
  <si>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</si>
  <si>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</si>
  <si>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</si>
  <si>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</si>
  <si>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</si>
  <si>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</si>
  <si>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</si>
  <si>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</si>
  <si>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</si>
  <si>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</si>
  <si>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</si>
  <si>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</si>
  <si>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</si>
  <si>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</si>
  <si>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</si>
  <si>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</si>
  <si>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</si>
  <si>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</si>
  <si>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</si>
  <si>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</si>
  <si>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</si>
  <si>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</si>
  <si>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</si>
  <si>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</si>
  <si>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</si>
  <si>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</si>
  <si>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</si>
  <si>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</si>
  <si>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</si>
  <si>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</si>
  <si>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</si>
  <si>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</si>
  <si>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</si>
  <si>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</si>
  <si>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</si>
  <si>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</si>
  <si>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</si>
  <si>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</si>
  <si>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</si>
  <si>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</si>
  <si>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</si>
  <si>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</si>
  <si>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</si>
  <si>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</si>
  <si>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</si>
  <si>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</si>
  <si>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</si>
  <si>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</si>
  <si>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</si>
  <si>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</si>
  <si>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</si>
  <si>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</si>
  <si>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</si>
  <si>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</si>
  <si>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</si>
  <si>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</si>
  <si>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</si>
  <si>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</si>
  <si>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</si>
  <si>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</si>
  <si>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</si>
  <si>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</si>
  <si>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</si>
  <si>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</si>
  <si>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</si>
  <si>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</si>
  <si>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</si>
  <si>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</si>
  <si>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</si>
  <si>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</si>
  <si>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</si>
  <si>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</si>
  <si>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</si>
  <si>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</si>
  <si>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</si>
  <si>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</si>
  <si>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</si>
  <si>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</si>
  <si>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</si>
  <si>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</si>
  <si>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</si>
  <si>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</si>
  <si>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</si>
  <si>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</si>
  <si>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</si>
  <si>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</si>
  <si>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</si>
  <si>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</si>
  <si>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</si>
  <si>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</si>
  <si>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</si>
  <si>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</si>
  <si>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</si>
  <si>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</si>
  <si>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</si>
  <si>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</si>
  <si>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</si>
  <si>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</si>
  <si>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</si>
  <si>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</si>
  <si>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</si>
  <si>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</si>
  <si>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</si>
  <si>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</si>
  <si>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</si>
  <si>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</si>
  <si>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</si>
  <si>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</si>
  <si>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</si>
  <si>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</si>
  <si>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</si>
  <si>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</si>
  <si>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</si>
  <si>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</si>
  <si>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</si>
  <si>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</si>
  <si>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</si>
  <si>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</si>
  <si>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</si>
  <si>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</si>
  <si>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</si>
  <si>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</si>
  <si>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</si>
  <si>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</si>
  <si>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</si>
  <si>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</si>
  <si>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</si>
  <si>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</si>
  <si>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</si>
  <si>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</si>
  <si>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</si>
  <si>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</si>
  <si>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</si>
  <si>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</si>
  <si>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</si>
  <si>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</si>
  <si>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</si>
  <si>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</si>
  <si>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</si>
  <si>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</si>
  <si>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</si>
  <si>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</si>
  <si>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</si>
  <si>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</si>
  <si>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</si>
  <si>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</si>
  <si>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</si>
  <si>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</si>
  <si>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</si>
  <si>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</si>
  <si>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</si>
  <si>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</si>
  <si>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</si>
  <si>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</si>
  <si>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</si>
  <si>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</si>
  <si>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</si>
  <si>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</si>
  <si>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</si>
  <si>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</si>
  <si>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</si>
  <si>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</si>
  <si>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</si>
  <si>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</si>
  <si>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</si>
  <si>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</si>
  <si>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</si>
  <si>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</si>
  <si>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</si>
  <si>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</si>
  <si>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</si>
  <si>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</si>
  <si>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</si>
  <si>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</si>
  <si>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</si>
  <si>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</si>
  <si>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</si>
  <si>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</si>
  <si>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</si>
  <si>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</si>
  <si>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</si>
  <si>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</si>
  <si>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</si>
  <si>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</si>
  <si>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</si>
  <si>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</si>
  <si>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</si>
  <si>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</si>
  <si>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</si>
  <si>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</si>
  <si>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</si>
  <si>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</si>
  <si>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</si>
  <si>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</si>
  <si>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</si>
  <si>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</si>
  <si>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</si>
  <si>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</si>
  <si>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</si>
  <si>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</si>
  <si>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</si>
  <si>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</si>
  <si>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</si>
  <si>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</si>
  <si>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</si>
  <si>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</si>
  <si>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</si>
  <si>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</si>
  <si>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</si>
  <si>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</si>
  <si>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</si>
  <si>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</si>
  <si>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</si>
  <si>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</si>
  <si>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</si>
  <si>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</si>
  <si>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</si>
  <si>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</si>
  <si>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</si>
  <si>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</si>
  <si>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</si>
  <si>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</si>
  <si>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</si>
  <si>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</si>
  <si>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</si>
  <si>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</si>
  <si>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</si>
  <si>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</si>
  <si>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</si>
  <si>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</si>
  <si>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</si>
  <si>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</si>
  <si>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</si>
  <si>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</si>
  <si>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</si>
  <si>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</si>
  <si>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</si>
  <si>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</si>
  <si>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</si>
  <si>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</si>
  <si>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</si>
  <si>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</si>
  <si>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</si>
  <si>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</si>
  <si>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</si>
  <si>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</si>
  <si>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</si>
  <si>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</si>
  <si>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</si>
  <si>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</si>
  <si>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</si>
  <si>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</si>
  <si>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</si>
  <si>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</si>
  <si>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</si>
  <si>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</si>
  <si>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</si>
  <si>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</si>
  <si>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</si>
  <si>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</si>
  <si>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</si>
  <si>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</si>
  <si>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</si>
  <si>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</si>
  <si>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</si>
  <si>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</si>
  <si>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</si>
  <si>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</si>
  <si>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</si>
  <si>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</si>
  <si>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</si>
  <si>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</si>
  <si>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</si>
  <si>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</si>
  <si>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</si>
  <si>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</si>
  <si>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</si>
  <si>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</si>
  <si>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</si>
  <si>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</si>
  <si>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</si>
  <si>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</si>
  <si>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</si>
  <si>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</si>
  <si>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</si>
  <si>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</si>
  <si>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</si>
  <si>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</si>
  <si>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</si>
  <si>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</si>
  <si>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</si>
  <si>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</si>
  <si>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</si>
  <si>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</si>
  <si>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</si>
  <si>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</si>
  <si>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</si>
  <si>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</si>
  <si>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</si>
  <si>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</si>
  <si>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</si>
  <si>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</si>
  <si>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</si>
  <si>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</si>
  <si>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</si>
  <si>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</si>
  <si>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</si>
  <si>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</si>
  <si>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</si>
  <si>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</si>
  <si>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</si>
  <si>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</si>
  <si>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</si>
  <si>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</si>
  <si>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</si>
  <si>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</si>
  <si>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</si>
  <si>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</si>
  <si>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</si>
  <si>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</si>
  <si>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</si>
  <si>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</si>
  <si>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</si>
  <si>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</si>
  <si>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</si>
  <si>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</si>
  <si>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</si>
  <si>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</si>
  <si>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</si>
  <si>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</si>
  <si>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</si>
  <si>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</si>
  <si>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</si>
  <si>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</si>
  <si>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</si>
  <si>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</si>
  <si>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</si>
  <si>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</si>
  <si>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</si>
  <si>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</si>
  <si>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</si>
  <si>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</si>
  <si>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</si>
  <si>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</si>
  <si>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</si>
  <si>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</si>
  <si>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</si>
  <si>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</si>
  <si>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</si>
  <si>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</si>
  <si>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</si>
  <si>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</si>
  <si>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</si>
  <si>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</si>
  <si>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</si>
  <si>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</si>
  <si>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</si>
  <si>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</si>
  <si>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</si>
  <si>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</si>
  <si>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</si>
  <si>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</si>
  <si>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</si>
  <si>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</si>
  <si>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</si>
  <si>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</si>
  <si>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</si>
  <si>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</si>
  <si>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</si>
  <si>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</si>
  <si>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</si>
  <si>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</si>
  <si>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</si>
  <si>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</si>
  <si>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</si>
  <si>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</si>
  <si>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</si>
  <si>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</si>
  <si>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</si>
  <si>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</si>
  <si>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</si>
  <si>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</si>
  <si>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</si>
  <si>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</si>
  <si>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</si>
  <si>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</si>
  <si>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</si>
  <si>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</si>
  <si>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</si>
  <si>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</si>
  <si>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</si>
  <si>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</si>
  <si>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</si>
  <si>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</si>
  <si>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</si>
  <si>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</si>
  <si>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</si>
  <si>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</si>
  <si>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</si>
  <si>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</si>
  <si>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</si>
  <si>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</si>
  <si>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</si>
  <si>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</si>
  <si>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</si>
  <si>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</si>
  <si>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</si>
  <si>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</si>
  <si>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</si>
  <si>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</si>
  <si>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</si>
  <si>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</si>
  <si>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</si>
  <si>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</si>
  <si>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</si>
  <si>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</si>
  <si>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</si>
  <si>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</si>
  <si>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</si>
  <si>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</si>
  <si>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</si>
  <si>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</si>
  <si>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</si>
  <si>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</si>
  <si>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</si>
  <si>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</si>
  <si>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</si>
  <si>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</si>
  <si>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</si>
  <si>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</si>
  <si>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</si>
  <si>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</si>
  <si>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</si>
  <si>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</si>
  <si>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</si>
  <si>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</si>
  <si>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</si>
  <si>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</si>
  <si>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</si>
  <si>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</si>
  <si>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</si>
  <si>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</si>
  <si>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</si>
  <si>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</si>
  <si>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</si>
  <si>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</si>
  <si>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</si>
  <si>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</si>
  <si>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</si>
  <si>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</si>
  <si>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</si>
  <si>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</si>
  <si>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</si>
  <si>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</si>
  <si>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</si>
  <si>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</si>
  <si>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</si>
  <si>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</si>
  <si>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</si>
  <si>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</si>
  <si>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</si>
  <si>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</si>
  <si>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</si>
  <si>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</si>
  <si>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</si>
  <si>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</si>
  <si>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</si>
  <si>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</si>
  <si>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</si>
  <si>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</si>
  <si>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</si>
  <si>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</si>
  <si>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</si>
  <si>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</si>
  <si>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</si>
  <si>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</si>
  <si>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</si>
  <si>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</si>
  <si>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</si>
  <si>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</si>
  <si>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</si>
  <si>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</si>
  <si>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</si>
  <si>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</si>
  <si>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</si>
  <si>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</si>
  <si>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</si>
  <si>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</si>
  <si>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</si>
  <si>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</si>
  <si>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</si>
  <si>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</si>
  <si>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</si>
  <si>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</si>
  <si>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</si>
  <si>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</si>
  <si>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</si>
  <si>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</si>
  <si>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</si>
  <si>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</si>
  <si>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</si>
  <si>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</si>
  <si>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</si>
  <si>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</si>
  <si>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</si>
  <si>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</si>
  <si>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</si>
  <si>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</si>
  <si>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</si>
  <si>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</si>
  <si>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</si>
  <si>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</si>
  <si>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</si>
  <si>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</si>
  <si>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</si>
  <si>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</si>
  <si>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</si>
  <si>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</si>
  <si>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</si>
  <si>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</si>
  <si>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</si>
  <si>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</si>
  <si>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</si>
  <si>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</si>
  <si>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</si>
  <si>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</si>
  <si>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</si>
  <si>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</si>
  <si>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</si>
  <si>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</si>
  <si>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</si>
  <si>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</si>
  <si>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</si>
  <si>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</si>
  <si>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</si>
  <si>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</si>
  <si>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</si>
  <si>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</si>
  <si>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</si>
  <si>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</si>
  <si>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</si>
  <si>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</si>
  <si>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</si>
  <si>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</si>
  <si>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</si>
  <si>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</si>
  <si>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</si>
  <si>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</si>
  <si>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</si>
  <si>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</si>
  <si>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</si>
  <si>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</si>
  <si>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</si>
  <si>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</si>
  <si>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</si>
  <si>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</si>
  <si>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</si>
  <si>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</si>
  <si>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</si>
  <si>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</si>
  <si>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</si>
  <si>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</si>
  <si>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</si>
  <si>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</si>
  <si>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</si>
  <si>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</si>
  <si>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</si>
  <si>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</si>
  <si>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</si>
  <si>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</si>
  <si>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</si>
  <si>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</si>
  <si>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</si>
  <si>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</si>
  <si>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</si>
  <si>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</si>
  <si>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</si>
  <si>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</si>
  <si>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</si>
  <si>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</si>
  <si>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</si>
  <si>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</si>
  <si>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</si>
  <si>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</si>
  <si>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</si>
  <si>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</si>
  <si>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</si>
  <si>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</si>
  <si>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</si>
  <si>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</si>
  <si>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</si>
  <si>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</si>
  <si>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</si>
  <si>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</si>
  <si>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</si>
  <si>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</si>
  <si>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</si>
  <si>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</si>
  <si>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</si>
  <si>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</si>
  <si>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</si>
  <si>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</si>
  <si>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</si>
  <si>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</si>
  <si>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</si>
  <si>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</si>
  <si>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</si>
  <si>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</si>
  <si>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</si>
  <si>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</si>
  <si>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</si>
  <si>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</si>
  <si>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</si>
  <si>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</si>
  <si>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</si>
  <si>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</si>
  <si>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</si>
  <si>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</si>
  <si>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</si>
  <si>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</si>
  <si>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</si>
  <si>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</si>
  <si>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</si>
  <si>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</si>
  <si>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</si>
  <si>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</si>
  <si>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</si>
  <si>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</si>
  <si>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</si>
  <si>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</si>
  <si>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</si>
  <si>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</si>
  <si>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</si>
  <si>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</si>
  <si>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</si>
  <si>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</si>
  <si>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</si>
  <si>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</si>
  <si>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</si>
  <si>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</si>
  <si>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</si>
  <si>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</si>
  <si>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</si>
  <si>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</si>
  <si>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</si>
  <si>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</si>
  <si>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</si>
  <si>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</si>
  <si>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</si>
  <si>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</si>
  <si>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</si>
  <si>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</si>
  <si>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</si>
  <si>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</si>
  <si>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</si>
  <si>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</si>
  <si>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</si>
  <si>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</si>
  <si>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</si>
  <si>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</si>
  <si>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</si>
  <si>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</si>
  <si>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</si>
  <si>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</si>
  <si>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</si>
  <si>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</si>
  <si>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</si>
  <si>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</si>
  <si>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</si>
  <si>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</si>
  <si>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</si>
  <si>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</si>
  <si>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</si>
  <si>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</si>
  <si>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</si>
  <si>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</si>
  <si>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</si>
  <si>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</si>
  <si>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</si>
  <si>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</si>
  <si>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</si>
  <si>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</si>
  <si>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</si>
  <si>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</si>
  <si>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</si>
  <si>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</si>
  <si>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</si>
  <si>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</si>
  <si>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</si>
  <si>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</si>
  <si>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</si>
  <si>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</si>
  <si>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</si>
  <si>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</si>
  <si>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</si>
  <si>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</si>
  <si>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</si>
  <si>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</si>
  <si>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</si>
  <si>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</si>
  <si>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</si>
  <si>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</si>
  <si>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</si>
  <si>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</si>
  <si>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</si>
  <si>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</si>
  <si>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</si>
  <si>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</si>
  <si>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</si>
  <si>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</si>
  <si>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</si>
  <si>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</si>
  <si>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</si>
  <si>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</si>
  <si>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</si>
  <si>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</si>
  <si>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</si>
  <si>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</si>
  <si>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</si>
  <si>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</si>
  <si>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</si>
  <si>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</si>
  <si>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</si>
  <si>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</si>
  <si>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</si>
  <si>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</si>
  <si>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</si>
  <si>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</si>
  <si>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</si>
  <si>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</si>
  <si>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</si>
  <si>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</si>
  <si>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</si>
  <si>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</si>
  <si>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</si>
  <si>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</si>
  <si>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</si>
  <si>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</si>
  <si>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</si>
  <si>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</si>
  <si>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</si>
  <si>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</si>
  <si>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</si>
  <si>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</si>
  <si>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</si>
  <si>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</si>
  <si>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</si>
  <si>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</si>
  <si>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</si>
  <si>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</si>
  <si>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</si>
  <si>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</si>
  <si>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</si>
  <si>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</si>
  <si>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</si>
  <si>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</si>
  <si>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</si>
  <si>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</si>
  <si>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</si>
  <si>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</si>
  <si>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</si>
  <si>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</si>
  <si>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</si>
  <si>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</si>
  <si>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</si>
  <si>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</si>
  <si>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</si>
  <si>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</si>
  <si>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</si>
  <si>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</si>
  <si>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</si>
  <si>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</si>
  <si>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</si>
  <si>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</si>
  <si>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</si>
  <si>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</si>
  <si>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</si>
  <si>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</si>
  <si>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</si>
  <si>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</si>
  <si>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</si>
  <si>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</si>
  <si>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</si>
  <si>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</si>
  <si>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</si>
  <si>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</si>
  <si>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</si>
  <si>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</si>
  <si>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</si>
  <si>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</si>
  <si>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</si>
  <si>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</si>
  <si>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</si>
  <si>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</si>
  <si>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</si>
  <si>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</si>
  <si>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</si>
  <si>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</si>
  <si>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</si>
  <si>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</si>
  <si>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</si>
  <si>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</si>
  <si>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</si>
  <si>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</si>
  <si>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</si>
  <si>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</si>
  <si>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</si>
  <si>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</si>
  <si>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</si>
  <si>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</si>
  <si>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</si>
  <si>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</si>
  <si>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</si>
  <si>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</si>
  <si>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</si>
  <si>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</si>
  <si>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</si>
  <si>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</si>
  <si>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</si>
  <si>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</si>
  <si>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</si>
  <si>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</si>
  <si>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</si>
  <si>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</si>
  <si>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</si>
  <si>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</si>
  <si>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</si>
  <si>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</si>
  <si>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</si>
  <si>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</si>
  <si>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</si>
  <si>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</si>
  <si>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</si>
  <si>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</si>
  <si>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</si>
  <si>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</si>
  <si>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</si>
  <si>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</si>
  <si>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</si>
  <si>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</si>
  <si>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</si>
  <si>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</si>
  <si>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</si>
  <si>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</si>
  <si>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</si>
  <si>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</si>
  <si>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</si>
  <si>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</si>
  <si>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</si>
  <si>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</si>
  <si>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</si>
  <si>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</si>
  <si>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</si>
  <si>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</si>
  <si>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</si>
  <si>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</si>
  <si>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</si>
  <si>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</si>
  <si>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</si>
  <si>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</si>
  <si>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</si>
  <si>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</si>
  <si>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</si>
  <si>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</si>
  <si>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</si>
  <si>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</si>
  <si>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</si>
  <si>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</si>
  <si>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</si>
  <si>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</si>
  <si>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</si>
  <si>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</si>
  <si>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</si>
  <si>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</si>
  <si>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</si>
  <si>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</si>
  <si>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</si>
  <si>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</si>
  <si>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</si>
  <si>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</si>
  <si>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</si>
  <si>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</si>
  <si>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</si>
  <si>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</si>
  <si>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</si>
  <si>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</si>
  <si>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</si>
  <si>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</si>
  <si>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</si>
  <si>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</si>
  <si>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</si>
  <si>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</si>
  <si>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</si>
  <si>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</si>
  <si>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</si>
  <si>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</si>
  <si>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</si>
  <si>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</si>
  <si>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</si>
  <si>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</si>
  <si>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</si>
  <si>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</si>
  <si>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</si>
  <si>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</si>
  <si>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</si>
  <si>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</si>
  <si>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</si>
  <si>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</si>
  <si>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</si>
  <si>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</si>
  <si>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</si>
  <si>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</si>
  <si>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</si>
  <si>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</si>
  <si>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</si>
  <si>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</si>
  <si>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</si>
  <si>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</si>
  <si>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</si>
  <si>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</si>
  <si>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</si>
  <si>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</si>
  <si>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</si>
  <si>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</si>
  <si>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</si>
  <si>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</si>
  <si>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</si>
  <si>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</si>
  <si>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</si>
  <si>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</si>
  <si>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</si>
  <si>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</si>
  <si>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</si>
  <si>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</si>
  <si>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</si>
  <si>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</si>
  <si>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</si>
  <si>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</si>
  <si>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</si>
  <si>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</si>
  <si>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</si>
  <si>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</si>
  <si>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</si>
  <si>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</si>
  <si>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</si>
  <si>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</si>
  <si>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</si>
  <si>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</si>
  <si>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</si>
  <si>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</si>
  <si>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</si>
  <si>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</si>
  <si>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</si>
  <si>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</si>
  <si>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</si>
  <si>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</si>
  <si>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</si>
  <si>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</si>
  <si>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</si>
  <si>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</si>
  <si>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</si>
  <si>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</si>
  <si>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</si>
  <si>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</si>
  <si>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</si>
  <si>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</si>
  <si>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</si>
  <si>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</si>
  <si>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</si>
  <si>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</si>
  <si>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</si>
  <si>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</si>
  <si>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</si>
  <si>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</si>
  <si>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</si>
  <si>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</si>
  <si>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</si>
  <si>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</si>
  <si>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</si>
  <si>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</si>
  <si>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</si>
  <si>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</si>
  <si>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</si>
  <si>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</si>
  <si>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</si>
  <si>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</si>
  <si>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</si>
  <si>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</si>
  <si>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</si>
  <si>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</si>
  <si>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</si>
  <si>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</si>
  <si>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</si>
  <si>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</si>
  <si>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</si>
  <si>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</si>
  <si>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</si>
  <si>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</si>
  <si>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</si>
  <si>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</si>
  <si>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</si>
  <si>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</si>
  <si>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</si>
  <si>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</si>
  <si>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</si>
  <si>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</si>
  <si>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</si>
  <si>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</si>
  <si>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</si>
  <si>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</si>
  <si>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</si>
  <si>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</si>
  <si>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</si>
  <si>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</si>
  <si>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</si>
  <si>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</si>
  <si>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</si>
  <si>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</si>
  <si>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</si>
  <si>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</si>
  <si>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</si>
  <si>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</si>
  <si>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</si>
  <si>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</si>
  <si>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</si>
  <si>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</si>
  <si>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</si>
  <si>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</si>
  <si>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</si>
  <si>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</si>
  <si>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</si>
  <si>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</si>
  <si>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</si>
  <si>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</si>
  <si>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</si>
  <si>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</si>
  <si>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</si>
  <si>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</si>
  <si>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</si>
  <si>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</si>
  <si>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</si>
  <si>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</si>
  <si>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</si>
  <si>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</si>
  <si>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</si>
  <si>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</si>
  <si>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</si>
  <si>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</si>
  <si>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</si>
  <si>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</si>
  <si>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</si>
  <si>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</si>
  <si>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</si>
  <si>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</si>
  <si>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</si>
  <si>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</si>
  <si>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</si>
  <si>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</si>
  <si>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</si>
  <si>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</si>
  <si>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</si>
  <si>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</si>
  <si>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</si>
  <si>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</si>
  <si>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</si>
  <si>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</si>
  <si>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</si>
  <si>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</si>
  <si>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</si>
  <si>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</si>
  <si>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</si>
  <si>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</si>
  <si>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</si>
  <si>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</si>
  <si>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</si>
  <si>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</si>
  <si>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</si>
  <si>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</si>
  <si>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</si>
  <si>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</si>
  <si>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</si>
  <si>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</si>
  <si>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</si>
  <si>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</si>
  <si>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</si>
  <si>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</si>
  <si>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</si>
  <si>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</si>
  <si>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</si>
  <si>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</si>
  <si>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</si>
  <si>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</si>
  <si>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</si>
  <si>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</si>
  <si>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</si>
  <si>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</si>
  <si>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</si>
  <si>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</si>
  <si>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</si>
  <si>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</si>
  <si>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</si>
  <si>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</si>
  <si>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</si>
  <si>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</si>
  <si>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</si>
  <si>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</si>
  <si>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</si>
  <si>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</si>
  <si>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</si>
  <si>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</si>
  <si>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</si>
  <si>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</si>
  <si>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</si>
  <si>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</si>
  <si>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</si>
  <si>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</si>
  <si>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</si>
  <si>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</si>
  <si>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</si>
  <si>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</si>
  <si>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</si>
  <si>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</si>
  <si>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</si>
  <si>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</si>
  <si>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</si>
  <si>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</si>
  <si>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</si>
  <si>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</si>
  <si>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</si>
  <si>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</si>
  <si>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</si>
  <si>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</si>
  <si>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</si>
  <si>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</si>
  <si>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</si>
  <si>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</si>
  <si>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</si>
  <si>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</si>
  <si>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</si>
  <si>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</si>
  <si>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</si>
  <si>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</si>
  <si>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</si>
  <si>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</si>
  <si>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</si>
  <si>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</si>
  <si>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</si>
  <si>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</si>
  <si>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</si>
  <si>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</si>
  <si>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</si>
  <si>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</si>
  <si>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</si>
  <si>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</si>
  <si>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</si>
  <si>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</si>
  <si>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</si>
  <si>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</si>
  <si>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</si>
  <si>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</si>
  <si>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</si>
  <si>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</si>
  <si>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</si>
  <si>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</si>
  <si>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</si>
  <si>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</si>
  <si>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</si>
  <si>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</si>
  <si>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</si>
  <si>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</si>
  <si>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</si>
  <si>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</si>
  <si>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</si>
  <si>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</si>
  <si>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</si>
  <si>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</si>
  <si>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</si>
  <si>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</si>
  <si>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</si>
  <si>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</si>
  <si>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</si>
  <si>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</si>
  <si>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</si>
  <si>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</si>
  <si>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</si>
  <si>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</si>
  <si>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</si>
  <si>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</si>
  <si>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</si>
  <si>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</si>
  <si>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</si>
  <si>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</si>
  <si>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</si>
  <si>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</si>
  <si>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</si>
  <si>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</si>
  <si>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</si>
  <si>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</si>
  <si>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</si>
  <si>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</si>
  <si>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</si>
  <si>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</si>
  <si>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</si>
  <si>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</si>
  <si>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</si>
  <si>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</si>
  <si>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</si>
  <si>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</si>
  <si>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</si>
  <si>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</si>
  <si>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</si>
  <si>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</si>
  <si>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</si>
  <si>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</si>
  <si>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</si>
  <si>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</si>
  <si>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</si>
  <si>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</si>
  <si>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</si>
  <si>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</si>
  <si>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</si>
  <si>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</si>
  <si>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</si>
  <si>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</si>
  <si>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</si>
  <si>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</si>
  <si>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</si>
  <si>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</si>
  <si>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</si>
  <si>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</si>
  <si>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</si>
  <si>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</si>
  <si>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</si>
  <si>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</si>
  <si>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</si>
  <si>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</si>
  <si>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</si>
  <si>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</si>
  <si>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</si>
  <si>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</si>
  <si>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</si>
  <si>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</si>
  <si>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</si>
  <si>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</si>
  <si>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</si>
  <si>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</si>
  <si>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</si>
  <si>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</si>
  <si>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</si>
  <si>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</si>
  <si>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</si>
  <si>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</si>
  <si>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</si>
  <si>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</si>
  <si>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</si>
  <si>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</si>
  <si>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</si>
  <si>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</si>
  <si>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</si>
  <si>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</si>
  <si>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</si>
  <si>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</si>
  <si>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</si>
  <si>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</si>
  <si>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</si>
  <si>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</si>
  <si>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</si>
  <si>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</si>
  <si>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</si>
  <si>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</si>
  <si>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</si>
  <si>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</si>
  <si>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</si>
  <si>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</si>
  <si>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</si>
  <si>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</si>
  <si>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</si>
  <si>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</si>
  <si>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</si>
  <si>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</si>
  <si>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</si>
  <si>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</si>
  <si>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</si>
  <si>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</si>
  <si>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</si>
  <si>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</si>
  <si>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</si>
  <si>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</si>
  <si>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</si>
  <si>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</si>
  <si>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</si>
  <si>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</si>
  <si>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</si>
  <si>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</si>
  <si>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</si>
  <si>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</si>
  <si>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</si>
  <si>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</si>
  <si>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</si>
  <si>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</si>
  <si>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</si>
  <si>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</si>
  <si>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</si>
  <si>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</si>
  <si>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</si>
  <si>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</si>
  <si>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</si>
  <si>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</si>
  <si>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</si>
  <si>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</si>
  <si>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</si>
  <si>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</si>
  <si>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</si>
  <si>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</si>
  <si>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</si>
  <si>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</si>
  <si>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</si>
  <si>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</si>
  <si>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</si>
  <si>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</si>
  <si>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</si>
  <si>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</si>
  <si>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</si>
  <si>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</si>
  <si>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</si>
  <si>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</si>
  <si>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</si>
  <si>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</si>
  <si>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</si>
  <si>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</si>
  <si>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</si>
  <si>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</si>
  <si>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</si>
  <si>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</si>
  <si>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</si>
  <si>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</si>
  <si>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</si>
  <si>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</si>
  <si>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</si>
  <si>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</si>
  <si>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</si>
  <si>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</si>
  <si>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</si>
  <si>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</si>
  <si>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</si>
  <si>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</si>
  <si>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</si>
  <si>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</si>
  <si>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</si>
  <si>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</si>
  <si>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</si>
  <si>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</si>
  <si>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</si>
  <si>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</si>
  <si>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</si>
  <si>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</si>
  <si>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</si>
  <si>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</si>
  <si>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</si>
  <si>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</si>
  <si>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</si>
  <si>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</si>
  <si>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</si>
  <si>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</si>
  <si>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</si>
  <si>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</si>
  <si>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</si>
  <si>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</si>
  <si>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</si>
  <si>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</si>
  <si>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</si>
  <si>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</si>
  <si>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</si>
  <si>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</si>
  <si>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</si>
  <si>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</si>
  <si>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</si>
  <si>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</si>
  <si>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</si>
  <si>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</si>
  <si>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</si>
  <si>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</si>
  <si>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</si>
  <si>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</si>
  <si>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</si>
  <si>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</si>
  <si>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</si>
  <si>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</si>
  <si>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</si>
  <si>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</si>
  <si>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</si>
  <si>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</si>
  <si>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</si>
  <si>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</si>
  <si>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</si>
  <si>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</si>
  <si>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</si>
  <si>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</si>
  <si>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</si>
  <si>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</si>
  <si>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</si>
  <si>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</si>
  <si>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</si>
  <si>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</si>
  <si>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</si>
  <si>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</si>
  <si>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</si>
  <si>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</si>
  <si>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</si>
  <si>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</si>
  <si>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</si>
  <si>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</si>
  <si>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</si>
  <si>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</si>
  <si>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</si>
  <si>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</si>
  <si>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</si>
  <si>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</si>
  <si>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</si>
  <si>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</si>
  <si>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</si>
  <si>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</si>
  <si>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</si>
  <si>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</si>
  <si>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</si>
  <si>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</si>
  <si>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</si>
  <si>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</si>
  <si>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</si>
  <si>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</si>
  <si>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</si>
  <si>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</si>
  <si>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</si>
  <si>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</si>
  <si>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</si>
  <si>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</si>
  <si>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</si>
  <si>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</si>
  <si>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</si>
  <si>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</si>
  <si>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</si>
  <si>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</si>
  <si>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</si>
  <si>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</si>
  <si>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</si>
  <si>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</si>
  <si>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</si>
  <si>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</si>
  <si>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</si>
  <si>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</si>
  <si>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</si>
  <si>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</si>
  <si>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</si>
  <si>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</si>
  <si>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</si>
  <si>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</si>
  <si>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</si>
  <si>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</si>
  <si>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</si>
  <si>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</si>
  <si>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</si>
  <si>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</si>
  <si>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</si>
  <si>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</si>
  <si>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</si>
  <si>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</si>
  <si>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</si>
  <si>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</si>
  <si>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</si>
  <si>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</si>
  <si>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</si>
  <si>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</si>
  <si>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</si>
  <si>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</si>
  <si>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</si>
  <si>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</si>
  <si>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</si>
  <si>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</si>
  <si>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</si>
  <si>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</si>
  <si>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</si>
  <si>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</si>
  <si>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</si>
  <si>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</si>
  <si>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</si>
  <si>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</si>
  <si>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</si>
  <si>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</si>
  <si>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</si>
  <si>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</si>
  <si>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</si>
  <si>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</si>
  <si>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</si>
  <si>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</si>
  <si>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</si>
  <si>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</si>
  <si>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</si>
  <si>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</si>
  <si>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</si>
  <si>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</si>
  <si>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</si>
  <si>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</si>
  <si>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</si>
  <si>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</si>
  <si>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</si>
  <si>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</si>
  <si>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</si>
  <si>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</si>
  <si>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</si>
  <si>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</si>
  <si>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</si>
  <si>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</si>
  <si>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</si>
  <si>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</si>
  <si>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</si>
  <si>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</si>
  <si>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</si>
  <si>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</si>
  <si>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</si>
  <si>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</si>
  <si>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</si>
  <si>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</si>
  <si>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</si>
  <si>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</si>
  <si>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</si>
  <si>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</si>
  <si>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</si>
  <si>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</si>
  <si>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</si>
  <si>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</si>
  <si>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</si>
  <si>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</si>
  <si>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</si>
  <si>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</si>
  <si>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</si>
  <si>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</si>
  <si>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</si>
  <si>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</si>
  <si>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</si>
  <si>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</si>
  <si>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</si>
  <si>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</si>
  <si>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</si>
  <si>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</si>
  <si>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</si>
  <si>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</si>
  <si>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</si>
  <si>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</si>
  <si>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</si>
  <si>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</si>
  <si>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</si>
  <si>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</si>
  <si>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</si>
  <si>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</si>
  <si>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</si>
  <si>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</si>
  <si>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</si>
  <si>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</si>
  <si>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</si>
  <si>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</si>
  <si>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</si>
  <si>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</si>
  <si>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</si>
  <si>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</si>
  <si>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</si>
  <si>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</si>
  <si>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</si>
  <si>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</si>
  <si>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</si>
  <si>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</si>
  <si>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</si>
  <si>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</si>
  <si>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</si>
  <si>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</si>
  <si>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</si>
  <si>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</si>
  <si>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</si>
  <si>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</si>
  <si>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</si>
  <si>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</si>
  <si>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</si>
  <si>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</si>
  <si>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</si>
  <si>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</si>
  <si>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</si>
  <si>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</si>
  <si>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</si>
  <si>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</si>
  <si>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</si>
  <si>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</si>
  <si>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</si>
  <si>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</si>
  <si>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</si>
  <si>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</si>
  <si>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</si>
  <si>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</si>
  <si>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</si>
  <si>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</si>
  <si>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</si>
  <si>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</si>
  <si>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</si>
  <si>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</si>
  <si>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</si>
  <si>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</si>
  <si>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</si>
  <si>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</si>
  <si>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</si>
  <si>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</si>
  <si>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</si>
  <si>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</si>
  <si>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</si>
  <si>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</si>
  <si>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</si>
  <si>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</si>
  <si>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</si>
  <si>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</si>
  <si>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</si>
  <si>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</si>
  <si>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</si>
  <si>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</si>
  <si>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</si>
  <si>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</si>
  <si>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</si>
  <si>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</si>
  <si>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</si>
  <si>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</si>
  <si>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</si>
  <si>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</si>
  <si>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</si>
  <si>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</si>
  <si>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</si>
  <si>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</si>
  <si>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</si>
  <si>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</si>
  <si>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</si>
  <si>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</si>
  <si>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</si>
  <si>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</si>
  <si>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</si>
  <si>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</si>
  <si>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</si>
  <si>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</si>
  <si>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</si>
  <si>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</si>
  <si>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</si>
  <si>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</si>
  <si>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</si>
  <si>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</si>
  <si>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</si>
  <si>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</si>
  <si>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</si>
  <si>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</si>
  <si>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</si>
  <si>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</si>
  <si>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</si>
  <si>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</si>
  <si>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</si>
  <si>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</si>
  <si>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</si>
  <si>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</si>
  <si>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</si>
  <si>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</si>
  <si>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</si>
  <si>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</si>
  <si>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</si>
  <si>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</si>
  <si>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</si>
  <si>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</si>
  <si>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</si>
  <si>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</si>
  <si>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</si>
  <si>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</si>
  <si>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</si>
  <si>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</si>
  <si>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</si>
  <si>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</si>
  <si>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</si>
  <si>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</si>
  <si>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</si>
  <si>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</si>
  <si>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</si>
  <si>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</si>
  <si>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</si>
  <si>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</si>
  <si>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</si>
  <si>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</si>
  <si>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</si>
  <si>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</si>
  <si>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</si>
  <si>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</si>
  <si>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</si>
  <si>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</si>
  <si>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</si>
  <si>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</si>
  <si>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</si>
  <si>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</si>
  <si>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</si>
  <si>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</si>
  <si>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</si>
  <si>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</si>
  <si>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</si>
  <si>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</si>
  <si>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</si>
  <si>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</si>
  <si>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</si>
  <si>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</si>
  <si>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</si>
  <si>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</si>
  <si>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</si>
  <si>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</si>
  <si>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</si>
  <si>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</si>
  <si>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</si>
  <si>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</si>
  <si>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</si>
  <si>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</si>
  <si>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</si>
  <si>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</si>
  <si>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</si>
  <si>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</si>
  <si>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</si>
  <si>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</si>
  <si>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</si>
  <si>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</si>
  <si>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</si>
  <si>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</si>
  <si>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</si>
  <si>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</si>
  <si>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</si>
  <si>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</si>
  <si>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</si>
  <si>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</si>
  <si>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</si>
  <si>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</si>
  <si>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</si>
  <si>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</si>
  <si>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</si>
  <si>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</si>
  <si>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</si>
  <si>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</si>
  <si>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</si>
  <si>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</si>
  <si>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</si>
  <si>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</si>
  <si>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</si>
  <si>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</si>
  <si>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</si>
  <si>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</si>
  <si>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</si>
  <si>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</si>
  <si>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</si>
  <si>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</si>
  <si>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</si>
  <si>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</si>
  <si>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</si>
  <si>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</si>
  <si>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</si>
  <si>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</si>
  <si>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</si>
  <si>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</si>
  <si>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</si>
  <si>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</si>
  <si>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</si>
  <si>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</si>
  <si>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</si>
  <si>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</si>
  <si>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</si>
  <si>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</si>
  <si>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</si>
  <si>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</si>
  <si>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</si>
  <si>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</si>
  <si>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</si>
  <si>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</si>
  <si>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</si>
  <si>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</si>
  <si>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</si>
  <si>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</si>
  <si>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</si>
  <si>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</si>
  <si>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</si>
  <si>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</si>
  <si>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</si>
  <si>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</si>
  <si>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</si>
  <si>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</si>
  <si>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</si>
  <si>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</si>
  <si>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</si>
  <si>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</si>
  <si>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</si>
  <si>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</si>
  <si>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</si>
  <si>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</si>
  <si>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</si>
  <si>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</si>
  <si>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</si>
  <si>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</si>
  <si>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</si>
  <si>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</si>
  <si>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</si>
  <si>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</si>
  <si>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</si>
  <si>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</si>
  <si>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</si>
  <si>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</si>
  <si>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</si>
  <si>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</si>
  <si>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</si>
  <si>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</si>
  <si>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</si>
  <si>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</si>
  <si>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</si>
  <si>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</si>
  <si>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</si>
  <si>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</si>
  <si>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</si>
  <si>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</si>
  <si>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</si>
  <si>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</si>
  <si>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</si>
  <si>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</si>
  <si>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</si>
  <si>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</si>
  <si>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</si>
  <si>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</si>
  <si>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</si>
  <si>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</si>
  <si>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</si>
  <si>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</si>
  <si>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</si>
  <si>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</si>
  <si>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</si>
  <si>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</si>
  <si>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</si>
  <si>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</si>
  <si>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</si>
  <si>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</si>
  <si>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</si>
  <si>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</si>
  <si>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</si>
  <si>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</si>
  <si>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</si>
  <si>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</si>
  <si>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</si>
  <si>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</si>
  <si>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</si>
  <si>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</si>
  <si>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</si>
  <si>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</si>
  <si>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</si>
  <si>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</si>
  <si>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</si>
  <si>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</si>
  <si>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</si>
  <si>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</si>
  <si>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</si>
  <si>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</si>
  <si>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</si>
  <si>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</si>
  <si>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</si>
  <si>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</si>
  <si>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</si>
  <si>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</si>
  <si>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</si>
  <si>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</si>
  <si>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</si>
  <si>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</si>
  <si>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</si>
  <si>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</si>
  <si>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</si>
  <si>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</si>
  <si>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</si>
  <si>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</si>
  <si>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</si>
  <si>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</si>
  <si>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</si>
  <si>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</si>
  <si>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</si>
  <si>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</si>
  <si>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</si>
  <si>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</si>
  <si>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</si>
  <si>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</si>
  <si>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</si>
  <si>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</si>
  <si>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</si>
  <si>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</si>
  <si>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</si>
  <si>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</si>
  <si>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</si>
  <si>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</si>
  <si>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</si>
  <si>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</si>
  <si>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</si>
  <si>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</si>
  <si>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</si>
  <si>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</si>
  <si>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</si>
  <si>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</si>
  <si>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</si>
  <si>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</si>
  <si>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</si>
  <si>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</si>
  <si>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</si>
  <si>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</si>
  <si>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</si>
  <si>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</si>
  <si>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</si>
  <si>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</si>
  <si>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</si>
  <si>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</si>
  <si>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</si>
  <si>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</si>
  <si>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</si>
  <si>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</si>
  <si>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</si>
  <si>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</si>
  <si>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</si>
  <si>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</si>
  <si>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</si>
  <si>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</si>
  <si>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</si>
  <si>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</si>
  <si>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</si>
  <si>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</si>
  <si>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</si>
  <si>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</si>
  <si>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</si>
  <si>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</si>
  <si>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</si>
  <si>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</si>
  <si>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</si>
  <si>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</si>
  <si>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</si>
  <si>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</si>
  <si>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</si>
  <si>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</si>
  <si>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</si>
  <si>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</si>
  <si>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</si>
  <si>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</si>
  <si>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</si>
  <si>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</si>
  <si>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</si>
  <si>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</si>
  <si>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</si>
  <si>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</si>
  <si>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</si>
  <si>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</si>
  <si>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</si>
  <si>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</si>
  <si>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</si>
  <si>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</si>
  <si>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</si>
  <si>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</si>
  <si>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</si>
  <si>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</si>
  <si>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</si>
  <si>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</si>
  <si>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</si>
  <si>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</si>
  <si>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</si>
  <si>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</si>
  <si>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</si>
  <si>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</si>
  <si>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</si>
  <si>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</si>
  <si>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</si>
  <si>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</si>
  <si>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</si>
  <si>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</si>
  <si>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</si>
  <si>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</si>
  <si>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</si>
  <si>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</si>
  <si>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</si>
  <si>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</si>
  <si>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</si>
  <si>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</si>
  <si>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</si>
  <si>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</si>
  <si>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</si>
  <si>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</si>
  <si>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</si>
  <si>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</si>
  <si>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</si>
  <si>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</si>
  <si>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</si>
  <si>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</si>
  <si>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</si>
  <si>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</si>
  <si>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</si>
  <si>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</si>
  <si>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</si>
  <si>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</si>
  <si>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</si>
  <si>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</si>
  <si>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</si>
  <si>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</si>
  <si>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</si>
  <si>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</si>
  <si>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</si>
  <si>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</si>
  <si>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</si>
  <si>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</si>
  <si>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</si>
  <si>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</si>
  <si>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</si>
  <si>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</si>
  <si>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</si>
  <si>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</si>
  <si>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</si>
  <si>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</si>
  <si>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</si>
  <si>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</si>
  <si>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</si>
  <si>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</si>
  <si>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</si>
  <si>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</si>
  <si>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</si>
  <si>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</si>
  <si>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</si>
  <si>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</si>
  <si>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</si>
  <si>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</si>
  <si>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</si>
  <si>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</si>
  <si>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</si>
  <si>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</si>
  <si>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</si>
  <si>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</si>
  <si>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</si>
  <si>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</si>
  <si>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</si>
  <si>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</si>
  <si>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</si>
  <si>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</si>
  <si>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</si>
  <si>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柔道整復実技Ⅰ</t>
    <rPh sb="0" eb="6">
      <t>ジュウドウセイフクジツギ</t>
    </rPh>
    <phoneticPr fontId="15"/>
  </si>
  <si>
    <t>１～３</t>
    <phoneticPr fontId="15"/>
  </si>
  <si>
    <t>全</t>
    <rPh sb="0" eb="1">
      <t>ゼン</t>
    </rPh>
    <phoneticPr fontId="15"/>
  </si>
  <si>
    <t>専攻科柔道整復科</t>
    <rPh sb="0" eb="3">
      <t>センコウカ</t>
    </rPh>
    <rPh sb="3" eb="8">
      <t>ジュウドウセイフクカ</t>
    </rPh>
    <phoneticPr fontId="15"/>
  </si>
  <si>
    <t>大阪南視覚支援学校</t>
    <rPh sb="0" eb="9">
      <t>オオサカミナミシカクシエンガッコウ</t>
    </rPh>
    <phoneticPr fontId="15"/>
  </si>
  <si>
    <t>関係法規と倫理</t>
    <rPh sb="0" eb="4">
      <t>カンケイホウキ</t>
    </rPh>
    <rPh sb="5" eb="7">
      <t>リンリ</t>
    </rPh>
    <phoneticPr fontId="15"/>
  </si>
  <si>
    <t>解剖学</t>
    <rPh sb="0" eb="3">
      <t>カイボウガク</t>
    </rPh>
    <phoneticPr fontId="15"/>
  </si>
  <si>
    <t>衛生学・公衆衛生学</t>
    <rPh sb="0" eb="3">
      <t>エイセイガク</t>
    </rPh>
    <rPh sb="4" eb="6">
      <t>コウシュウ</t>
    </rPh>
    <rPh sb="6" eb="8">
      <t>エイセイ</t>
    </rPh>
    <rPh sb="8" eb="9">
      <t>ガク</t>
    </rPh>
    <phoneticPr fontId="15"/>
  </si>
  <si>
    <t>衛生学・公衆衛生学</t>
    <phoneticPr fontId="15"/>
  </si>
  <si>
    <t>柔整総論</t>
    <rPh sb="0" eb="2">
      <t>ジュウセイ</t>
    </rPh>
    <rPh sb="2" eb="4">
      <t>ソウロン</t>
    </rPh>
    <phoneticPr fontId="15"/>
  </si>
  <si>
    <t>柔整総論</t>
    <rPh sb="0" eb="4">
      <t>ジュウセイソウロン</t>
    </rPh>
    <phoneticPr fontId="15"/>
  </si>
  <si>
    <t>生理学</t>
    <rPh sb="0" eb="3">
      <t>セイリガク</t>
    </rPh>
    <phoneticPr fontId="15"/>
  </si>
  <si>
    <t>柔道Ⅰ</t>
    <rPh sb="0" eb="2">
      <t>ジュウドウ</t>
    </rPh>
    <phoneticPr fontId="15"/>
  </si>
  <si>
    <t>柔道Ⅰ</t>
    <rPh sb="0" eb="3">
      <t>ジュウドウ1</t>
    </rPh>
    <phoneticPr fontId="15"/>
  </si>
  <si>
    <t>柔道整復実技Ⅱ・Ⅲ</t>
    <rPh sb="0" eb="6">
      <t>ジュウドウセイフクジツギ</t>
    </rPh>
    <phoneticPr fontId="15"/>
  </si>
  <si>
    <t>柔道整復実技Ⅱ・Ⅲ</t>
    <phoneticPr fontId="15"/>
  </si>
  <si>
    <t>運動学</t>
    <rPh sb="0" eb="3">
      <t>ウンドウガク</t>
    </rPh>
    <phoneticPr fontId="15"/>
  </si>
  <si>
    <t>病理学概論</t>
    <rPh sb="0" eb="5">
      <t>ビョウリガクガイロン</t>
    </rPh>
    <phoneticPr fontId="15"/>
  </si>
  <si>
    <t>一般臨床医学</t>
    <rPh sb="0" eb="6">
      <t>イッパンリンショウイガク</t>
    </rPh>
    <phoneticPr fontId="15"/>
  </si>
  <si>
    <t>栄養学概論</t>
    <rPh sb="0" eb="3">
      <t>エイヨウガク</t>
    </rPh>
    <rPh sb="3" eb="5">
      <t>ガイロン</t>
    </rPh>
    <phoneticPr fontId="15"/>
  </si>
  <si>
    <t>上肢骨折概論　下肢骨折概論</t>
    <rPh sb="0" eb="2">
      <t>ジョウシ</t>
    </rPh>
    <rPh sb="2" eb="4">
      <t>コッセツ</t>
    </rPh>
    <rPh sb="4" eb="6">
      <t>ガイロン</t>
    </rPh>
    <rPh sb="7" eb="13">
      <t>カシコッセツガイロン</t>
    </rPh>
    <phoneticPr fontId="15"/>
  </si>
  <si>
    <t>上肢骨折概論　下肢骨折概論</t>
    <phoneticPr fontId="15"/>
  </si>
  <si>
    <t>柔道整復の適応</t>
    <rPh sb="0" eb="4">
      <t>ジュウドウセイフク</t>
    </rPh>
    <rPh sb="5" eb="7">
      <t>テキオウ</t>
    </rPh>
    <phoneticPr fontId="15"/>
  </si>
  <si>
    <t>柔道Ⅱ</t>
    <rPh sb="0" eb="2">
      <t>ジュウドウ</t>
    </rPh>
    <phoneticPr fontId="15"/>
  </si>
  <si>
    <t>柔道整復実技Ⅳ・Ⅴ</t>
    <rPh sb="0" eb="2">
      <t>ジュウドウ</t>
    </rPh>
    <rPh sb="2" eb="4">
      <t>セイフク</t>
    </rPh>
    <rPh sb="4" eb="6">
      <t>ジツギ</t>
    </rPh>
    <phoneticPr fontId="15"/>
  </si>
  <si>
    <t>柔道整復実技Ⅳ・Ⅴ</t>
    <phoneticPr fontId="15"/>
  </si>
  <si>
    <t>社会保障論</t>
    <rPh sb="0" eb="2">
      <t>シャカイ</t>
    </rPh>
    <rPh sb="2" eb="5">
      <t>ホショウロン</t>
    </rPh>
    <phoneticPr fontId="15"/>
  </si>
  <si>
    <t>社会保障論</t>
    <rPh sb="0" eb="5">
      <t>シャカイホショウロン</t>
    </rPh>
    <phoneticPr fontId="15"/>
  </si>
  <si>
    <t>柔道整復実技Ⅳ</t>
    <rPh sb="0" eb="2">
      <t>ジュウドウ</t>
    </rPh>
    <rPh sb="2" eb="4">
      <t>セイフク</t>
    </rPh>
    <rPh sb="4" eb="6">
      <t>ジツギ</t>
    </rPh>
    <phoneticPr fontId="15"/>
  </si>
  <si>
    <t>柔道整復実技Ⅳ</t>
    <phoneticPr fontId="15"/>
  </si>
  <si>
    <t>課題研究</t>
    <rPh sb="0" eb="4">
      <t>カダイケンキュウ</t>
    </rPh>
    <phoneticPr fontId="15"/>
  </si>
  <si>
    <t>柔道整復実技Ⅴ</t>
    <phoneticPr fontId="15"/>
  </si>
  <si>
    <t>臨床柔整治療論</t>
    <rPh sb="0" eb="2">
      <t>リンショウ</t>
    </rPh>
    <rPh sb="2" eb="4">
      <t>ジュウセイ</t>
    </rPh>
    <rPh sb="4" eb="7">
      <t>チリョウロン</t>
    </rPh>
    <phoneticPr fontId="15"/>
  </si>
  <si>
    <t>臨床柔整治療論</t>
    <phoneticPr fontId="15"/>
  </si>
  <si>
    <t>臨床生理学</t>
    <rPh sb="0" eb="5">
      <t>リンショウセイリガク</t>
    </rPh>
    <phoneticPr fontId="15"/>
  </si>
  <si>
    <t>リハビリテーション医学</t>
    <rPh sb="9" eb="11">
      <t>イガク</t>
    </rPh>
    <phoneticPr fontId="15"/>
  </si>
  <si>
    <t>リハビリテーション医学</t>
    <phoneticPr fontId="15"/>
  </si>
  <si>
    <t>整形外科学</t>
    <rPh sb="0" eb="5">
      <t>セイケイゲカガク</t>
    </rPh>
    <phoneticPr fontId="15"/>
  </si>
  <si>
    <t>外科学概論</t>
    <rPh sb="0" eb="3">
      <t>ゲカガク</t>
    </rPh>
    <rPh sb="3" eb="5">
      <t>ガイロン</t>
    </rPh>
    <phoneticPr fontId="15"/>
  </si>
  <si>
    <t>総合演習Ⅱ</t>
    <rPh sb="0" eb="4">
      <t>ソウゴウエンシュウ</t>
    </rPh>
    <phoneticPr fontId="15"/>
  </si>
  <si>
    <t>〇</t>
  </si>
  <si>
    <t>1</t>
    <phoneticPr fontId="15"/>
  </si>
  <si>
    <t>１・３</t>
    <phoneticPr fontId="15"/>
  </si>
  <si>
    <t>２</t>
    <phoneticPr fontId="15"/>
  </si>
  <si>
    <t>３</t>
    <phoneticPr fontId="15"/>
  </si>
  <si>
    <t>基本的な包帯法が紹介されていること、包帯の輪郭が実線で図示されており視覚的に捉えやすいことから、拡大読書器の利用により理解しやすいと考えられるため。</t>
    <phoneticPr fontId="6"/>
  </si>
  <si>
    <t>内容がコンパクトにまとまっていることや柔道整復師国家試験の出題がこの教科書に基づいたものであることから、効率よく学習できると考えられるため。</t>
    <phoneticPr fontId="6"/>
  </si>
  <si>
    <t>解剖学の教科書を補完する資料として、墨字と点字の両方が揃っている図譜である。精選された解剖図がシンプルに再構成されまとまっており、視覚障がい者が理解しやすい図譜となっている。</t>
    <phoneticPr fontId="6"/>
  </si>
  <si>
    <t>柔道整復学校協会監修の書籍であり、柔道整復師が身につけておくべき知識と技術に関する理論的な部分がまとめられていることから、効率よく学習することができると考えられるため。</t>
    <phoneticPr fontId="6"/>
  </si>
  <si>
    <t>柔道整復学校協会監修の書籍であり、柔道整復師が身につけておくべき技術に関する内容が多数の写真や図を用いて紹介されていることから、効率よく学習することができると考えられるため。</t>
    <phoneticPr fontId="6"/>
  </si>
  <si>
    <t>柔道整復学校協会監修の書籍であり、柔道整復師が身につけておくべき基本包帯法から固定材料を用いた固定法まで幅広く網羅しており、写真や図も豊富であることから、効率よく学習することができると考えられるため。</t>
    <phoneticPr fontId="6"/>
  </si>
  <si>
    <t>健康、栄養に関する基礎的知識を生徒が関心を持ちやすいように実例を用いて説明されていることから、効率よく学習することができると考えられるため。</t>
    <phoneticPr fontId="6"/>
  </si>
  <si>
    <t>関係法規と倫理</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</si>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</sst>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60" zoomScaleSheetLayoutView="51" workbookViewId="0">
      <selection activeCell="E31" sqref="E31:E3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7948</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7899</v>
      </c>
      <c r="Q3" s="282"/>
      <c r="R3" s="282"/>
      <c r="S3" s="282"/>
      <c r="T3" s="282"/>
      <c r="U3" s="282"/>
      <c r="V3" s="315" t="s">
        <v>531</v>
      </c>
      <c r="W3" s="310" t="s">
        <v>7898</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22</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2.2" customHeight="1" x14ac:dyDescent="0.45">
      <c r="A17" s="272" t="s">
        <v>2020</v>
      </c>
      <c r="B17" s="284" t="s">
        <v>7895</v>
      </c>
      <c r="C17" s="273" t="s">
        <v>7895</v>
      </c>
      <c r="D17" s="290" t="str">
        <f xml:space="preserve">
IF(C18="ア",VLOOKUP(A18,ア!$A:$C,2,FALSE),
IF(C18="イ",VLOOKUP(A18,イ!$A:$C,2,FALSE),
IF(C18="ウ",HLOOKUP(A18,ウ!$1:$6,4,FALSE),
IF(C18="エ",VLOOKUP(A18,エ!$A:$E,4,FALSE),""))))</f>
        <v>医学書院</v>
      </c>
      <c r="E17" s="292" t="str">
        <f xml:space="preserve">
IF(C18="ア",VLOOKUP(A18,ア!$A:$C,3,FALSE),
IF(C18="イ",VLOOKUP(A18,イ!$A:$C,3,FALSE),
IF(C18="ウ",HLOOKUP(A18,ウ!$1:$6,5,FALSE)&amp;HLOOKUP(A18,ウ!$1:$6,6,FALSE),
IF(C18="エ",VLOOKUP(A18,エ!$A:$E,5,FALSE),""))))</f>
        <v>図説　包帯法　第４版</v>
      </c>
      <c r="F17" s="294"/>
      <c r="G17" s="296" t="s">
        <v>7897</v>
      </c>
      <c r="H17" s="286" t="s">
        <v>7896</v>
      </c>
      <c r="I17" s="274" t="s">
        <v>2021</v>
      </c>
      <c r="J17" s="284" t="s">
        <v>7909</v>
      </c>
      <c r="K17" s="273" t="s">
        <v>7910</v>
      </c>
      <c r="L17" s="290" t="str">
        <f xml:space="preserve">
IF(K18="ア",VLOOKUP(I18,ア!$A:$C,2,FALSE),
IF(K18="イ",VLOOKUP(I18,イ!$A:$C,2,FALSE),
IF(K18="ウ",HLOOKUP(I18,ウ!$1:$6,4,FALSE),
IF(K18="エ",VLOOKUP(I18,エ!$A:$E,4,FALSE),""))))</f>
        <v>医学書院</v>
      </c>
      <c r="M17" s="292" t="str">
        <f xml:space="preserve">
IF(K18="ア",VLOOKUP(I18,ア!$A:$C,3,FALSE),
IF(K18="イ",VLOOKUP(I18,イ!$A:$C,3,FALSE),
IF(K18="ウ",HLOOKUP(I18,ウ!$1:$6,5,FALSE)&amp;HLOOKUP(I18,ウ!$1:$6,6,FALSE),
IF(K18="エ",VLOOKUP(I18,エ!$A:$E,5,FALSE),""))))</f>
        <v>図説　包帯法　第４版</v>
      </c>
      <c r="N17" s="294"/>
      <c r="O17" s="296" t="s">
        <v>7897</v>
      </c>
      <c r="P17" s="298" t="s">
        <v>7896</v>
      </c>
      <c r="Q17" s="288" t="s">
        <v>7935</v>
      </c>
      <c r="R17" s="274" t="s">
        <v>2022</v>
      </c>
      <c r="S17" s="284" t="s">
        <v>7919</v>
      </c>
      <c r="T17" s="273" t="s">
        <v>7920</v>
      </c>
      <c r="U17" s="290" t="str">
        <f xml:space="preserve">
IF(T18="ア",VLOOKUP(R18,ア!$A:$C,2,FALSE),
IF(T18="イ",VLOOKUP(R18,イ!$A:$C,2,FALSE),
IF(T18="ウ",HLOOKUP(R18,ウ!$1:$6,4,FALSE),
IF(T18="エ",VLOOKUP(R18,エ!$A:$E,4,FALSE),""))))</f>
        <v>医学書院</v>
      </c>
      <c r="V17" s="292" t="str">
        <f xml:space="preserve">
IF(T18="ア",VLOOKUP(R18,ア!$A:$C,3,FALSE),
IF(T18="イ",VLOOKUP(R18,イ!$A:$C,3,FALSE),
IF(T18="ウ",HLOOKUP(R18,ウ!$1:$6,5,FALSE)&amp;HLOOKUP(R18,ウ!$1:$6,6,FALSE),
IF(T18="エ",VLOOKUP(R18,エ!$A:$E,5,FALSE),""))))</f>
        <v>図説　包帯法　第４版</v>
      </c>
      <c r="W17" s="294"/>
      <c r="X17" s="296" t="s">
        <v>7897</v>
      </c>
      <c r="Y17" s="298" t="s">
        <v>7896</v>
      </c>
      <c r="Z17" s="329" t="s">
        <v>7935</v>
      </c>
    </row>
    <row r="18" spans="1:26" s="170" customFormat="1" ht="22.2" customHeight="1" x14ac:dyDescent="0.45">
      <c r="A18" s="205">
        <v>33</v>
      </c>
      <c r="B18" s="285"/>
      <c r="C18" s="275" t="s">
        <v>7717</v>
      </c>
      <c r="D18" s="291"/>
      <c r="E18" s="293"/>
      <c r="F18" s="295"/>
      <c r="G18" s="297"/>
      <c r="H18" s="287"/>
      <c r="I18" s="207">
        <v>33</v>
      </c>
      <c r="J18" s="285"/>
      <c r="K18" s="275" t="s">
        <v>7717</v>
      </c>
      <c r="L18" s="291"/>
      <c r="M18" s="293"/>
      <c r="N18" s="295"/>
      <c r="O18" s="297"/>
      <c r="P18" s="299"/>
      <c r="Q18" s="289"/>
      <c r="R18" s="205">
        <v>33</v>
      </c>
      <c r="S18" s="285"/>
      <c r="T18" s="275" t="s">
        <v>7717</v>
      </c>
      <c r="U18" s="291"/>
      <c r="V18" s="293"/>
      <c r="W18" s="295"/>
      <c r="X18" s="297"/>
      <c r="Y18" s="299"/>
      <c r="Z18" s="330"/>
    </row>
    <row r="19" spans="1:26" s="170" customFormat="1" ht="22.2" customHeight="1" x14ac:dyDescent="0.45">
      <c r="A19" s="272" t="s">
        <v>7782</v>
      </c>
      <c r="B19" s="284" t="s">
        <v>7900</v>
      </c>
      <c r="C19" s="273" t="s">
        <v>7947</v>
      </c>
      <c r="D19" s="290" t="str">
        <f xml:space="preserve">
IF(C20="ア",VLOOKUP(A20,ア!$A:$C,2,FALSE),
IF(C20="イ",VLOOKUP(A20,イ!$A:$C,2,FALSE),
IF(C20="ウ",HLOOKUP(A20,ウ!$1:$6,4,FALSE),
IF(C20="エ",VLOOKUP(A20,エ!$A:$E,4,FALSE),""))))</f>
        <v>医歯薬出版</v>
      </c>
      <c r="E19" s="292" t="str">
        <f xml:space="preserve">
IF(C20="ア",VLOOKUP(A20,ア!$A:$C,3,FALSE),
IF(C20="イ",VLOOKUP(A20,イ!$A:$C,3,FALSE),
IF(C20="ウ",HLOOKUP(A20,ウ!$1:$6,5,FALSE)&amp;HLOOKUP(A20,ウ!$1:$6,6,FALSE),
IF(C20="エ",VLOOKUP(A20,エ!$A:$E,5,FALSE),""))))</f>
        <v>関係法規　2025年版</v>
      </c>
      <c r="F19" s="294"/>
      <c r="G19" s="296" t="s">
        <v>7897</v>
      </c>
      <c r="H19" s="286" t="s">
        <v>7936</v>
      </c>
      <c r="I19" s="276" t="s">
        <v>7783</v>
      </c>
      <c r="J19" s="284" t="s">
        <v>7911</v>
      </c>
      <c r="K19" s="273" t="s">
        <v>7911</v>
      </c>
      <c r="L19" s="290" t="str">
        <f xml:space="preserve">
IF(K20="ア",VLOOKUP(I20,ア!$A:$C,2,FALSE),
IF(K20="イ",VLOOKUP(I20,イ!$A:$C,2,FALSE),
IF(K20="ウ",HLOOKUP(I20,ウ!$1:$6,4,FALSE),
IF(K20="エ",VLOOKUP(I20,エ!$A:$E,4,FALSE),""))))</f>
        <v>医歯薬出版</v>
      </c>
      <c r="M19" s="292" t="str">
        <f xml:space="preserve">
IF(K20="ア",VLOOKUP(I20,ア!$A:$C,3,FALSE),
IF(K20="イ",VLOOKUP(I20,イ!$A:$C,3,FALSE),
IF(K20="ウ",HLOOKUP(I20,ウ!$1:$6,5,FALSE)&amp;HLOOKUP(I20,ウ!$1:$6,6,FALSE),
IF(K20="エ",VLOOKUP(I20,エ!$A:$E,5,FALSE),""))))</f>
        <v>運動学　改訂第３版　</v>
      </c>
      <c r="N19" s="294"/>
      <c r="O19" s="296" t="s">
        <v>7897</v>
      </c>
      <c r="P19" s="286" t="s">
        <v>7938</v>
      </c>
      <c r="Q19" s="288"/>
      <c r="R19" s="272" t="s">
        <v>7784</v>
      </c>
      <c r="S19" s="284" t="s">
        <v>7921</v>
      </c>
      <c r="T19" s="273" t="s">
        <v>7922</v>
      </c>
      <c r="U19" s="290" t="str">
        <f xml:space="preserve">
IF(T20="ア",VLOOKUP(R20,ア!$A:$C,2,FALSE),
IF(T20="イ",VLOOKUP(R20,イ!$A:$C,2,FALSE),
IF(T20="ウ",HLOOKUP(R20,ウ!$1:$6,4,FALSE),
IF(T20="エ",VLOOKUP(R20,エ!$A:$E,4,FALSE),""))))</f>
        <v>医歯薬出版</v>
      </c>
      <c r="V19" s="292" t="str">
        <f xml:space="preserve">
IF(T20="ア",VLOOKUP(R20,ア!$A:$C,3,FALSE),
IF(T20="イ",VLOOKUP(R20,イ!$A:$C,3,FALSE),
IF(T20="ウ",HLOOKUP(R20,ウ!$1:$6,5,FALSE)&amp;HLOOKUP(R20,ウ!$1:$6,6,FALSE),
IF(T20="エ",VLOOKUP(R20,エ!$A:$E,5,FALSE),""))))</f>
        <v>社会保障制度と柔道整復師の職業倫理</v>
      </c>
      <c r="W19" s="294"/>
      <c r="X19" s="296" t="s">
        <v>7897</v>
      </c>
      <c r="Y19" s="298" t="s">
        <v>7939</v>
      </c>
      <c r="Z19" s="329"/>
    </row>
    <row r="20" spans="1:26" s="170" customFormat="1" ht="22.2" customHeight="1" x14ac:dyDescent="0.45">
      <c r="A20" s="205">
        <v>52</v>
      </c>
      <c r="B20" s="285"/>
      <c r="C20" s="275" t="s">
        <v>7717</v>
      </c>
      <c r="D20" s="291"/>
      <c r="E20" s="293"/>
      <c r="F20" s="295"/>
      <c r="G20" s="297"/>
      <c r="H20" s="287"/>
      <c r="I20" s="207">
        <v>50</v>
      </c>
      <c r="J20" s="285"/>
      <c r="K20" s="275" t="s">
        <v>7717</v>
      </c>
      <c r="L20" s="291"/>
      <c r="M20" s="293"/>
      <c r="N20" s="295"/>
      <c r="O20" s="297"/>
      <c r="P20" s="287"/>
      <c r="Q20" s="289"/>
      <c r="R20" s="205">
        <v>61</v>
      </c>
      <c r="S20" s="285"/>
      <c r="T20" s="275" t="s">
        <v>7717</v>
      </c>
      <c r="U20" s="291"/>
      <c r="V20" s="293"/>
      <c r="W20" s="295"/>
      <c r="X20" s="297"/>
      <c r="Y20" s="299"/>
      <c r="Z20" s="330"/>
    </row>
    <row r="21" spans="1:26" s="170" customFormat="1" ht="22.2" customHeight="1" x14ac:dyDescent="0.45">
      <c r="A21" s="272" t="s">
        <v>7785</v>
      </c>
      <c r="B21" s="284" t="s">
        <v>7901</v>
      </c>
      <c r="C21" s="273" t="s">
        <v>7901</v>
      </c>
      <c r="D21" s="290" t="str">
        <f xml:space="preserve">
IF(C22="ア",VLOOKUP(A22,ア!$A:$C,2,FALSE),
IF(C22="イ",VLOOKUP(A22,イ!$A:$C,2,FALSE),
IF(C22="ウ",HLOOKUP(A22,ウ!$1:$6,4,FALSE),
IF(C22="エ",VLOOKUP(A22,エ!$A:$E,4,FALSE),""))))</f>
        <v>医歯薬出版</v>
      </c>
      <c r="E21" s="292" t="str">
        <f xml:space="preserve">
IF(C22="ア",VLOOKUP(A22,ア!$A:$C,3,FALSE),
IF(C22="イ",VLOOKUP(A22,イ!$A:$C,3,FALSE),
IF(C22="ウ",HLOOKUP(A22,ウ!$1:$6,5,FALSE)&amp;HLOOKUP(A22,ウ!$1:$6,6,FALSE),
IF(C22="エ",VLOOKUP(A22,エ!$A:$E,5,FALSE),""))))</f>
        <v>解剖学　改訂第２版</v>
      </c>
      <c r="F21" s="294"/>
      <c r="G21" s="296" t="s">
        <v>7897</v>
      </c>
      <c r="H21" s="286" t="s">
        <v>7936</v>
      </c>
      <c r="I21" s="276" t="s">
        <v>7786</v>
      </c>
      <c r="J21" s="284" t="s">
        <v>7912</v>
      </c>
      <c r="K21" s="273" t="s">
        <v>7912</v>
      </c>
      <c r="L21" s="290" t="str">
        <f xml:space="preserve">
IF(K22="ア",VLOOKUP(I22,ア!$A:$C,2,FALSE),
IF(K22="イ",VLOOKUP(I22,イ!$A:$C,2,FALSE),
IF(K22="ウ",HLOOKUP(I22,ウ!$1:$6,4,FALSE),
IF(K22="エ",VLOOKUP(I22,エ!$A:$E,4,FALSE),""))))</f>
        <v>医歯薬出版</v>
      </c>
      <c r="M21" s="292" t="str">
        <f xml:space="preserve">
IF(K22="ア",VLOOKUP(I22,ア!$A:$C,3,FALSE),
IF(K22="イ",VLOOKUP(I22,イ!$A:$C,3,FALSE),
IF(K22="ウ",HLOOKUP(I22,ウ!$1:$6,5,FALSE)&amp;HLOOKUP(I22,ウ!$1:$6,6,FALSE),
IF(K22="エ",VLOOKUP(I22,エ!$A:$E,5,FALSE),""))))</f>
        <v>病理学概論　改訂第３版</v>
      </c>
      <c r="N21" s="294"/>
      <c r="O21" s="296" t="s">
        <v>7897</v>
      </c>
      <c r="P21" s="286" t="s">
        <v>7938</v>
      </c>
      <c r="Q21" s="288"/>
      <c r="R21" s="272" t="s">
        <v>7787</v>
      </c>
      <c r="S21" s="284" t="s">
        <v>7923</v>
      </c>
      <c r="T21" s="273" t="s">
        <v>7924</v>
      </c>
      <c r="U21" s="290" t="str">
        <f xml:space="preserve">
IF(T22="ア",VLOOKUP(R22,ア!$A:$C,2,FALSE),
IF(T22="イ",VLOOKUP(R22,イ!$A:$C,2,FALSE),
IF(T22="ウ",HLOOKUP(R22,ウ!$1:$6,4,FALSE),
IF(T22="エ",VLOOKUP(R22,エ!$A:$E,4,FALSE),""))))</f>
        <v>医歯薬出版</v>
      </c>
      <c r="V21" s="292" t="str">
        <f xml:space="preserve">
IF(T22="ア",VLOOKUP(R22,ア!$A:$C,3,FALSE),
IF(T22="イ",VLOOKUP(R22,イ!$A:$C,3,FALSE),
IF(T22="ウ",HLOOKUP(R22,ウ!$1:$6,5,FALSE)&amp;HLOOKUP(R22,ウ!$1:$6,6,FALSE),
IF(T22="エ",VLOOKUP(R22,エ!$A:$E,5,FALSE),""))))</f>
        <v>競技者の外傷予防</v>
      </c>
      <c r="W21" s="294"/>
      <c r="X21" s="296" t="s">
        <v>7897</v>
      </c>
      <c r="Y21" s="298" t="s">
        <v>7939</v>
      </c>
      <c r="Z21" s="329"/>
    </row>
    <row r="22" spans="1:26" s="170" customFormat="1" ht="22.2" customHeight="1" x14ac:dyDescent="0.45">
      <c r="A22" s="205">
        <v>67</v>
      </c>
      <c r="B22" s="285"/>
      <c r="C22" s="275" t="s">
        <v>7717</v>
      </c>
      <c r="D22" s="291"/>
      <c r="E22" s="293"/>
      <c r="F22" s="295"/>
      <c r="G22" s="297"/>
      <c r="H22" s="287"/>
      <c r="I22" s="207">
        <v>57</v>
      </c>
      <c r="J22" s="285"/>
      <c r="K22" s="275" t="s">
        <v>7717</v>
      </c>
      <c r="L22" s="291"/>
      <c r="M22" s="293"/>
      <c r="N22" s="295"/>
      <c r="O22" s="297"/>
      <c r="P22" s="287"/>
      <c r="Q22" s="289"/>
      <c r="R22" s="205">
        <v>62</v>
      </c>
      <c r="S22" s="285"/>
      <c r="T22" s="275" t="s">
        <v>7717</v>
      </c>
      <c r="U22" s="291"/>
      <c r="V22" s="293"/>
      <c r="W22" s="295"/>
      <c r="X22" s="297"/>
      <c r="Y22" s="299"/>
      <c r="Z22" s="330"/>
    </row>
    <row r="23" spans="1:26" s="170" customFormat="1" ht="22.2" customHeight="1" x14ac:dyDescent="0.45">
      <c r="A23" s="272" t="s">
        <v>1943</v>
      </c>
      <c r="B23" s="284" t="s">
        <v>7901</v>
      </c>
      <c r="C23" s="273" t="s">
        <v>7901</v>
      </c>
      <c r="D23" s="290" t="str">
        <f xml:space="preserve">
IF(C24="ア",VLOOKUP(A24,ア!$A:$C,2,FALSE),
IF(C24="イ",VLOOKUP(A24,イ!$A:$C,2,FALSE),
IF(C24="ウ",HLOOKUP(A24,ウ!$1:$6,4,FALSE),
IF(C24="エ",VLOOKUP(A24,エ!$A:$E,4,FALSE),""))))</f>
        <v>桜雲会</v>
      </c>
      <c r="E23" s="292" t="str">
        <f xml:space="preserve">
IF(C24="ア",VLOOKUP(A24,ア!$A:$C,3,FALSE),
IF(C24="イ",VLOOKUP(A24,イ!$A:$C,3,FALSE),
IF(C24="ウ",HLOOKUP(A24,ウ!$1:$6,5,FALSE)&amp;HLOOKUP(A24,ウ!$1:$6,6,FALSE),
IF(C24="エ",VLOOKUP(A24,エ!$A:$E,5,FALSE),""))))</f>
        <v>触察解剖図</v>
      </c>
      <c r="F23" s="294"/>
      <c r="G23" s="296" t="s">
        <v>7897</v>
      </c>
      <c r="H23" s="286" t="s">
        <v>7936</v>
      </c>
      <c r="I23" s="276" t="s">
        <v>1945</v>
      </c>
      <c r="J23" s="284" t="s">
        <v>7913</v>
      </c>
      <c r="K23" s="273" t="s">
        <v>7913</v>
      </c>
      <c r="L23" s="290" t="str">
        <f xml:space="preserve">
IF(K24="ア",VLOOKUP(I24,ア!$A:$C,2,FALSE),
IF(K24="イ",VLOOKUP(I24,イ!$A:$C,2,FALSE),
IF(K24="ウ",HLOOKUP(I24,ウ!$1:$6,4,FALSE),
IF(K24="エ",VLOOKUP(I24,エ!$A:$E,4,FALSE),""))))</f>
        <v>医歯薬出版</v>
      </c>
      <c r="M23" s="292" t="str">
        <f xml:space="preserve">
IF(K24="ア",VLOOKUP(I24,ア!$A:$C,3,FALSE),
IF(K24="イ",VLOOKUP(I24,イ!$A:$C,3,FALSE),
IF(K24="ウ",HLOOKUP(I24,ウ!$1:$6,5,FALSE)&amp;HLOOKUP(I24,ウ!$1:$6,6,FALSE),
IF(K24="エ",VLOOKUP(I24,エ!$A:$E,5,FALSE),""))))</f>
        <v>一般臨床医学　改訂第３版</v>
      </c>
      <c r="N23" s="294"/>
      <c r="O23" s="296" t="s">
        <v>7897</v>
      </c>
      <c r="P23" s="286" t="s">
        <v>7938</v>
      </c>
      <c r="Q23" s="288"/>
      <c r="R23" s="272" t="s">
        <v>1948</v>
      </c>
      <c r="S23" s="284" t="s">
        <v>7925</v>
      </c>
      <c r="T23" s="273" t="s">
        <v>7925</v>
      </c>
      <c r="U23" s="290" t="str">
        <f xml:space="preserve">
IF(T24="ア",VLOOKUP(R24,ア!$A:$C,2,FALSE),
IF(T24="イ",VLOOKUP(R24,イ!$A:$C,2,FALSE),
IF(T24="ウ",HLOOKUP(R24,ウ!$1:$6,4,FALSE),
IF(T24="エ",VLOOKUP(R24,エ!$A:$E,4,FALSE),""))))</f>
        <v>南江堂</v>
      </c>
      <c r="V23" s="292" t="str">
        <f xml:space="preserve">
IF(T24="ア",VLOOKUP(R24,ア!$A:$C,3,FALSE),
IF(T24="イ",VLOOKUP(R24,イ!$A:$C,3,FALSE),
IF(T24="ウ",HLOOKUP(R24,ウ!$1:$6,5,FALSE)&amp;HLOOKUP(R24,ウ!$1:$6,6,FALSE),
IF(T24="エ",VLOOKUP(R24,エ!$A:$E,5,FALSE),""))))</f>
        <v>柔道整復学・理論編　改訂第７版　</v>
      </c>
      <c r="W23" s="294"/>
      <c r="X23" s="296" t="s">
        <v>7897</v>
      </c>
      <c r="Y23" s="298" t="s">
        <v>7896</v>
      </c>
      <c r="Z23" s="329" t="s">
        <v>7935</v>
      </c>
    </row>
    <row r="24" spans="1:26" s="170" customFormat="1" ht="22.2" customHeight="1" x14ac:dyDescent="0.45">
      <c r="A24" s="205">
        <v>89</v>
      </c>
      <c r="B24" s="285"/>
      <c r="C24" s="275" t="s">
        <v>7717</v>
      </c>
      <c r="D24" s="291"/>
      <c r="E24" s="293"/>
      <c r="F24" s="295"/>
      <c r="G24" s="297"/>
      <c r="H24" s="287"/>
      <c r="I24" s="207">
        <v>66</v>
      </c>
      <c r="J24" s="285"/>
      <c r="K24" s="275" t="s">
        <v>7717</v>
      </c>
      <c r="L24" s="291"/>
      <c r="M24" s="293"/>
      <c r="N24" s="295"/>
      <c r="O24" s="297"/>
      <c r="P24" s="287"/>
      <c r="Q24" s="289"/>
      <c r="R24" s="205">
        <v>381</v>
      </c>
      <c r="S24" s="285"/>
      <c r="T24" s="275" t="s">
        <v>7717</v>
      </c>
      <c r="U24" s="291"/>
      <c r="V24" s="293"/>
      <c r="W24" s="295"/>
      <c r="X24" s="297"/>
      <c r="Y24" s="299"/>
      <c r="Z24" s="330"/>
    </row>
    <row r="25" spans="1:26" s="170" customFormat="1" ht="22.2" customHeight="1" x14ac:dyDescent="0.45">
      <c r="A25" s="272" t="s">
        <v>1944</v>
      </c>
      <c r="B25" s="284" t="s">
        <v>7902</v>
      </c>
      <c r="C25" s="273" t="s">
        <v>7903</v>
      </c>
      <c r="D25" s="290" t="str">
        <f xml:space="preserve">
IF(C26="ア",VLOOKUP(A26,ア!$A:$C,2,FALSE),
IF(C26="イ",VLOOKUP(A26,イ!$A:$C,2,FALSE),
IF(C26="ウ",HLOOKUP(A26,ウ!$1:$6,4,FALSE),
IF(C26="エ",VLOOKUP(A26,エ!$A:$E,4,FALSE),""))))</f>
        <v>南江堂</v>
      </c>
      <c r="E25" s="292" t="str">
        <f xml:space="preserve">
IF(C26="ア",VLOOKUP(A26,ア!$A:$C,3,FALSE),
IF(C26="イ",VLOOKUP(A26,イ!$A:$C,3,FALSE),
IF(C26="ウ",HLOOKUP(A26,ウ!$1:$6,5,FALSE)&amp;HLOOKUP(A26,ウ!$1:$6,6,FALSE),
IF(C26="エ",VLOOKUP(A26,エ!$A:$E,5,FALSE),""))))</f>
        <v>衛生学・公衆衛生学　改訂第６版</v>
      </c>
      <c r="F25" s="294"/>
      <c r="G25" s="296" t="s">
        <v>7897</v>
      </c>
      <c r="H25" s="286" t="s">
        <v>7936</v>
      </c>
      <c r="I25" s="276" t="s">
        <v>1946</v>
      </c>
      <c r="J25" s="284" t="s">
        <v>7914</v>
      </c>
      <c r="K25" s="273" t="s">
        <v>7914</v>
      </c>
      <c r="L25" s="290" t="str">
        <f xml:space="preserve">
IF(K26="ア",VLOOKUP(I26,ア!$A:$C,2,FALSE),
IF(K26="イ",VLOOKUP(I26,イ!$A:$C,2,FALSE),
IF(K26="ウ",HLOOKUP(I26,ウ!$1:$6,4,FALSE),
IF(K26="エ",VLOOKUP(I26,エ!$A:$E,4,FALSE),""))))</f>
        <v>建帛社</v>
      </c>
      <c r="M25" s="292" t="str">
        <f xml:space="preserve">
IF(K26="ア",VLOOKUP(I26,ア!$A:$C,3,FALSE),
IF(K26="イ",VLOOKUP(I26,イ!$A:$C,3,FALSE),
IF(K26="ウ",HLOOKUP(I26,ウ!$1:$6,5,FALSE)&amp;HLOOKUP(I26,ウ!$1:$6,6,FALSE),
IF(K26="エ",VLOOKUP(I26,エ!$A:$E,5,FALSE),""))))</f>
        <v>食と健康の科学　第３版</v>
      </c>
      <c r="N25" s="294"/>
      <c r="O25" s="296" t="s">
        <v>7897</v>
      </c>
      <c r="P25" s="286" t="s">
        <v>7938</v>
      </c>
      <c r="Q25" s="288"/>
      <c r="R25" s="272" t="s">
        <v>1949</v>
      </c>
      <c r="S25" s="284" t="s">
        <v>7920</v>
      </c>
      <c r="T25" s="273" t="s">
        <v>7920</v>
      </c>
      <c r="U25" s="290" t="str">
        <f xml:space="preserve">
IF(T26="ア",VLOOKUP(R26,ア!$A:$C,2,FALSE),
IF(T26="イ",VLOOKUP(R26,イ!$A:$C,2,FALSE),
IF(T26="ウ",HLOOKUP(R26,ウ!$1:$6,4,FALSE),
IF(T26="エ",VLOOKUP(R26,エ!$A:$E,4,FALSE),""))))</f>
        <v>南江堂</v>
      </c>
      <c r="V25" s="292" t="str">
        <f xml:space="preserve">
IF(T26="ア",VLOOKUP(R26,ア!$A:$C,3,FALSE),
IF(T26="イ",VLOOKUP(R26,イ!$A:$C,3,FALSE),
IF(T26="ウ",HLOOKUP(R26,ウ!$1:$6,5,FALSE)&amp;HLOOKUP(R26,ウ!$1:$6,6,FALSE),
IF(T26="エ",VLOOKUP(R26,エ!$A:$E,5,FALSE),""))))</f>
        <v>柔道整復学・実技編　改訂第２版　</v>
      </c>
      <c r="W25" s="294"/>
      <c r="X25" s="296" t="s">
        <v>7897</v>
      </c>
      <c r="Y25" s="298" t="s">
        <v>7896</v>
      </c>
      <c r="Z25" s="329" t="s">
        <v>7935</v>
      </c>
    </row>
    <row r="26" spans="1:26" s="170" customFormat="1" ht="22.2" customHeight="1" x14ac:dyDescent="0.45">
      <c r="A26" s="205">
        <v>380</v>
      </c>
      <c r="B26" s="285"/>
      <c r="C26" s="275" t="s">
        <v>7717</v>
      </c>
      <c r="D26" s="291"/>
      <c r="E26" s="293"/>
      <c r="F26" s="295"/>
      <c r="G26" s="297"/>
      <c r="H26" s="287"/>
      <c r="I26" s="207">
        <v>192</v>
      </c>
      <c r="J26" s="285"/>
      <c r="K26" s="275" t="s">
        <v>7717</v>
      </c>
      <c r="L26" s="291"/>
      <c r="M26" s="293"/>
      <c r="N26" s="295"/>
      <c r="O26" s="297"/>
      <c r="P26" s="287"/>
      <c r="Q26" s="289"/>
      <c r="R26" s="205">
        <v>382</v>
      </c>
      <c r="S26" s="285"/>
      <c r="T26" s="275" t="s">
        <v>7717</v>
      </c>
      <c r="U26" s="291"/>
      <c r="V26" s="293"/>
      <c r="W26" s="295"/>
      <c r="X26" s="297"/>
      <c r="Y26" s="299"/>
      <c r="Z26" s="330"/>
    </row>
    <row r="27" spans="1:26" s="170" customFormat="1" ht="22.2" customHeight="1" x14ac:dyDescent="0.45">
      <c r="A27" s="272" t="s">
        <v>7788</v>
      </c>
      <c r="B27" s="284" t="s">
        <v>7904</v>
      </c>
      <c r="C27" s="273" t="s">
        <v>7905</v>
      </c>
      <c r="D27" s="290" t="str">
        <f xml:space="preserve">
IF(C28="ア",VLOOKUP(A28,ア!$A:$C,2,FALSE),
IF(C28="イ",VLOOKUP(A28,イ!$A:$C,2,FALSE),
IF(C28="ウ",HLOOKUP(A28,ウ!$1:$6,4,FALSE),
IF(C28="エ",VLOOKUP(A28,エ!$A:$E,4,FALSE),""))))</f>
        <v>南江堂</v>
      </c>
      <c r="E27" s="292" t="str">
        <f xml:space="preserve">
IF(C28="ア",VLOOKUP(A28,ア!$A:$C,3,FALSE),
IF(C28="イ",VLOOKUP(A28,イ!$A:$C,3,FALSE),
IF(C28="ウ",HLOOKUP(A28,ウ!$1:$6,5,FALSE)&amp;HLOOKUP(A28,ウ!$1:$6,6,FALSE),
IF(C28="エ",VLOOKUP(A28,エ!$A:$E,5,FALSE),""))))</f>
        <v>柔道整復学・理論編　改訂第７版　</v>
      </c>
      <c r="F27" s="294"/>
      <c r="G27" s="296" t="s">
        <v>7897</v>
      </c>
      <c r="H27" s="286" t="s">
        <v>7896</v>
      </c>
      <c r="I27" s="276" t="s">
        <v>7789</v>
      </c>
      <c r="J27" s="284" t="s">
        <v>7915</v>
      </c>
      <c r="K27" s="273" t="s">
        <v>7916</v>
      </c>
      <c r="L27" s="290" t="str">
        <f xml:space="preserve">
IF(K28="ア",VLOOKUP(I28,ア!$A:$C,2,FALSE),
IF(K28="イ",VLOOKUP(I28,イ!$A:$C,2,FALSE),
IF(K28="ウ",HLOOKUP(I28,ウ!$1:$6,4,FALSE),
IF(K28="エ",VLOOKUP(I28,エ!$A:$E,4,FALSE),""))))</f>
        <v>南江堂</v>
      </c>
      <c r="M27" s="292" t="str">
        <f xml:space="preserve">
IF(K28="ア",VLOOKUP(I28,ア!$A:$C,3,FALSE),
IF(K28="イ",VLOOKUP(I28,イ!$A:$C,3,FALSE),
IF(K28="ウ",HLOOKUP(I28,ウ!$1:$6,5,FALSE)&amp;HLOOKUP(I28,ウ!$1:$6,6,FALSE),
IF(K28="エ",VLOOKUP(I28,エ!$A:$E,5,FALSE),""))))</f>
        <v>柔道整復学・理論編　改訂第７版　</v>
      </c>
      <c r="N27" s="294"/>
      <c r="O27" s="296" t="s">
        <v>7897</v>
      </c>
      <c r="P27" s="286" t="s">
        <v>7896</v>
      </c>
      <c r="Q27" s="288" t="s">
        <v>7935</v>
      </c>
      <c r="R27" s="272" t="s">
        <v>7790</v>
      </c>
      <c r="S27" s="284" t="s">
        <v>7926</v>
      </c>
      <c r="T27" s="273" t="s">
        <v>7926</v>
      </c>
      <c r="U27" s="290" t="str">
        <f xml:space="preserve">
IF(T28="ア",VLOOKUP(R28,ア!$A:$C,2,FALSE),
IF(T28="イ",VLOOKUP(R28,イ!$A:$C,2,FALSE),
IF(T28="ウ",HLOOKUP(R28,ウ!$1:$6,4,FALSE),
IF(T28="エ",VLOOKUP(R28,エ!$A:$E,4,FALSE),""))))</f>
        <v>南江堂</v>
      </c>
      <c r="V27" s="292" t="str">
        <f xml:space="preserve">
IF(T28="ア",VLOOKUP(R28,ア!$A:$C,3,FALSE),
IF(T28="イ",VLOOKUP(R28,イ!$A:$C,3,FALSE),
IF(T28="ウ",HLOOKUP(R28,ウ!$1:$6,5,FALSE)&amp;HLOOKUP(R28,ウ!$1:$6,6,FALSE),
IF(T28="エ",VLOOKUP(R28,エ!$A:$E,5,FALSE),""))))</f>
        <v>柔道整復師と機能訓練指導　機能訓練指導員養成テキスト</v>
      </c>
      <c r="W27" s="294"/>
      <c r="X27" s="296" t="s">
        <v>7897</v>
      </c>
      <c r="Y27" s="298" t="s">
        <v>7939</v>
      </c>
      <c r="Z27" s="329"/>
    </row>
    <row r="28" spans="1:26" s="170" customFormat="1" ht="22.2" customHeight="1" x14ac:dyDescent="0.45">
      <c r="A28" s="205">
        <v>381</v>
      </c>
      <c r="B28" s="285"/>
      <c r="C28" s="275" t="s">
        <v>7717</v>
      </c>
      <c r="D28" s="291"/>
      <c r="E28" s="293"/>
      <c r="F28" s="295"/>
      <c r="G28" s="297"/>
      <c r="H28" s="287"/>
      <c r="I28" s="207">
        <v>381</v>
      </c>
      <c r="J28" s="285"/>
      <c r="K28" s="275" t="s">
        <v>7717</v>
      </c>
      <c r="L28" s="291"/>
      <c r="M28" s="293"/>
      <c r="N28" s="295"/>
      <c r="O28" s="297"/>
      <c r="P28" s="287"/>
      <c r="Q28" s="289"/>
      <c r="R28" s="205">
        <v>383</v>
      </c>
      <c r="S28" s="285"/>
      <c r="T28" s="275" t="s">
        <v>7717</v>
      </c>
      <c r="U28" s="291"/>
      <c r="V28" s="293"/>
      <c r="W28" s="295"/>
      <c r="X28" s="297"/>
      <c r="Y28" s="299"/>
      <c r="Z28" s="330"/>
    </row>
    <row r="29" spans="1:26" s="170" customFormat="1" ht="22.2" customHeight="1" x14ac:dyDescent="0.45">
      <c r="A29" s="272" t="s">
        <v>7791</v>
      </c>
      <c r="B29" s="284" t="s">
        <v>7895</v>
      </c>
      <c r="C29" s="273" t="s">
        <v>7895</v>
      </c>
      <c r="D29" s="290" t="str">
        <f xml:space="preserve">
IF(C30="ア",VLOOKUP(A30,ア!$A:$C,2,FALSE),
IF(C30="イ",VLOOKUP(A30,イ!$A:$C,2,FALSE),
IF(C30="ウ",HLOOKUP(A30,ウ!$1:$6,4,FALSE),
IF(C30="エ",VLOOKUP(A30,エ!$A:$E,4,FALSE),""))))</f>
        <v>南江堂</v>
      </c>
      <c r="E29" s="292" t="str">
        <f xml:space="preserve">
IF(C30="ア",VLOOKUP(A30,ア!$A:$C,3,FALSE),
IF(C30="イ",VLOOKUP(A30,イ!$A:$C,3,FALSE),
IF(C30="ウ",HLOOKUP(A30,ウ!$1:$6,5,FALSE)&amp;HLOOKUP(A30,ウ!$1:$6,6,FALSE),
IF(C30="エ",VLOOKUP(A30,エ!$A:$E,5,FALSE),""))))</f>
        <v>柔道整復学・実技編　改訂第２版　</v>
      </c>
      <c r="F29" s="294"/>
      <c r="G29" s="296" t="s">
        <v>7897</v>
      </c>
      <c r="H29" s="286" t="s">
        <v>7896</v>
      </c>
      <c r="I29" s="276" t="s">
        <v>7792</v>
      </c>
      <c r="J29" s="284" t="s">
        <v>7909</v>
      </c>
      <c r="K29" s="273" t="s">
        <v>7910</v>
      </c>
      <c r="L29" s="290" t="str">
        <f xml:space="preserve">
IF(K30="ア",VLOOKUP(I30,ア!$A:$C,2,FALSE),
IF(K30="イ",VLOOKUP(I30,イ!$A:$C,2,FALSE),
IF(K30="ウ",HLOOKUP(I30,ウ!$1:$6,4,FALSE),
IF(K30="エ",VLOOKUP(I30,エ!$A:$E,4,FALSE),""))))</f>
        <v>南江堂</v>
      </c>
      <c r="M29" s="292" t="str">
        <f xml:space="preserve">
IF(K30="ア",VLOOKUP(I30,ア!$A:$C,3,FALSE),
IF(K30="イ",VLOOKUP(I30,イ!$A:$C,3,FALSE),
IF(K30="ウ",HLOOKUP(I30,ウ!$1:$6,5,FALSE)&amp;HLOOKUP(I30,ウ!$1:$6,6,FALSE),
IF(K30="エ",VLOOKUP(I30,エ!$A:$E,5,FALSE),""))))</f>
        <v>柔道整復学・実技編　改訂第２版　</v>
      </c>
      <c r="N29" s="294"/>
      <c r="O29" s="296" t="s">
        <v>7897</v>
      </c>
      <c r="P29" s="286" t="s">
        <v>7896</v>
      </c>
      <c r="Q29" s="288" t="s">
        <v>7935</v>
      </c>
      <c r="R29" s="272" t="s">
        <v>7793</v>
      </c>
      <c r="S29" s="284" t="s">
        <v>7927</v>
      </c>
      <c r="T29" s="273" t="s">
        <v>7928</v>
      </c>
      <c r="U29" s="290" t="str">
        <f xml:space="preserve">
IF(T30="ア",VLOOKUP(R30,ア!$A:$C,2,FALSE),
IF(T30="イ",VLOOKUP(R30,イ!$A:$C,2,FALSE),
IF(T30="ウ",HLOOKUP(R30,ウ!$1:$6,4,FALSE),
IF(T30="エ",VLOOKUP(R30,エ!$A:$E,4,FALSE),""))))</f>
        <v>南江堂</v>
      </c>
      <c r="V29" s="292" t="str">
        <f xml:space="preserve">
IF(T30="ア",VLOOKUP(R30,ア!$A:$C,3,FALSE),
IF(T30="イ",VLOOKUP(R30,イ!$A:$C,3,FALSE),
IF(T30="ウ",HLOOKUP(R30,ウ!$1:$6,5,FALSE)&amp;HLOOKUP(R30,ウ!$1:$6,6,FALSE),
IF(T30="エ",VLOOKUP(R30,エ!$A:$E,5,FALSE),""))))</f>
        <v>施術の適応と医用画像の理解</v>
      </c>
      <c r="W29" s="294"/>
      <c r="X29" s="296" t="s">
        <v>7897</v>
      </c>
      <c r="Y29" s="298" t="s">
        <v>7939</v>
      </c>
      <c r="Z29" s="329"/>
    </row>
    <row r="30" spans="1:26" s="170" customFormat="1" ht="22.2" customHeight="1" x14ac:dyDescent="0.45">
      <c r="A30" s="205">
        <v>382</v>
      </c>
      <c r="B30" s="285"/>
      <c r="C30" s="275" t="s">
        <v>7717</v>
      </c>
      <c r="D30" s="291"/>
      <c r="E30" s="293"/>
      <c r="F30" s="295"/>
      <c r="G30" s="297"/>
      <c r="H30" s="287"/>
      <c r="I30" s="207">
        <v>382</v>
      </c>
      <c r="J30" s="285"/>
      <c r="K30" s="275" t="s">
        <v>7717</v>
      </c>
      <c r="L30" s="291"/>
      <c r="M30" s="293"/>
      <c r="N30" s="295"/>
      <c r="O30" s="297"/>
      <c r="P30" s="287"/>
      <c r="Q30" s="289"/>
      <c r="R30" s="205">
        <v>389</v>
      </c>
      <c r="S30" s="285"/>
      <c r="T30" s="275" t="s">
        <v>7717</v>
      </c>
      <c r="U30" s="291"/>
      <c r="V30" s="293"/>
      <c r="W30" s="295"/>
      <c r="X30" s="297"/>
      <c r="Y30" s="299"/>
      <c r="Z30" s="330"/>
    </row>
    <row r="31" spans="1:26" s="170" customFormat="1" ht="22.2" customHeight="1" x14ac:dyDescent="0.45">
      <c r="A31" s="272" t="s">
        <v>7794</v>
      </c>
      <c r="B31" s="284" t="s">
        <v>7906</v>
      </c>
      <c r="C31" s="273" t="s">
        <v>7906</v>
      </c>
      <c r="D31" s="290" t="str">
        <f xml:space="preserve">
IF(C32="ア",VLOOKUP(A32,ア!$A:$C,2,FALSE),
IF(C32="イ",VLOOKUP(A32,イ!$A:$C,2,FALSE),
IF(C32="ウ",HLOOKUP(A32,ウ!$1:$6,4,FALSE),
IF(C32="エ",VLOOKUP(A32,エ!$A:$E,4,FALSE),""))))</f>
        <v>南江堂</v>
      </c>
      <c r="E31" s="292" t="str">
        <f xml:space="preserve">
IF(C32="ア",VLOOKUP(A32,ア!$A:$C,3,FALSE),
IF(C32="イ",VLOOKUP(A32,イ!$A:$C,3,FALSE),
IF(C32="ウ",HLOOKUP(A32,ウ!$1:$6,5,FALSE)&amp;HLOOKUP(A32,ウ!$1:$6,6,FALSE),
IF(C32="エ",VLOOKUP(A32,エ!$A:$E,5,FALSE),""))))</f>
        <v>生理学　改訂第４版　</v>
      </c>
      <c r="F31" s="294"/>
      <c r="G31" s="296" t="s">
        <v>7897</v>
      </c>
      <c r="H31" s="286" t="s">
        <v>7937</v>
      </c>
      <c r="I31" s="276" t="s">
        <v>7795</v>
      </c>
      <c r="J31" s="284" t="s">
        <v>7917</v>
      </c>
      <c r="K31" s="273" t="s">
        <v>7917</v>
      </c>
      <c r="L31" s="290" t="str">
        <f xml:space="preserve">
IF(K32="ア",VLOOKUP(I32,ア!$A:$C,2,FALSE),
IF(K32="イ",VLOOKUP(I32,イ!$A:$C,2,FALSE),
IF(K32="ウ",HLOOKUP(I32,ウ!$1:$6,4,FALSE),
IF(K32="エ",VLOOKUP(I32,エ!$A:$E,4,FALSE),""))))</f>
        <v>南江堂</v>
      </c>
      <c r="M31" s="292" t="str">
        <f xml:space="preserve">
IF(K32="ア",VLOOKUP(I32,ア!$A:$C,3,FALSE),
IF(K32="イ",VLOOKUP(I32,イ!$A:$C,3,FALSE),
IF(K32="ウ",HLOOKUP(I32,ウ!$1:$6,5,FALSE)&amp;HLOOKUP(I32,ウ!$1:$6,6,FALSE),
IF(K32="エ",VLOOKUP(I32,エ!$A:$E,5,FALSE),""))))</f>
        <v>医療の中の柔道整復</v>
      </c>
      <c r="N31" s="294"/>
      <c r="O31" s="296" t="s">
        <v>7897</v>
      </c>
      <c r="P31" s="286" t="s">
        <v>7938</v>
      </c>
      <c r="Q31" s="288"/>
      <c r="R31" s="272" t="s">
        <v>7796</v>
      </c>
      <c r="S31" s="284" t="s">
        <v>7929</v>
      </c>
      <c r="T31" s="273" t="s">
        <v>7929</v>
      </c>
      <c r="U31" s="290" t="str">
        <f xml:space="preserve">
IF(T32="ア",VLOOKUP(R32,ア!$A:$C,2,FALSE),
IF(T32="イ",VLOOKUP(R32,イ!$A:$C,2,FALSE),
IF(T32="ウ",HLOOKUP(R32,ウ!$1:$6,4,FALSE),
IF(T32="エ",VLOOKUP(R32,エ!$A:$E,4,FALSE),""))))</f>
        <v>南江堂</v>
      </c>
      <c r="V31" s="292" t="str">
        <f xml:space="preserve">
IF(T32="ア",VLOOKUP(R32,ア!$A:$C,3,FALSE),
IF(T32="イ",VLOOKUP(R32,イ!$A:$C,3,FALSE),
IF(T32="ウ",HLOOKUP(R32,ウ!$1:$6,5,FALSE)&amp;HLOOKUP(R32,ウ!$1:$6,6,FALSE),
IF(T32="エ",VLOOKUP(R32,エ!$A:$E,5,FALSE),""))))</f>
        <v>生理学　改訂第４版　</v>
      </c>
      <c r="W31" s="294"/>
      <c r="X31" s="296" t="s">
        <v>7897</v>
      </c>
      <c r="Y31" s="298" t="s">
        <v>7937</v>
      </c>
      <c r="Z31" s="329" t="s">
        <v>7935</v>
      </c>
    </row>
    <row r="32" spans="1:26" s="170" customFormat="1" ht="22.2" customHeight="1" x14ac:dyDescent="0.45">
      <c r="A32" s="205">
        <v>390</v>
      </c>
      <c r="B32" s="285"/>
      <c r="C32" s="275" t="s">
        <v>7717</v>
      </c>
      <c r="D32" s="291"/>
      <c r="E32" s="293"/>
      <c r="F32" s="295"/>
      <c r="G32" s="297"/>
      <c r="H32" s="287"/>
      <c r="I32" s="207">
        <v>388</v>
      </c>
      <c r="J32" s="285"/>
      <c r="K32" s="275" t="s">
        <v>7717</v>
      </c>
      <c r="L32" s="291"/>
      <c r="M32" s="293"/>
      <c r="N32" s="295"/>
      <c r="O32" s="297"/>
      <c r="P32" s="287"/>
      <c r="Q32" s="289"/>
      <c r="R32" s="205">
        <v>390</v>
      </c>
      <c r="S32" s="285"/>
      <c r="T32" s="275" t="s">
        <v>7717</v>
      </c>
      <c r="U32" s="291"/>
      <c r="V32" s="293"/>
      <c r="W32" s="295"/>
      <c r="X32" s="297"/>
      <c r="Y32" s="299"/>
      <c r="Z32" s="330"/>
    </row>
    <row r="33" spans="1:26" s="170" customFormat="1" ht="22.2" customHeight="1" x14ac:dyDescent="0.45">
      <c r="A33" s="272" t="s">
        <v>7797</v>
      </c>
      <c r="B33" s="284" t="s">
        <v>7895</v>
      </c>
      <c r="C33" s="273" t="s">
        <v>7895</v>
      </c>
      <c r="D33" s="290" t="str">
        <f xml:space="preserve">
IF(C34="ア",VLOOKUP(A34,ア!$A:$C,2,FALSE),
IF(C34="イ",VLOOKUP(A34,イ!$A:$C,2,FALSE),
IF(C34="ウ",HLOOKUP(A34,ウ!$1:$6,4,FALSE),
IF(C34="エ",VLOOKUP(A34,エ!$A:$E,4,FALSE),""))))</f>
        <v>南江堂</v>
      </c>
      <c r="E33" s="292" t="str">
        <f xml:space="preserve">
IF(C34="ア",VLOOKUP(A34,ア!$A:$C,3,FALSE),
IF(C34="イ",VLOOKUP(A34,イ!$A:$C,3,FALSE),
IF(C34="ウ",HLOOKUP(A34,ウ!$1:$6,5,FALSE)&amp;HLOOKUP(A34,ウ!$1:$6,6,FALSE),
IF(C34="エ",VLOOKUP(A34,エ!$A:$E,5,FALSE),""))))</f>
        <v>包帯固定学　改訂第２版　</v>
      </c>
      <c r="F33" s="294"/>
      <c r="G33" s="296" t="s">
        <v>7897</v>
      </c>
      <c r="H33" s="286" t="s">
        <v>7896</v>
      </c>
      <c r="I33" s="276" t="s">
        <v>7798</v>
      </c>
      <c r="J33" s="284" t="s">
        <v>7909</v>
      </c>
      <c r="K33" s="273" t="s">
        <v>7910</v>
      </c>
      <c r="L33" s="290" t="str">
        <f xml:space="preserve">
IF(K34="ア",VLOOKUP(I34,ア!$A:$C,2,FALSE),
IF(K34="イ",VLOOKUP(I34,イ!$A:$C,2,FALSE),
IF(K34="ウ",HLOOKUP(I34,ウ!$1:$6,4,FALSE),
IF(K34="エ",VLOOKUP(I34,エ!$A:$E,4,FALSE),""))))</f>
        <v>南江堂</v>
      </c>
      <c r="M33" s="292" t="str">
        <f xml:space="preserve">
IF(K34="ア",VLOOKUP(I34,ア!$A:$C,3,FALSE),
IF(K34="イ",VLOOKUP(I34,イ!$A:$C,3,FALSE),
IF(K34="ウ",HLOOKUP(I34,ウ!$1:$6,5,FALSE)&amp;HLOOKUP(I34,ウ!$1:$6,6,FALSE),
IF(K34="エ",VLOOKUP(I34,エ!$A:$E,5,FALSE),""))))</f>
        <v>包帯固定学　改訂第２版　</v>
      </c>
      <c r="N33" s="294"/>
      <c r="O33" s="296" t="s">
        <v>7897</v>
      </c>
      <c r="P33" s="286" t="s">
        <v>7896</v>
      </c>
      <c r="Q33" s="288" t="s">
        <v>7935</v>
      </c>
      <c r="R33" s="272" t="s">
        <v>7799</v>
      </c>
      <c r="S33" s="284" t="s">
        <v>7930</v>
      </c>
      <c r="T33" s="273" t="s">
        <v>7931</v>
      </c>
      <c r="U33" s="290" t="str">
        <f xml:space="preserve">
IF(T34="ア",VLOOKUP(R34,ア!$A:$C,2,FALSE),
IF(T34="イ",VLOOKUP(R34,イ!$A:$C,2,FALSE),
IF(T34="ウ",HLOOKUP(R34,ウ!$1:$6,4,FALSE),
IF(T34="エ",VLOOKUP(R34,エ!$A:$E,4,FALSE),""))))</f>
        <v>南江堂</v>
      </c>
      <c r="V33" s="292" t="str">
        <f xml:space="preserve">
IF(T34="ア",VLOOKUP(R34,ア!$A:$C,3,FALSE),
IF(T34="イ",VLOOKUP(R34,イ!$A:$C,3,FALSE),
IF(T34="ウ",HLOOKUP(R34,ウ!$1:$6,5,FALSE)&amp;HLOOKUP(R34,ウ!$1:$6,6,FALSE),
IF(T34="エ",VLOOKUP(R34,エ!$A:$E,5,FALSE),""))))</f>
        <v>リハビリテーション医学　改訂第４版　</v>
      </c>
      <c r="W33" s="294"/>
      <c r="X33" s="296" t="s">
        <v>7897</v>
      </c>
      <c r="Y33" s="298" t="s">
        <v>7939</v>
      </c>
      <c r="Z33" s="329"/>
    </row>
    <row r="34" spans="1:26" s="170" customFormat="1" ht="22.2" customHeight="1" x14ac:dyDescent="0.45">
      <c r="A34" s="205">
        <v>395</v>
      </c>
      <c r="B34" s="285"/>
      <c r="C34" s="275" t="s">
        <v>7717</v>
      </c>
      <c r="D34" s="291"/>
      <c r="E34" s="293"/>
      <c r="F34" s="295"/>
      <c r="G34" s="297"/>
      <c r="H34" s="287"/>
      <c r="I34" s="207">
        <v>395</v>
      </c>
      <c r="J34" s="285"/>
      <c r="K34" s="275" t="s">
        <v>7717</v>
      </c>
      <c r="L34" s="291"/>
      <c r="M34" s="293"/>
      <c r="N34" s="295"/>
      <c r="O34" s="297"/>
      <c r="P34" s="287"/>
      <c r="Q34" s="289"/>
      <c r="R34" s="205">
        <v>391</v>
      </c>
      <c r="S34" s="285"/>
      <c r="T34" s="275" t="s">
        <v>7717</v>
      </c>
      <c r="U34" s="291"/>
      <c r="V34" s="293"/>
      <c r="W34" s="295"/>
      <c r="X34" s="297"/>
      <c r="Y34" s="299"/>
      <c r="Z34" s="330"/>
    </row>
    <row r="35" spans="1:26" s="170" customFormat="1" ht="22.2" customHeight="1" x14ac:dyDescent="0.45">
      <c r="A35" s="272" t="s">
        <v>7800</v>
      </c>
      <c r="B35" s="284" t="s">
        <v>7907</v>
      </c>
      <c r="C35" s="273" t="s">
        <v>7908</v>
      </c>
      <c r="D35" s="290" t="str">
        <f xml:space="preserve">
IF(C36="ア",VLOOKUP(A36,ア!$A:$C,2,FALSE),
IF(C36="イ",VLOOKUP(A36,イ!$A:$C,2,FALSE),
IF(C36="ウ",HLOOKUP(A36,ウ!$1:$6,4,FALSE),
IF(C36="エ",VLOOKUP(A36,エ!$A:$E,4,FALSE),""))))</f>
        <v>南江堂</v>
      </c>
      <c r="E35" s="292" t="str">
        <f xml:space="preserve">
IF(C36="ア",VLOOKUP(A36,ア!$A:$C,3,FALSE),
IF(C36="イ",VLOOKUP(A36,イ!$A:$C,3,FALSE),
IF(C36="ウ",HLOOKUP(A36,ウ!$1:$6,5,FALSE)&amp;HLOOKUP(A36,ウ!$1:$6,6,FALSE),
IF(C36="エ",VLOOKUP(A36,エ!$A:$E,5,FALSE),""))))</f>
        <v>柔道</v>
      </c>
      <c r="F35" s="294"/>
      <c r="G35" s="296" t="s">
        <v>7897</v>
      </c>
      <c r="H35" s="286" t="s">
        <v>7896</v>
      </c>
      <c r="I35" s="276" t="s">
        <v>7801</v>
      </c>
      <c r="J35" s="284" t="s">
        <v>7918</v>
      </c>
      <c r="K35" s="273" t="s">
        <v>7918</v>
      </c>
      <c r="L35" s="290" t="str">
        <f xml:space="preserve">
IF(K36="ア",VLOOKUP(I36,ア!$A:$C,2,FALSE),
IF(K36="イ",VLOOKUP(I36,イ!$A:$C,2,FALSE),
IF(K36="ウ",HLOOKUP(I36,ウ!$1:$6,4,FALSE),
IF(K36="エ",VLOOKUP(I36,エ!$A:$E,4,FALSE),""))))</f>
        <v>南江堂</v>
      </c>
      <c r="M35" s="292" t="str">
        <f xml:space="preserve">
IF(K36="ア",VLOOKUP(I36,ア!$A:$C,3,FALSE),
IF(K36="イ",VLOOKUP(I36,イ!$A:$C,3,FALSE),
IF(K36="ウ",HLOOKUP(I36,ウ!$1:$6,5,FALSE)&amp;HLOOKUP(I36,ウ!$1:$6,6,FALSE),
IF(K36="エ",VLOOKUP(I36,エ!$A:$E,5,FALSE),""))))</f>
        <v>柔道</v>
      </c>
      <c r="N35" s="294"/>
      <c r="O35" s="296" t="s">
        <v>7897</v>
      </c>
      <c r="P35" s="286" t="s">
        <v>7896</v>
      </c>
      <c r="Q35" s="288" t="s">
        <v>7935</v>
      </c>
      <c r="R35" s="272" t="s">
        <v>7802</v>
      </c>
      <c r="S35" s="284" t="s">
        <v>7932</v>
      </c>
      <c r="T35" s="273" t="s">
        <v>7932</v>
      </c>
      <c r="U35" s="290" t="str">
        <f xml:space="preserve">
IF(T36="ア",VLOOKUP(R36,ア!$A:$C,2,FALSE),
IF(T36="イ",VLOOKUP(R36,イ!$A:$C,2,FALSE),
IF(T36="ウ",HLOOKUP(R36,ウ!$1:$6,4,FALSE),
IF(T36="エ",VLOOKUP(R36,エ!$A:$E,4,FALSE),""))))</f>
        <v>南江堂</v>
      </c>
      <c r="V35" s="292" t="str">
        <f xml:space="preserve">
IF(T36="ア",VLOOKUP(R36,ア!$A:$C,3,FALSE),
IF(T36="イ",VLOOKUP(R36,イ!$A:$C,3,FALSE),
IF(T36="ウ",HLOOKUP(R36,ウ!$1:$6,5,FALSE)&amp;HLOOKUP(R36,ウ!$1:$6,6,FALSE),
IF(T36="エ",VLOOKUP(R36,エ!$A:$E,5,FALSE),""))))</f>
        <v>整形外科学テキスト　改訂第４版　</v>
      </c>
      <c r="W35" s="294"/>
      <c r="X35" s="296" t="s">
        <v>7897</v>
      </c>
      <c r="Y35" s="298" t="s">
        <v>7939</v>
      </c>
      <c r="Z35" s="329"/>
    </row>
    <row r="36" spans="1:26" s="170" customFormat="1" ht="22.2" customHeight="1" x14ac:dyDescent="0.45">
      <c r="A36" s="205">
        <v>397</v>
      </c>
      <c r="B36" s="285"/>
      <c r="C36" s="275" t="s">
        <v>7717</v>
      </c>
      <c r="D36" s="291"/>
      <c r="E36" s="293"/>
      <c r="F36" s="295"/>
      <c r="G36" s="297"/>
      <c r="H36" s="287"/>
      <c r="I36" s="207">
        <v>397</v>
      </c>
      <c r="J36" s="285"/>
      <c r="K36" s="275" t="s">
        <v>7717</v>
      </c>
      <c r="L36" s="291"/>
      <c r="M36" s="293"/>
      <c r="N36" s="295"/>
      <c r="O36" s="297"/>
      <c r="P36" s="287"/>
      <c r="Q36" s="289"/>
      <c r="R36" s="205">
        <v>387</v>
      </c>
      <c r="S36" s="285"/>
      <c r="T36" s="275" t="s">
        <v>7717</v>
      </c>
      <c r="U36" s="291"/>
      <c r="V36" s="293"/>
      <c r="W36" s="295"/>
      <c r="X36" s="297"/>
      <c r="Y36" s="299"/>
      <c r="Z36" s="330"/>
    </row>
    <row r="37" spans="1:26" s="170" customFormat="1" ht="22.2"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t="s">
        <v>7933</v>
      </c>
      <c r="T37" s="273" t="s">
        <v>7933</v>
      </c>
      <c r="U37" s="290" t="str">
        <f xml:space="preserve">
IF(T38="ア",VLOOKUP(R38,ア!$A:$C,2,FALSE),
IF(T38="イ",VLOOKUP(R38,イ!$A:$C,2,FALSE),
IF(T38="ウ",HLOOKUP(R38,ウ!$1:$6,4,FALSE),
IF(T38="エ",VLOOKUP(R38,エ!$A:$E,4,FALSE),""))))</f>
        <v>南江堂</v>
      </c>
      <c r="V37" s="292" t="str">
        <f xml:space="preserve">
IF(T38="ア",VLOOKUP(R38,ア!$A:$C,3,FALSE),
IF(T38="イ",VLOOKUP(R38,イ!$A:$C,3,FALSE),
IF(T38="ウ",HLOOKUP(R38,ウ!$1:$6,5,FALSE)&amp;HLOOKUP(R38,ウ!$1:$6,6,FALSE),
IF(T38="エ",VLOOKUP(R38,エ!$A:$E,5,FALSE),""))))</f>
        <v>外科学概論　改訂第４版　</v>
      </c>
      <c r="W37" s="294"/>
      <c r="X37" s="296" t="s">
        <v>7897</v>
      </c>
      <c r="Y37" s="298" t="s">
        <v>7939</v>
      </c>
      <c r="Z37" s="329"/>
    </row>
    <row r="38" spans="1:26" s="170" customFormat="1" ht="22.2" customHeight="1" x14ac:dyDescent="0.45">
      <c r="A38" s="205"/>
      <c r="B38" s="285"/>
      <c r="C38" s="275"/>
      <c r="D38" s="291"/>
      <c r="E38" s="293"/>
      <c r="F38" s="295"/>
      <c r="G38" s="297"/>
      <c r="H38" s="287"/>
      <c r="I38" s="207"/>
      <c r="J38" s="285"/>
      <c r="K38" s="275"/>
      <c r="L38" s="291"/>
      <c r="M38" s="293"/>
      <c r="N38" s="295"/>
      <c r="O38" s="297"/>
      <c r="P38" s="287"/>
      <c r="Q38" s="289"/>
      <c r="R38" s="205">
        <v>393</v>
      </c>
      <c r="S38" s="285"/>
      <c r="T38" s="275" t="s">
        <v>7717</v>
      </c>
      <c r="U38" s="291"/>
      <c r="V38" s="293"/>
      <c r="W38" s="295"/>
      <c r="X38" s="297"/>
      <c r="Y38" s="299"/>
      <c r="Z38" s="330"/>
    </row>
    <row r="39" spans="1:26" s="170" customFormat="1" ht="22.2"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t="s">
        <v>7919</v>
      </c>
      <c r="T39" s="273" t="s">
        <v>7920</v>
      </c>
      <c r="U39" s="290" t="str">
        <f xml:space="preserve">
IF(T40="ア",VLOOKUP(R40,ア!$A:$C,2,FALSE),
IF(T40="イ",VLOOKUP(R40,イ!$A:$C,2,FALSE),
IF(T40="ウ",HLOOKUP(R40,ウ!$1:$6,4,FALSE),
IF(T40="エ",VLOOKUP(R40,エ!$A:$E,4,FALSE),""))))</f>
        <v>南江堂</v>
      </c>
      <c r="V39" s="292" t="str">
        <f xml:space="preserve">
IF(T40="ア",VLOOKUP(R40,ア!$A:$C,3,FALSE),
IF(T40="イ",VLOOKUP(R40,イ!$A:$C,3,FALSE),
IF(T40="ウ",HLOOKUP(R40,ウ!$1:$6,5,FALSE)&amp;HLOOKUP(R40,ウ!$1:$6,6,FALSE),
IF(T40="エ",VLOOKUP(R40,エ!$A:$E,5,FALSE),""))))</f>
        <v>包帯固定学　改訂第２版　</v>
      </c>
      <c r="W39" s="294"/>
      <c r="X39" s="296" t="s">
        <v>7897</v>
      </c>
      <c r="Y39" s="298" t="s">
        <v>7896</v>
      </c>
      <c r="Z39" s="329" t="s">
        <v>7935</v>
      </c>
    </row>
    <row r="40" spans="1:26" s="170" customFormat="1" ht="22.2" customHeight="1" x14ac:dyDescent="0.45">
      <c r="A40" s="205"/>
      <c r="B40" s="285"/>
      <c r="C40" s="275"/>
      <c r="D40" s="291"/>
      <c r="E40" s="293"/>
      <c r="F40" s="295"/>
      <c r="G40" s="297"/>
      <c r="H40" s="287"/>
      <c r="I40" s="207"/>
      <c r="J40" s="285"/>
      <c r="K40" s="275"/>
      <c r="L40" s="291"/>
      <c r="M40" s="293"/>
      <c r="N40" s="295"/>
      <c r="O40" s="297"/>
      <c r="P40" s="287"/>
      <c r="Q40" s="289"/>
      <c r="R40" s="205">
        <v>395</v>
      </c>
      <c r="S40" s="285"/>
      <c r="T40" s="275" t="s">
        <v>7717</v>
      </c>
      <c r="U40" s="291"/>
      <c r="V40" s="293"/>
      <c r="W40" s="295"/>
      <c r="X40" s="297"/>
      <c r="Y40" s="299"/>
      <c r="Z40" s="330"/>
    </row>
    <row r="41" spans="1:26" s="170" customFormat="1" ht="22.2"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t="s">
        <v>7934</v>
      </c>
      <c r="T41" s="273" t="s">
        <v>7934</v>
      </c>
      <c r="U41" s="290" t="str">
        <f xml:space="preserve">
IF(T42="ア",VLOOKUP(R42,ア!$A:$C,2,FALSE),
IF(T42="イ",VLOOKUP(R42,イ!$A:$C,2,FALSE),
IF(T42="ウ",HLOOKUP(R42,ウ!$1:$6,4,FALSE),
IF(T42="エ",VLOOKUP(R42,エ!$A:$E,4,FALSE),""))))</f>
        <v>南江堂</v>
      </c>
      <c r="V41" s="292" t="str">
        <f xml:space="preserve">
IF(T42="ア",VLOOKUP(R42,ア!$A:$C,3,FALSE),
IF(T42="イ",VLOOKUP(R42,イ!$A:$C,3,FALSE),
IF(T42="ウ",HLOOKUP(R42,ウ!$1:$6,5,FALSE)&amp;HLOOKUP(R42,ウ!$1:$6,6,FALSE),
IF(T42="エ",VLOOKUP(R42,エ!$A:$E,5,FALSE),""))))</f>
        <v>柔道</v>
      </c>
      <c r="W41" s="294"/>
      <c r="X41" s="296" t="s">
        <v>7897</v>
      </c>
      <c r="Y41" s="298" t="s">
        <v>7896</v>
      </c>
      <c r="Z41" s="329" t="s">
        <v>7935</v>
      </c>
    </row>
    <row r="42" spans="1:26" s="170" customFormat="1" ht="22.2" customHeight="1" x14ac:dyDescent="0.45">
      <c r="A42" s="205"/>
      <c r="B42" s="285"/>
      <c r="C42" s="275"/>
      <c r="D42" s="291"/>
      <c r="E42" s="293"/>
      <c r="F42" s="295"/>
      <c r="G42" s="297"/>
      <c r="H42" s="287"/>
      <c r="I42" s="207"/>
      <c r="J42" s="285"/>
      <c r="K42" s="275"/>
      <c r="L42" s="291"/>
      <c r="M42" s="293"/>
      <c r="N42" s="295"/>
      <c r="O42" s="297"/>
      <c r="P42" s="287"/>
      <c r="Q42" s="289"/>
      <c r="R42" s="205">
        <v>397</v>
      </c>
      <c r="S42" s="285"/>
      <c r="T42" s="275" t="s">
        <v>7717</v>
      </c>
      <c r="U42" s="291"/>
      <c r="V42" s="293"/>
      <c r="W42" s="295"/>
      <c r="X42" s="297"/>
      <c r="Y42" s="299"/>
      <c r="Z42" s="330"/>
    </row>
    <row r="43" spans="1:26" s="170" customFormat="1" ht="22.2"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2.2"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0"/>
    </row>
    <row r="45" spans="1:26" s="170" customFormat="1" ht="22.2"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2.2" customHeight="1" thickBot="1" x14ac:dyDescent="0.2">
      <c r="A46" s="206"/>
      <c r="B46" s="331"/>
      <c r="C46" s="277"/>
      <c r="D46" s="336"/>
      <c r="E46" s="338"/>
      <c r="F46" s="334"/>
      <c r="G46" s="335"/>
      <c r="H46" s="343"/>
      <c r="I46" s="208"/>
      <c r="J46" s="331"/>
      <c r="K46" s="277"/>
      <c r="L46" s="336"/>
      <c r="M46" s="338"/>
      <c r="N46" s="334"/>
      <c r="O46" s="335"/>
      <c r="P46" s="343"/>
      <c r="Q46" s="344"/>
      <c r="R46" s="206"/>
      <c r="S46" s="331"/>
      <c r="T46" s="277"/>
      <c r="U46" s="336"/>
      <c r="V46" s="338"/>
      <c r="W46" s="334"/>
      <c r="X46" s="335"/>
      <c r="Y46" s="342"/>
      <c r="Z46" s="339"/>
    </row>
    <row r="47" spans="1:26" s="170" customFormat="1" ht="22.2" customHeight="1" x14ac:dyDescent="0.45">
      <c r="A47" s="278" t="s">
        <v>7818</v>
      </c>
      <c r="B47" s="348"/>
      <c r="C47" s="279"/>
      <c r="D47" s="350"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IF(C48="エ",VLOOKUP(A48,エ!$A:$E,5,FALSE),""))))</f>
        <v/>
      </c>
      <c r="F47" s="337"/>
      <c r="G47" s="340"/>
      <c r="H47" s="346"/>
      <c r="I47" s="280" t="s">
        <v>1955</v>
      </c>
      <c r="J47" s="348"/>
      <c r="K47" s="279"/>
      <c r="L47" s="350"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IF(K48="エ",VLOOKUP(I48,エ!$A:$E,5,FALSE),""))))</f>
        <v/>
      </c>
      <c r="N47" s="337"/>
      <c r="O47" s="340"/>
      <c r="P47" s="346"/>
      <c r="Q47" s="347"/>
      <c r="R47" s="278" t="s">
        <v>1970</v>
      </c>
      <c r="S47" s="348"/>
      <c r="T47" s="279"/>
      <c r="U47" s="349"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IF(T48="エ",VLOOKUP(R48,エ!$A:$E,5,FALSE),""))))</f>
        <v/>
      </c>
      <c r="W47" s="337"/>
      <c r="X47" s="340"/>
      <c r="Y47" s="341"/>
      <c r="Z47" s="332"/>
    </row>
    <row r="48" spans="1:26" s="170" customFormat="1" ht="22.2"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2.2"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22.2"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2.2"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22.2"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2.2"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22</v>
      </c>
      <c r="J2" s="264">
        <f>IF(COUNTIF($B:$B,J1)=0,0,COUNTA(_xlfn.UNIQUE(J3:J182))-1)</f>
        <v>0</v>
      </c>
    </row>
    <row r="3" spans="1:10" x14ac:dyDescent="0.45">
      <c r="A3" s="264" t="s">
        <v>7722</v>
      </c>
      <c r="B3" s="264" t="str">
        <f>様式4・高等部!C18</f>
        <v>エ</v>
      </c>
      <c r="C3" s="264" t="str">
        <f>様式4・高等部!E17</f>
        <v>図説　包帯法　第４版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24">IFERROR(_xlfn._xlws.FILTER($C$3:$C$182,($B$3:$B$182=I1)*($D$3:$D$182&lt;&gt;"〇")),"")</f>
        <v>図説　包帯法　第４版</v>
      </c>
      <c r="J3" s="264" t="str" cm="1">
        <f t="array" ref="J3">IFERROR(_xlfn._xlws.FILTER($C$3:$C$182,($B$3:$B$182=J1)*($D$3:$D$182&lt;&gt;"〇")),"")</f>
        <v/>
      </c>
    </row>
    <row r="4" spans="1:10" x14ac:dyDescent="0.45">
      <c r="A4" s="264" t="s">
        <v>2023</v>
      </c>
      <c r="B4" s="264" t="str">
        <f>様式4・高等部!C20</f>
        <v>エ</v>
      </c>
      <c r="C4" s="264" t="str">
        <f>様式4・高等部!E19</f>
        <v>関係法規　2025年版</v>
      </c>
      <c r="E4" s="264" t="s">
        <v>7645</v>
      </c>
      <c r="I4" s="264" t="str">
        <v>関係法規　2025年版</v>
      </c>
    </row>
    <row r="5" spans="1:10" x14ac:dyDescent="0.45">
      <c r="A5" s="264" t="s">
        <v>2026</v>
      </c>
      <c r="B5" s="264" t="str">
        <f>様式4・高等部!C22</f>
        <v>エ</v>
      </c>
      <c r="C5" s="264" t="str">
        <f>様式4・高等部!E21</f>
        <v>解剖学　改訂第２版</v>
      </c>
      <c r="E5" s="264" t="s">
        <v>7645</v>
      </c>
      <c r="I5" s="264" t="str">
        <v>解剖学　改訂第２版</v>
      </c>
    </row>
    <row r="6" spans="1:10" x14ac:dyDescent="0.45">
      <c r="A6" s="264" t="s">
        <v>2029</v>
      </c>
      <c r="B6" s="264" t="str">
        <f>様式4・高等部!C24</f>
        <v>エ</v>
      </c>
      <c r="C6" s="264" t="str">
        <f>様式4・高等部!E23</f>
        <v>触察解剖図</v>
      </c>
      <c r="E6" s="264" t="s">
        <v>7645</v>
      </c>
      <c r="I6" s="264" t="str">
        <v>触察解剖図</v>
      </c>
    </row>
    <row r="7" spans="1:10" x14ac:dyDescent="0.45">
      <c r="A7" s="264" t="s">
        <v>2032</v>
      </c>
      <c r="B7" s="264" t="str">
        <f>様式4・高等部!C26</f>
        <v>エ</v>
      </c>
      <c r="C7" s="264" t="str">
        <f>様式4・高等部!E25</f>
        <v>衛生学・公衆衛生学　改訂第６版</v>
      </c>
      <c r="E7" s="264" t="s">
        <v>7645</v>
      </c>
      <c r="I7" s="264" t="str">
        <v>衛生学・公衆衛生学　改訂第６版</v>
      </c>
    </row>
    <row r="8" spans="1:10" x14ac:dyDescent="0.45">
      <c r="A8" s="264" t="s">
        <v>2035</v>
      </c>
      <c r="B8" s="264" t="str">
        <f>様式4・高等部!C28</f>
        <v>エ</v>
      </c>
      <c r="C8" s="264" t="str">
        <f>様式4・高等部!E27</f>
        <v>柔道整復学・理論編　改訂第７版　</v>
      </c>
      <c r="E8" s="264" t="s">
        <v>7645</v>
      </c>
      <c r="I8" s="264" t="str">
        <v>柔道整復学・理論編　改訂第７版　</v>
      </c>
    </row>
    <row r="9" spans="1:10" x14ac:dyDescent="0.45">
      <c r="A9" s="264" t="s">
        <v>2038</v>
      </c>
      <c r="B9" s="264" t="str">
        <f>様式4・高等部!C30</f>
        <v>エ</v>
      </c>
      <c r="C9" s="264" t="str">
        <f>様式4・高等部!E29</f>
        <v>柔道整復学・実技編　改訂第２版　</v>
      </c>
      <c r="E9" s="264" t="s">
        <v>7645</v>
      </c>
      <c r="I9" s="264" t="str">
        <v>柔道整復学・実技編　改訂第２版　</v>
      </c>
    </row>
    <row r="10" spans="1:10" x14ac:dyDescent="0.45">
      <c r="A10" s="264" t="s">
        <v>2041</v>
      </c>
      <c r="B10" s="264" t="str">
        <f>様式4・高等部!C32</f>
        <v>エ</v>
      </c>
      <c r="C10" s="264" t="str">
        <f>様式4・高等部!E31</f>
        <v>生理学　改訂第４版　</v>
      </c>
      <c r="E10" s="264" t="s">
        <v>7645</v>
      </c>
      <c r="I10" s="264" t="str">
        <v>生理学　改訂第４版　</v>
      </c>
    </row>
    <row r="11" spans="1:10" x14ac:dyDescent="0.45">
      <c r="A11" s="264" t="s">
        <v>2044</v>
      </c>
      <c r="B11" s="264" t="str">
        <f>様式4・高等部!C34</f>
        <v>エ</v>
      </c>
      <c r="C11" s="264" t="str">
        <f>様式4・高等部!E33</f>
        <v>包帯固定学　改訂第２版　</v>
      </c>
      <c r="E11" s="264" t="s">
        <v>7645</v>
      </c>
      <c r="I11" s="264" t="str">
        <v>包帯固定学　改訂第２版　</v>
      </c>
    </row>
    <row r="12" spans="1:10" x14ac:dyDescent="0.45">
      <c r="A12" s="264" t="s">
        <v>2047</v>
      </c>
      <c r="B12" s="264" t="str">
        <f>様式4・高等部!C36</f>
        <v>エ</v>
      </c>
      <c r="C12" s="264" t="str">
        <f>様式4・高等部!E35</f>
        <v>柔道</v>
      </c>
      <c r="E12" s="264" t="s">
        <v>7645</v>
      </c>
      <c r="I12" s="264" t="str">
        <v>柔道</v>
      </c>
    </row>
    <row r="13" spans="1:10" x14ac:dyDescent="0.45">
      <c r="A13" s="264" t="s">
        <v>2050</v>
      </c>
      <c r="B13" s="264">
        <f>様式4・高等部!C38</f>
        <v>0</v>
      </c>
      <c r="C13" s="264" t="str">
        <f>様式4・高等部!E37</f>
        <v/>
      </c>
      <c r="E13" s="264" t="s">
        <v>7645</v>
      </c>
      <c r="I13" s="264" t="str">
        <v>運動学　改訂第３版　</v>
      </c>
    </row>
    <row r="14" spans="1:10" x14ac:dyDescent="0.45">
      <c r="A14" s="264" t="s">
        <v>2053</v>
      </c>
      <c r="B14" s="264">
        <f>様式4・高等部!C40</f>
        <v>0</v>
      </c>
      <c r="C14" s="264" t="str">
        <f>様式4・高等部!E39</f>
        <v/>
      </c>
      <c r="E14" s="264" t="s">
        <v>7645</v>
      </c>
      <c r="I14" s="264" t="str">
        <v>病理学概論　改訂第３版</v>
      </c>
    </row>
    <row r="15" spans="1:10" x14ac:dyDescent="0.45">
      <c r="A15" s="264" t="s">
        <v>2056</v>
      </c>
      <c r="B15" s="264">
        <f>様式4・高等部!C42</f>
        <v>0</v>
      </c>
      <c r="C15" s="264" t="str">
        <f>様式4・高等部!E41</f>
        <v/>
      </c>
      <c r="E15" s="264" t="s">
        <v>7645</v>
      </c>
      <c r="I15" s="264" t="str">
        <v>一般臨床医学　改訂第３版</v>
      </c>
    </row>
    <row r="16" spans="1:10" x14ac:dyDescent="0.45">
      <c r="A16" s="264" t="s">
        <v>2059</v>
      </c>
      <c r="B16" s="264">
        <f>様式4・高等部!C44</f>
        <v>0</v>
      </c>
      <c r="C16" s="264" t="str">
        <f>様式4・高等部!E43</f>
        <v/>
      </c>
      <c r="E16" s="264" t="s">
        <v>7645</v>
      </c>
      <c r="I16" s="264" t="str">
        <v>食と健康の科学　第３版</v>
      </c>
    </row>
    <row r="17" spans="1:9" x14ac:dyDescent="0.45">
      <c r="A17" s="264" t="s">
        <v>2062</v>
      </c>
      <c r="B17" s="264">
        <f>様式4・高等部!C46</f>
        <v>0</v>
      </c>
      <c r="C17" s="264" t="str">
        <f>様式4・高等部!E45</f>
        <v/>
      </c>
      <c r="E17" s="264" t="s">
        <v>7645</v>
      </c>
      <c r="I17" s="264" t="str">
        <v>医療の中の柔道整復</v>
      </c>
    </row>
    <row r="18" spans="1:9" x14ac:dyDescent="0.45">
      <c r="A18" s="264" t="s">
        <v>2065</v>
      </c>
      <c r="B18" s="264">
        <f>様式4・高等部!C48</f>
        <v>0</v>
      </c>
      <c r="C18" s="264" t="str">
        <f>様式4・高等部!E47</f>
        <v/>
      </c>
      <c r="E18" s="264" t="s">
        <v>7645</v>
      </c>
      <c r="I18" s="264" t="str">
        <v>社会保障制度と柔道整復師の職業倫理</v>
      </c>
    </row>
    <row r="19" spans="1:9" x14ac:dyDescent="0.45">
      <c r="A19" s="264" t="s">
        <v>2066</v>
      </c>
      <c r="B19" s="264">
        <f>様式4・高等部!C50</f>
        <v>0</v>
      </c>
      <c r="C19" s="264" t="str">
        <f>様式4・高等部!E49</f>
        <v/>
      </c>
      <c r="E19" s="264" t="s">
        <v>7645</v>
      </c>
      <c r="I19" s="264" t="str">
        <v>競技者の外傷予防</v>
      </c>
    </row>
    <row r="20" spans="1:9" x14ac:dyDescent="0.45">
      <c r="A20" s="264" t="s">
        <v>2067</v>
      </c>
      <c r="B20" s="264">
        <f>様式4・高等部!C52</f>
        <v>0</v>
      </c>
      <c r="C20" s="264" t="str">
        <f>様式4・高等部!E51</f>
        <v/>
      </c>
      <c r="E20" s="264" t="s">
        <v>7645</v>
      </c>
      <c r="I20" s="264" t="str">
        <v>柔道整復師と機能訓練指導　機能訓練指導員養成テキスト</v>
      </c>
    </row>
    <row r="21" spans="1:9" x14ac:dyDescent="0.45">
      <c r="A21" s="264" t="s">
        <v>2068</v>
      </c>
      <c r="B21" s="264">
        <f>様式4・高等部!C54</f>
        <v>0</v>
      </c>
      <c r="C21" s="264" t="str">
        <f>様式4・高等部!E53</f>
        <v/>
      </c>
      <c r="E21" s="264" t="s">
        <v>7645</v>
      </c>
      <c r="I21" s="264" t="str">
        <v>施術の適応と医用画像の理解</v>
      </c>
    </row>
    <row r="22" spans="1:9" x14ac:dyDescent="0.45">
      <c r="A22" s="264" t="s">
        <v>2069</v>
      </c>
      <c r="B22" s="264">
        <f>様式4・高等部!C56</f>
        <v>0</v>
      </c>
      <c r="C22" s="264" t="str">
        <f>様式4・高等部!E55</f>
        <v/>
      </c>
      <c r="E22" s="264" t="s">
        <v>7645</v>
      </c>
      <c r="I22" s="264" t="str">
        <v>リハビリテーション医学　改訂第４版　</v>
      </c>
    </row>
    <row r="23" spans="1:9" x14ac:dyDescent="0.45">
      <c r="A23" s="264" t="s">
        <v>2070</v>
      </c>
      <c r="B23" s="264">
        <f>様式4・高等部!C58</f>
        <v>0</v>
      </c>
      <c r="C23" s="264" t="str">
        <f>様式4・高等部!E57</f>
        <v/>
      </c>
      <c r="E23" s="264" t="s">
        <v>7645</v>
      </c>
      <c r="I23" s="264" t="str">
        <v>整形外科学テキスト　改訂第４版　</v>
      </c>
    </row>
    <row r="24" spans="1:9" x14ac:dyDescent="0.45">
      <c r="A24" s="264" t="s">
        <v>2071</v>
      </c>
      <c r="B24" s="264">
        <f>様式4・高等部!C60</f>
        <v>0</v>
      </c>
      <c r="C24" s="264" t="str">
        <f>様式4・高等部!E59</f>
        <v/>
      </c>
      <c r="E24" s="264" t="s">
        <v>7645</v>
      </c>
      <c r="I24" s="264" t="str">
        <v>外科学概論　改訂第４版　</v>
      </c>
    </row>
    <row r="25" spans="1:9" x14ac:dyDescent="0.45">
      <c r="A25" s="264" t="s">
        <v>2072</v>
      </c>
      <c r="B25" s="264">
        <f>様式4・高等部!C62</f>
        <v>0</v>
      </c>
      <c r="C25" s="264" t="str">
        <f>様式4・高等部!E61</f>
        <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図説　包帯法　第４版</v>
      </c>
      <c r="D63" s="264" t="str">
        <f>様式4・高等部!Q17</f>
        <v>〇</v>
      </c>
      <c r="E63" s="264" t="s">
        <v>7645</v>
      </c>
    </row>
    <row r="64" spans="1:5" x14ac:dyDescent="0.45">
      <c r="A64" s="264" t="s">
        <v>2024</v>
      </c>
      <c r="B64" s="264" t="str">
        <f>様式4・高等部!K20</f>
        <v>エ</v>
      </c>
      <c r="C64" s="264" t="str">
        <f>様式4・高等部!M19</f>
        <v>運動学　改訂第３版　</v>
      </c>
      <c r="D64" s="264">
        <f>様式4・高等部!Q19</f>
        <v>0</v>
      </c>
      <c r="E64" s="264" t="s">
        <v>7645</v>
      </c>
    </row>
    <row r="65" spans="1:5" x14ac:dyDescent="0.45">
      <c r="A65" s="264" t="s">
        <v>2027</v>
      </c>
      <c r="B65" s="264" t="str">
        <f>様式4・高等部!K22</f>
        <v>エ</v>
      </c>
      <c r="C65" s="264" t="str">
        <f>様式4・高等部!M21</f>
        <v>病理学概論　改訂第３版</v>
      </c>
      <c r="D65" s="264">
        <f>様式4・高等部!Q21</f>
        <v>0</v>
      </c>
      <c r="E65" s="264" t="s">
        <v>7645</v>
      </c>
    </row>
    <row r="66" spans="1:5" x14ac:dyDescent="0.45">
      <c r="A66" s="264" t="s">
        <v>2030</v>
      </c>
      <c r="B66" s="264" t="str">
        <f>様式4・高等部!K24</f>
        <v>エ</v>
      </c>
      <c r="C66" s="264" t="str">
        <f>様式4・高等部!M23</f>
        <v>一般臨床医学　改訂第３版</v>
      </c>
      <c r="D66" s="264">
        <f>様式4・高等部!Q23</f>
        <v>0</v>
      </c>
      <c r="E66" s="264" t="s">
        <v>7645</v>
      </c>
    </row>
    <row r="67" spans="1:5" x14ac:dyDescent="0.45">
      <c r="A67" s="264" t="s">
        <v>2033</v>
      </c>
      <c r="B67" s="264" t="str">
        <f>様式4・高等部!K26</f>
        <v>エ</v>
      </c>
      <c r="C67" s="264" t="str">
        <f>様式4・高等部!M25</f>
        <v>食と健康の科学　第３版</v>
      </c>
      <c r="D67" s="264">
        <f>様式4・高等部!Q25</f>
        <v>0</v>
      </c>
      <c r="E67" s="264" t="s">
        <v>7645</v>
      </c>
    </row>
    <row r="68" spans="1:5" x14ac:dyDescent="0.45">
      <c r="A68" s="264" t="s">
        <v>2036</v>
      </c>
      <c r="B68" s="264" t="str">
        <f>様式4・高等部!K28</f>
        <v>エ</v>
      </c>
      <c r="C68" s="264" t="str">
        <f>様式4・高等部!M27</f>
        <v>柔道整復学・理論編　改訂第７版　</v>
      </c>
      <c r="D68" s="264" t="str">
        <f>様式4・高等部!Q27</f>
        <v>〇</v>
      </c>
      <c r="E68" s="264" t="s">
        <v>7645</v>
      </c>
    </row>
    <row r="69" spans="1:5" x14ac:dyDescent="0.45">
      <c r="A69" s="264" t="s">
        <v>2039</v>
      </c>
      <c r="B69" s="264" t="str">
        <f>様式4・高等部!K30</f>
        <v>エ</v>
      </c>
      <c r="C69" s="264" t="str">
        <f>様式4・高等部!M29</f>
        <v>柔道整復学・実技編　改訂第２版　</v>
      </c>
      <c r="D69" s="264" t="str">
        <f>様式4・高等部!Q29</f>
        <v>〇</v>
      </c>
      <c r="E69" s="264" t="s">
        <v>7645</v>
      </c>
    </row>
    <row r="70" spans="1:5" x14ac:dyDescent="0.45">
      <c r="A70" s="264" t="s">
        <v>2042</v>
      </c>
      <c r="B70" s="264" t="str">
        <f>様式4・高等部!K32</f>
        <v>エ</v>
      </c>
      <c r="C70" s="264" t="str">
        <f>様式4・高等部!M31</f>
        <v>医療の中の柔道整復</v>
      </c>
      <c r="D70" s="264">
        <f>様式4・高等部!Q31</f>
        <v>0</v>
      </c>
      <c r="E70" s="264" t="s">
        <v>7645</v>
      </c>
    </row>
    <row r="71" spans="1:5" x14ac:dyDescent="0.45">
      <c r="A71" s="264" t="s">
        <v>2045</v>
      </c>
      <c r="B71" s="264" t="str">
        <f>様式4・高等部!K34</f>
        <v>エ</v>
      </c>
      <c r="C71" s="264" t="str">
        <f>様式4・高等部!M33</f>
        <v>包帯固定学　改訂第２版　</v>
      </c>
      <c r="D71" s="264" t="str">
        <f>様式4・高等部!Q33</f>
        <v>〇</v>
      </c>
      <c r="E71" s="264" t="s">
        <v>7645</v>
      </c>
    </row>
    <row r="72" spans="1:5" x14ac:dyDescent="0.45">
      <c r="A72" s="264" t="s">
        <v>2048</v>
      </c>
      <c r="B72" s="264" t="str">
        <f>様式4・高等部!K36</f>
        <v>エ</v>
      </c>
      <c r="C72" s="264" t="str">
        <f>様式4・高等部!M35</f>
        <v>柔道</v>
      </c>
      <c r="D72" s="264" t="str">
        <f>様式4・高等部!Q35</f>
        <v>〇</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図説　包帯法　第４版</v>
      </c>
      <c r="D123" s="264" t="str">
        <f>様式4・高等部!Z17</f>
        <v>〇</v>
      </c>
    </row>
    <row r="124" spans="1:5" x14ac:dyDescent="0.45">
      <c r="A124" s="264" t="s">
        <v>2025</v>
      </c>
      <c r="B124" s="264" t="str">
        <f>様式4・高等部!T20</f>
        <v>エ</v>
      </c>
      <c r="C124" s="264" t="str">
        <f>様式4・高等部!V19</f>
        <v>社会保障制度と柔道整復師の職業倫理</v>
      </c>
      <c r="D124" s="264">
        <f>様式4・高等部!Z19</f>
        <v>0</v>
      </c>
    </row>
    <row r="125" spans="1:5" x14ac:dyDescent="0.45">
      <c r="A125" s="264" t="s">
        <v>2028</v>
      </c>
      <c r="B125" s="264" t="str">
        <f>様式4・高等部!T22</f>
        <v>エ</v>
      </c>
      <c r="C125" s="264" t="str">
        <f>様式4・高等部!V21</f>
        <v>競技者の外傷予防</v>
      </c>
      <c r="D125" s="264">
        <f>様式4・高等部!Z21</f>
        <v>0</v>
      </c>
    </row>
    <row r="126" spans="1:5" x14ac:dyDescent="0.45">
      <c r="A126" s="264" t="s">
        <v>2031</v>
      </c>
      <c r="B126" s="264" t="str">
        <f>様式4・高等部!T24</f>
        <v>エ</v>
      </c>
      <c r="C126" s="264" t="str">
        <f>様式4・高等部!V23</f>
        <v>柔道整復学・理論編　改訂第７版　</v>
      </c>
      <c r="D126" s="264" t="str">
        <f>様式4・高等部!Z23</f>
        <v>〇</v>
      </c>
    </row>
    <row r="127" spans="1:5" x14ac:dyDescent="0.45">
      <c r="A127" s="264" t="s">
        <v>2034</v>
      </c>
      <c r="B127" s="264" t="str">
        <f>様式4・高等部!T26</f>
        <v>エ</v>
      </c>
      <c r="C127" s="264" t="str">
        <f>様式4・高等部!V25</f>
        <v>柔道整復学・実技編　改訂第２版　</v>
      </c>
      <c r="D127" s="264" t="str">
        <f>様式4・高等部!Z25</f>
        <v>〇</v>
      </c>
    </row>
    <row r="128" spans="1:5" x14ac:dyDescent="0.45">
      <c r="A128" s="264" t="s">
        <v>2037</v>
      </c>
      <c r="B128" s="264" t="str">
        <f>様式4・高等部!T28</f>
        <v>エ</v>
      </c>
      <c r="C128" s="264" t="str">
        <f>様式4・高等部!V27</f>
        <v>柔道整復師と機能訓練指導　機能訓練指導員養成テキスト</v>
      </c>
      <c r="D128" s="264">
        <f>様式4・高等部!Z27</f>
        <v>0</v>
      </c>
    </row>
    <row r="129" spans="1:4" x14ac:dyDescent="0.45">
      <c r="A129" s="264" t="s">
        <v>2040</v>
      </c>
      <c r="B129" s="264" t="str">
        <f>様式4・高等部!T30</f>
        <v>エ</v>
      </c>
      <c r="C129" s="264" t="str">
        <f>様式4・高等部!V29</f>
        <v>施術の適応と医用画像の理解</v>
      </c>
      <c r="D129" s="264">
        <f>様式4・高等部!Z29</f>
        <v>0</v>
      </c>
    </row>
    <row r="130" spans="1:4" x14ac:dyDescent="0.45">
      <c r="A130" s="264" t="s">
        <v>2043</v>
      </c>
      <c r="B130" s="264" t="str">
        <f>様式4・高等部!T32</f>
        <v>エ</v>
      </c>
      <c r="C130" s="264" t="str">
        <f>様式4・高等部!V31</f>
        <v>生理学　改訂第４版　</v>
      </c>
      <c r="D130" s="264" t="str">
        <f>様式4・高等部!Z31</f>
        <v>〇</v>
      </c>
    </row>
    <row r="131" spans="1:4" x14ac:dyDescent="0.45">
      <c r="A131" s="264" t="s">
        <v>2046</v>
      </c>
      <c r="B131" s="264" t="str">
        <f>様式4・高等部!T34</f>
        <v>エ</v>
      </c>
      <c r="C131" s="264" t="str">
        <f>様式4・高等部!V33</f>
        <v>リハビリテーション医学　改訂第４版　</v>
      </c>
      <c r="D131" s="264">
        <f>様式4・高等部!Z33</f>
        <v>0</v>
      </c>
    </row>
    <row r="132" spans="1:4" x14ac:dyDescent="0.45">
      <c r="A132" s="264" t="s">
        <v>2049</v>
      </c>
      <c r="B132" s="264" t="str">
        <f>様式4・高等部!T36</f>
        <v>エ</v>
      </c>
      <c r="C132" s="264" t="str">
        <f>様式4・高等部!V35</f>
        <v>整形外科学テキスト　改訂第４版　</v>
      </c>
      <c r="D132" s="264">
        <f>様式4・高等部!Z35</f>
        <v>0</v>
      </c>
    </row>
    <row r="133" spans="1:4" x14ac:dyDescent="0.45">
      <c r="A133" s="264" t="s">
        <v>2052</v>
      </c>
      <c r="B133" s="264" t="str">
        <f>様式4・高等部!T38</f>
        <v>エ</v>
      </c>
      <c r="C133" s="264" t="str">
        <f>様式4・高等部!V37</f>
        <v>外科学概論　改訂第４版　</v>
      </c>
      <c r="D133" s="264">
        <f>様式4・高等部!Z37</f>
        <v>0</v>
      </c>
    </row>
    <row r="134" spans="1:4" x14ac:dyDescent="0.45">
      <c r="A134" s="264" t="s">
        <v>2055</v>
      </c>
      <c r="B134" s="264" t="str">
        <f>様式4・高等部!T40</f>
        <v>エ</v>
      </c>
      <c r="C134" s="264" t="str">
        <f>様式4・高等部!V39</f>
        <v>包帯固定学　改訂第２版　</v>
      </c>
      <c r="D134" s="264" t="str">
        <f>様式4・高等部!Z39</f>
        <v>〇</v>
      </c>
    </row>
    <row r="135" spans="1:4" x14ac:dyDescent="0.45">
      <c r="A135" s="264" t="s">
        <v>2058</v>
      </c>
      <c r="B135" s="264" t="str">
        <f>様式4・高等部!T42</f>
        <v>エ</v>
      </c>
      <c r="C135" s="264" t="str">
        <f>様式4・高等部!V41</f>
        <v>柔道</v>
      </c>
      <c r="D135" s="264" t="str">
        <f>様式4・高等部!Z41</f>
        <v>〇</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V41" sqref="V41:V4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大阪府立大阪南視覚支援学校　　　高等部　専攻科柔道整復科</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柔道整復実技Ⅰ</v>
      </c>
      <c r="D8" s="161" t="str">
        <f>IF(B8="","",VLOOKUP(B8,様式4・高等部!$A$17:$H$136,3,FALSE))</f>
        <v>柔道整復実技Ⅰ</v>
      </c>
      <c r="E8" s="161" t="str">
        <f>IF(B8="","",VLOOKUP(B8,様式4・高等部!$A$17:$H$136,4,FALSE))</f>
        <v>医学書院</v>
      </c>
      <c r="F8" s="162" t="str">
        <f>IF(B8="","",VLOOKUP(B8,様式4・高等部!$A$17:$H$136,5,FALSE))</f>
        <v>図説　包帯法　第４版</v>
      </c>
      <c r="G8" s="162"/>
      <c r="H8" s="162" t="str">
        <f>IF(B8="","",VLOOKUP(B8,様式4・高等部!$A$17:$H$136,7,FALSE))</f>
        <v>全</v>
      </c>
      <c r="I8" s="180" t="s">
        <v>7940</v>
      </c>
    </row>
    <row r="9" spans="1:9" ht="80.099999999999994" customHeight="1" x14ac:dyDescent="0.45">
      <c r="A9" s="159">
        <v>2</v>
      </c>
      <c r="B9" s="160" t="s">
        <v>2023</v>
      </c>
      <c r="C9" s="161" t="str">
        <f>IF(B9="","",VLOOKUP(B9,様式4・高等部!$A$17:$H$136,2,FALSE))</f>
        <v>関係法規と倫理</v>
      </c>
      <c r="D9" s="161" t="str">
        <f>IF(B9="","",VLOOKUP(B9,様式4・高等部!$A$17:$H$136,3,FALSE))</f>
        <v>関係法規と倫理</v>
      </c>
      <c r="E9" s="161" t="str">
        <f>IF(B9="","",VLOOKUP(B9,様式4・高等部!$A$17:$H$136,4,FALSE))</f>
        <v>医歯薬出版</v>
      </c>
      <c r="F9" s="162" t="str">
        <f>IF(B9="","",VLOOKUP(B9,様式4・高等部!$A$17:$H$136,5,FALSE))</f>
        <v>関係法規　2025年版</v>
      </c>
      <c r="G9" s="162"/>
      <c r="H9" s="162" t="str">
        <f>IF(B9="","",VLOOKUP(B9,様式4・高等部!$A$17:$H$136,7,FALSE))</f>
        <v>全</v>
      </c>
      <c r="I9" s="180" t="s">
        <v>7941</v>
      </c>
    </row>
    <row r="10" spans="1:9" ht="80.099999999999994" customHeight="1" x14ac:dyDescent="0.45">
      <c r="A10" s="159">
        <v>3</v>
      </c>
      <c r="B10" s="160" t="s">
        <v>2026</v>
      </c>
      <c r="C10" s="161" t="str">
        <f>IF(B10="","",VLOOKUP(B10,様式4・高等部!$A$17:$H$136,2,FALSE))</f>
        <v>解剖学</v>
      </c>
      <c r="D10" s="161" t="str">
        <f>IF(B10="","",VLOOKUP(B10,様式4・高等部!$A$17:$H$136,3,FALSE))</f>
        <v>解剖学</v>
      </c>
      <c r="E10" s="161" t="str">
        <f>IF(B10="","",VLOOKUP(B10,様式4・高等部!$A$17:$H$136,4,FALSE))</f>
        <v>医歯薬出版</v>
      </c>
      <c r="F10" s="162" t="str">
        <f>IF(B10="","",VLOOKUP(B10,様式4・高等部!$A$17:$H$136,5,FALSE))</f>
        <v>解剖学　改訂第２版</v>
      </c>
      <c r="G10" s="162"/>
      <c r="H10" s="162" t="str">
        <f>IF(B10="","",VLOOKUP(B10,様式4・高等部!$A$17:$H$136,7,FALSE))</f>
        <v>全</v>
      </c>
      <c r="I10" s="180" t="s">
        <v>7941</v>
      </c>
    </row>
    <row r="11" spans="1:9" ht="80.099999999999994" customHeight="1" x14ac:dyDescent="0.45">
      <c r="A11" s="159">
        <v>4</v>
      </c>
      <c r="B11" s="160" t="s">
        <v>2029</v>
      </c>
      <c r="C11" s="161" t="str">
        <f>IF(B11="","",VLOOKUP(B11,様式4・高等部!$A$17:$H$136,2,FALSE))</f>
        <v>解剖学</v>
      </c>
      <c r="D11" s="161" t="str">
        <f>IF(B11="","",VLOOKUP(B11,様式4・高等部!$A$17:$H$136,3,FALSE))</f>
        <v>解剖学</v>
      </c>
      <c r="E11" s="161" t="str">
        <f>IF(B11="","",VLOOKUP(B11,様式4・高等部!$A$17:$H$136,4,FALSE))</f>
        <v>桜雲会</v>
      </c>
      <c r="F11" s="162" t="str">
        <f>IF(B11="","",VLOOKUP(B11,様式4・高等部!$A$17:$H$136,5,FALSE))</f>
        <v>触察解剖図</v>
      </c>
      <c r="G11" s="162"/>
      <c r="H11" s="162" t="str">
        <f>IF(B11="","",VLOOKUP(B11,様式4・高等部!$A$17:$H$136,7,FALSE))</f>
        <v>全</v>
      </c>
      <c r="I11" s="180" t="s">
        <v>7942</v>
      </c>
    </row>
    <row r="12" spans="1:9" ht="80.099999999999994" customHeight="1" x14ac:dyDescent="0.45">
      <c r="A12" s="159">
        <v>5</v>
      </c>
      <c r="B12" s="160" t="s">
        <v>2032</v>
      </c>
      <c r="C12" s="161" t="str">
        <f>IF(B12="","",VLOOKUP(B12,様式4・高等部!$A$17:$H$136,2,FALSE))</f>
        <v>衛生学・公衆衛生学</v>
      </c>
      <c r="D12" s="161" t="str">
        <f>IF(B12="","",VLOOKUP(B12,様式4・高等部!$A$17:$H$136,3,FALSE))</f>
        <v>衛生学・公衆衛生学</v>
      </c>
      <c r="E12" s="161" t="str">
        <f>IF(B12="","",VLOOKUP(B12,様式4・高等部!$A$17:$H$136,4,FALSE))</f>
        <v>南江堂</v>
      </c>
      <c r="F12" s="162" t="str">
        <f>IF(B12="","",VLOOKUP(B12,様式4・高等部!$A$17:$H$136,5,FALSE))</f>
        <v>衛生学・公衆衛生学　改訂第６版</v>
      </c>
      <c r="G12" s="162"/>
      <c r="H12" s="162" t="str">
        <f>IF(B12="","",VLOOKUP(B12,様式4・高等部!$A$17:$H$136,7,FALSE))</f>
        <v>全</v>
      </c>
      <c r="I12" s="180" t="s">
        <v>7941</v>
      </c>
    </row>
    <row r="13" spans="1:9" ht="80.099999999999994" customHeight="1" x14ac:dyDescent="0.45">
      <c r="A13" s="159">
        <v>6</v>
      </c>
      <c r="B13" s="160" t="s">
        <v>2035</v>
      </c>
      <c r="C13" s="161" t="str">
        <f>IF(B13="","",VLOOKUP(B13,様式4・高等部!$A$17:$H$136,2,FALSE))</f>
        <v>柔整総論</v>
      </c>
      <c r="D13" s="161" t="str">
        <f>IF(B13="","",VLOOKUP(B13,様式4・高等部!$A$17:$H$136,3,FALSE))</f>
        <v>柔整総論</v>
      </c>
      <c r="E13" s="161" t="str">
        <f>IF(B13="","",VLOOKUP(B13,様式4・高等部!$A$17:$H$136,4,FALSE))</f>
        <v>南江堂</v>
      </c>
      <c r="F13" s="162" t="str">
        <f>IF(B13="","",VLOOKUP(B13,様式4・高等部!$A$17:$H$136,5,FALSE))</f>
        <v>柔道整復学・理論編　改訂第７版　</v>
      </c>
      <c r="G13" s="162"/>
      <c r="H13" s="162" t="str">
        <f>IF(B13="","",VLOOKUP(B13,様式4・高等部!$A$17:$H$136,7,FALSE))</f>
        <v>全</v>
      </c>
      <c r="I13" s="180" t="s">
        <v>7943</v>
      </c>
    </row>
    <row r="14" spans="1:9" ht="80.099999999999994" customHeight="1" x14ac:dyDescent="0.45">
      <c r="A14" s="159">
        <v>7</v>
      </c>
      <c r="B14" s="160" t="s">
        <v>2038</v>
      </c>
      <c r="C14" s="161" t="str">
        <f>IF(B14="","",VLOOKUP(B14,様式4・高等部!$A$17:$H$136,2,FALSE))</f>
        <v>柔道整復実技Ⅰ</v>
      </c>
      <c r="D14" s="161" t="str">
        <f>IF(B14="","",VLOOKUP(B14,様式4・高等部!$A$17:$H$136,3,FALSE))</f>
        <v>柔道整復実技Ⅰ</v>
      </c>
      <c r="E14" s="161" t="str">
        <f>IF(B14="","",VLOOKUP(B14,様式4・高等部!$A$17:$H$136,4,FALSE))</f>
        <v>南江堂</v>
      </c>
      <c r="F14" s="162" t="str">
        <f>IF(B14="","",VLOOKUP(B14,様式4・高等部!$A$17:$H$136,5,FALSE))</f>
        <v>柔道整復学・実技編　改訂第２版　</v>
      </c>
      <c r="G14" s="162"/>
      <c r="H14" s="162" t="str">
        <f>IF(B14="","",VLOOKUP(B14,様式4・高等部!$A$17:$H$136,7,FALSE))</f>
        <v>全</v>
      </c>
      <c r="I14" s="180" t="s">
        <v>7944</v>
      </c>
    </row>
    <row r="15" spans="1:9" ht="80.099999999999994" customHeight="1" x14ac:dyDescent="0.45">
      <c r="A15" s="159">
        <v>8</v>
      </c>
      <c r="B15" s="160" t="s">
        <v>2041</v>
      </c>
      <c r="C15" s="161" t="str">
        <f>IF(B15="","",VLOOKUP(B15,様式4・高等部!$A$17:$H$136,2,FALSE))</f>
        <v>生理学</v>
      </c>
      <c r="D15" s="161" t="str">
        <f>IF(B15="","",VLOOKUP(B15,様式4・高等部!$A$17:$H$136,3,FALSE))</f>
        <v>生理学</v>
      </c>
      <c r="E15" s="161" t="str">
        <f>IF(B15="","",VLOOKUP(B15,様式4・高等部!$A$17:$H$136,4,FALSE))</f>
        <v>南江堂</v>
      </c>
      <c r="F15" s="162" t="str">
        <f>IF(B15="","",VLOOKUP(B15,様式4・高等部!$A$17:$H$136,5,FALSE))</f>
        <v>生理学　改訂第４版　</v>
      </c>
      <c r="G15" s="162"/>
      <c r="H15" s="162" t="str">
        <f>IF(B15="","",VLOOKUP(B15,様式4・高等部!$A$17:$H$136,7,FALSE))</f>
        <v>全</v>
      </c>
      <c r="I15" s="180" t="s">
        <v>7941</v>
      </c>
    </row>
    <row r="16" spans="1:9" ht="80.099999999999994" customHeight="1" x14ac:dyDescent="0.45">
      <c r="A16" s="159">
        <v>9</v>
      </c>
      <c r="B16" s="160" t="s">
        <v>2044</v>
      </c>
      <c r="C16" s="161" t="str">
        <f>IF(B16="","",VLOOKUP(B16,様式4・高等部!$A$17:$H$136,2,FALSE))</f>
        <v>柔道整復実技Ⅰ</v>
      </c>
      <c r="D16" s="161" t="str">
        <f>IF(B16="","",VLOOKUP(B16,様式4・高等部!$A$17:$H$136,3,FALSE))</f>
        <v>柔道整復実技Ⅰ</v>
      </c>
      <c r="E16" s="161" t="str">
        <f>IF(B16="","",VLOOKUP(B16,様式4・高等部!$A$17:$H$136,4,FALSE))</f>
        <v>南江堂</v>
      </c>
      <c r="F16" s="162" t="str">
        <f>IF(B16="","",VLOOKUP(B16,様式4・高等部!$A$17:$H$136,5,FALSE))</f>
        <v>包帯固定学　改訂第２版　</v>
      </c>
      <c r="G16" s="162"/>
      <c r="H16" s="162" t="str">
        <f>IF(B16="","",VLOOKUP(B16,様式4・高等部!$A$17:$H$136,7,FALSE))</f>
        <v>全</v>
      </c>
      <c r="I16" s="180" t="s">
        <v>7945</v>
      </c>
    </row>
    <row r="17" spans="1:9" ht="80.099999999999994" customHeight="1" x14ac:dyDescent="0.45">
      <c r="A17" s="159">
        <v>10</v>
      </c>
      <c r="B17" s="160" t="s">
        <v>2047</v>
      </c>
      <c r="C17" s="161" t="str">
        <f>IF(B17="","",VLOOKUP(B17,様式4・高等部!$A$17:$H$136,2,FALSE))</f>
        <v>柔道Ⅰ</v>
      </c>
      <c r="D17" s="161" t="str">
        <f>IF(B17="","",VLOOKUP(B17,様式4・高等部!$A$17:$H$136,3,FALSE))</f>
        <v>柔道Ⅰ</v>
      </c>
      <c r="E17" s="161" t="str">
        <f>IF(B17="","",VLOOKUP(B17,様式4・高等部!$A$17:$H$136,4,FALSE))</f>
        <v>南江堂</v>
      </c>
      <c r="F17" s="162" t="str">
        <f>IF(B17="","",VLOOKUP(B17,様式4・高等部!$A$17:$H$136,5,FALSE))</f>
        <v>柔道</v>
      </c>
      <c r="G17" s="162"/>
      <c r="H17" s="162" t="str">
        <f>IF(B17="","",VLOOKUP(B17,様式4・高等部!$A$17:$H$136,7,FALSE))</f>
        <v>全</v>
      </c>
      <c r="I17" s="180" t="s">
        <v>7941</v>
      </c>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V41" sqref="V41:V4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大阪府立大阪南視覚支援学校　　　高等部　専攻科柔道整復科</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運動学</v>
      </c>
      <c r="D8" s="161" t="str">
        <f>IF(B8="","",VLOOKUP(B8,様式4・高等部!$I$17:$Q$136,3,FALSE))</f>
        <v>運動学</v>
      </c>
      <c r="E8" s="161" t="str">
        <f>IF(B8="","",VLOOKUP(B8,様式4・高等部!$I$17:$Q$136,4,FALSE))</f>
        <v>医歯薬出版</v>
      </c>
      <c r="F8" s="162" t="str">
        <f>IF(B8="","",VLOOKUP(B8,様式4・高等部!$I$17:$Q$136,5,FALSE))</f>
        <v>運動学　改訂第３版　</v>
      </c>
      <c r="G8" s="162"/>
      <c r="H8" s="162" t="str">
        <f>IF(B8="","",VLOOKUP(B8,様式4・高等部!$I$17:$Q$136,7,FALSE))</f>
        <v>全</v>
      </c>
      <c r="I8" s="180" t="s">
        <v>7941</v>
      </c>
    </row>
    <row r="9" spans="1:9" ht="80.099999999999994" customHeight="1" x14ac:dyDescent="0.45">
      <c r="A9" s="159">
        <v>2</v>
      </c>
      <c r="B9" s="160" t="s">
        <v>2027</v>
      </c>
      <c r="C9" s="161" t="str">
        <f>IF(B9="","",VLOOKUP(B9,様式4・高等部!$I$17:$Q$136,2,FALSE))</f>
        <v>病理学概論</v>
      </c>
      <c r="D9" s="161" t="str">
        <f>IF(B9="","",VLOOKUP(B9,様式4・高等部!$I$17:$Q$136,3,FALSE))</f>
        <v>病理学概論</v>
      </c>
      <c r="E9" s="161" t="str">
        <f>IF(B9="","",VLOOKUP(B9,様式4・高等部!$I$17:$Q$136,4,FALSE))</f>
        <v>医歯薬出版</v>
      </c>
      <c r="F9" s="162" t="str">
        <f>IF(B9="","",VLOOKUP(B9,様式4・高等部!$I$17:$Q$136,5,FALSE))</f>
        <v>病理学概論　改訂第３版</v>
      </c>
      <c r="G9" s="162"/>
      <c r="H9" s="162" t="str">
        <f>IF(B9="","",VLOOKUP(B9,様式4・高等部!$I$17:$Q$136,7,FALSE))</f>
        <v>全</v>
      </c>
      <c r="I9" s="180" t="s">
        <v>7941</v>
      </c>
    </row>
    <row r="10" spans="1:9" ht="80.099999999999994" customHeight="1" x14ac:dyDescent="0.45">
      <c r="A10" s="159">
        <v>3</v>
      </c>
      <c r="B10" s="160" t="s">
        <v>2030</v>
      </c>
      <c r="C10" s="161" t="str">
        <f>IF(B10="","",VLOOKUP(B10,様式4・高等部!$I$17:$Q$136,2,FALSE))</f>
        <v>一般臨床医学</v>
      </c>
      <c r="D10" s="161" t="str">
        <f>IF(B10="","",VLOOKUP(B10,様式4・高等部!$I$17:$Q$136,3,FALSE))</f>
        <v>一般臨床医学</v>
      </c>
      <c r="E10" s="161" t="str">
        <f>IF(B10="","",VLOOKUP(B10,様式4・高等部!$I$17:$Q$136,4,FALSE))</f>
        <v>医歯薬出版</v>
      </c>
      <c r="F10" s="162" t="str">
        <f>IF(B10="","",VLOOKUP(B10,様式4・高等部!$I$17:$Q$136,5,FALSE))</f>
        <v>一般臨床医学　改訂第３版</v>
      </c>
      <c r="G10" s="162"/>
      <c r="H10" s="162" t="str">
        <f>IF(B10="","",VLOOKUP(B10,様式4・高等部!$I$17:$Q$136,7,FALSE))</f>
        <v>全</v>
      </c>
      <c r="I10" s="180" t="s">
        <v>7941</v>
      </c>
    </row>
    <row r="11" spans="1:9" ht="80.099999999999994" customHeight="1" x14ac:dyDescent="0.45">
      <c r="A11" s="159">
        <v>4</v>
      </c>
      <c r="B11" s="160" t="s">
        <v>2033</v>
      </c>
      <c r="C11" s="161" t="str">
        <f>IF(B11="","",VLOOKUP(B11,様式4・高等部!$I$17:$Q$136,2,FALSE))</f>
        <v>栄養学概論</v>
      </c>
      <c r="D11" s="161" t="str">
        <f>IF(B11="","",VLOOKUP(B11,様式4・高等部!$I$17:$Q$136,3,FALSE))</f>
        <v>栄養学概論</v>
      </c>
      <c r="E11" s="161" t="str">
        <f>IF(B11="","",VLOOKUP(B11,様式4・高等部!$I$17:$Q$136,4,FALSE))</f>
        <v>建帛社</v>
      </c>
      <c r="F11" s="162" t="str">
        <f>IF(B11="","",VLOOKUP(B11,様式4・高等部!$I$17:$Q$136,5,FALSE))</f>
        <v>食と健康の科学　第３版</v>
      </c>
      <c r="G11" s="162"/>
      <c r="H11" s="162" t="str">
        <f>IF(B11="","",VLOOKUP(B11,様式4・高等部!$I$17:$Q$136,7,FALSE))</f>
        <v>全</v>
      </c>
      <c r="I11" s="180" t="s">
        <v>7946</v>
      </c>
    </row>
    <row r="12" spans="1:9" ht="80.099999999999994" customHeight="1" x14ac:dyDescent="0.45">
      <c r="A12" s="159">
        <v>5</v>
      </c>
      <c r="B12" s="160" t="s">
        <v>2042</v>
      </c>
      <c r="C12" s="161" t="str">
        <f>IF(B12="","",VLOOKUP(B12,様式4・高等部!$I$17:$Q$136,2,FALSE))</f>
        <v>柔道整復の適応</v>
      </c>
      <c r="D12" s="161" t="str">
        <f>IF(B12="","",VLOOKUP(B12,様式4・高等部!$I$17:$Q$136,3,FALSE))</f>
        <v>柔道整復の適応</v>
      </c>
      <c r="E12" s="161" t="str">
        <f>IF(B12="","",VLOOKUP(B12,様式4・高等部!$I$17:$Q$136,4,FALSE))</f>
        <v>南江堂</v>
      </c>
      <c r="F12" s="162" t="str">
        <f>IF(B12="","",VLOOKUP(B12,様式4・高等部!$I$17:$Q$136,5,FALSE))</f>
        <v>医療の中の柔道整復</v>
      </c>
      <c r="G12" s="162"/>
      <c r="H12" s="162" t="str">
        <f>IF(B12="","",VLOOKUP(B12,様式4・高等部!$I$17:$Q$136,7,FALSE))</f>
        <v>全</v>
      </c>
      <c r="I12" s="180" t="s">
        <v>7941</v>
      </c>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3" zoomScale="85" zoomScaleNormal="100" zoomScaleSheetLayoutView="85" workbookViewId="0">
      <selection activeCell="V41" sqref="V41:V4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大阪府立大阪南視覚支援学校　　　高等部　専攻科柔道整復科</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2025</v>
      </c>
      <c r="C8" s="163" t="str">
        <f>IF(B8="","",VLOOKUP(B8,様式4・高等部!$R$17:$Z$136,2,FALSE))</f>
        <v>社会保障論</v>
      </c>
      <c r="D8" s="163" t="str">
        <f>IF(B8="","",VLOOKUP(B8,様式4・高等部!$R$17:$Z$136,3,FALSE))</f>
        <v>社会保障論</v>
      </c>
      <c r="E8" s="161" t="str">
        <f>IF(B8="","",VLOOKUP(B8,様式4・高等部!$R$17:$Z$136,4,FALSE))</f>
        <v>医歯薬出版</v>
      </c>
      <c r="F8" s="162" t="str">
        <f>IF(B8="","",VLOOKUP(B8,様式4・高等部!$R$17:$Z$136,5,FALSE))</f>
        <v>社会保障制度と柔道整復師の職業倫理</v>
      </c>
      <c r="G8" s="164"/>
      <c r="H8" s="164" t="str">
        <f>IF(B8="","",VLOOKUP(B8,様式4・高等部!$R$17:$Z$136,7,FALSE))</f>
        <v>全</v>
      </c>
      <c r="I8" s="180" t="s">
        <v>7941</v>
      </c>
    </row>
    <row r="9" spans="1:9" ht="80.099999999999994" customHeight="1" x14ac:dyDescent="0.45">
      <c r="A9" s="159">
        <v>2</v>
      </c>
      <c r="B9" s="160" t="s">
        <v>2028</v>
      </c>
      <c r="C9" s="163" t="str">
        <f>IF(B9="","",VLOOKUP(B9,様式4・高等部!$R$17:$Z$136,2,FALSE))</f>
        <v>柔道整復実技Ⅳ</v>
      </c>
      <c r="D9" s="163" t="str">
        <f>IF(B9="","",VLOOKUP(B9,様式4・高等部!$R$17:$Z$136,3,FALSE))</f>
        <v>柔道整復実技Ⅳ</v>
      </c>
      <c r="E9" s="161" t="str">
        <f>IF(B9="","",VLOOKUP(B9,様式4・高等部!$R$17:$Z$136,4,FALSE))</f>
        <v>医歯薬出版</v>
      </c>
      <c r="F9" s="162" t="str">
        <f>IF(B9="","",VLOOKUP(B9,様式4・高等部!$R$17:$Z$136,5,FALSE))</f>
        <v>競技者の外傷予防</v>
      </c>
      <c r="G9" s="164"/>
      <c r="H9" s="164" t="str">
        <f>IF(B9="","",VLOOKUP(B9,様式4・高等部!$R$17:$Z$136,7,FALSE))</f>
        <v>全</v>
      </c>
      <c r="I9" s="180" t="s">
        <v>7941</v>
      </c>
    </row>
    <row r="10" spans="1:9" ht="80.099999999999994" customHeight="1" x14ac:dyDescent="0.45">
      <c r="A10" s="159">
        <v>3</v>
      </c>
      <c r="B10" s="160" t="s">
        <v>2037</v>
      </c>
      <c r="C10" s="163" t="str">
        <f>IF(B10="","",VLOOKUP(B10,様式4・高等部!$R$17:$Z$136,2,FALSE))</f>
        <v>柔道整復実技Ⅴ</v>
      </c>
      <c r="D10" s="163" t="str">
        <f>IF(B10="","",VLOOKUP(B10,様式4・高等部!$R$17:$Z$136,3,FALSE))</f>
        <v>柔道整復実技Ⅴ</v>
      </c>
      <c r="E10" s="161" t="str">
        <f>IF(B10="","",VLOOKUP(B10,様式4・高等部!$R$17:$Z$136,4,FALSE))</f>
        <v>南江堂</v>
      </c>
      <c r="F10" s="162" t="str">
        <f>IF(B10="","",VLOOKUP(B10,様式4・高等部!$R$17:$Z$136,5,FALSE))</f>
        <v>柔道整復師と機能訓練指導　機能訓練指導員養成テキスト</v>
      </c>
      <c r="G10" s="164"/>
      <c r="H10" s="164" t="str">
        <f>IF(B10="","",VLOOKUP(B10,様式4・高等部!$R$17:$Z$136,7,FALSE))</f>
        <v>全</v>
      </c>
      <c r="I10" s="180" t="s">
        <v>7941</v>
      </c>
    </row>
    <row r="11" spans="1:9" ht="80.099999999999994" customHeight="1" x14ac:dyDescent="0.45">
      <c r="A11" s="159">
        <v>4</v>
      </c>
      <c r="B11" s="160" t="s">
        <v>2040</v>
      </c>
      <c r="C11" s="163" t="str">
        <f>IF(B11="","",VLOOKUP(B11,様式4・高等部!$R$17:$Z$136,2,FALSE))</f>
        <v>臨床柔整治療論</v>
      </c>
      <c r="D11" s="163" t="str">
        <f>IF(B11="","",VLOOKUP(B11,様式4・高等部!$R$17:$Z$136,3,FALSE))</f>
        <v>臨床柔整治療論</v>
      </c>
      <c r="E11" s="161" t="str">
        <f>IF(B11="","",VLOOKUP(B11,様式4・高等部!$R$17:$Z$136,4,FALSE))</f>
        <v>南江堂</v>
      </c>
      <c r="F11" s="162" t="str">
        <f>IF(B11="","",VLOOKUP(B11,様式4・高等部!$R$17:$Z$136,5,FALSE))</f>
        <v>施術の適応と医用画像の理解</v>
      </c>
      <c r="G11" s="164"/>
      <c r="H11" s="164" t="str">
        <f>IF(B11="","",VLOOKUP(B11,様式4・高等部!$R$17:$Z$136,7,FALSE))</f>
        <v>全</v>
      </c>
      <c r="I11" s="180" t="s">
        <v>7941</v>
      </c>
    </row>
    <row r="12" spans="1:9" ht="80.099999999999994" customHeight="1" x14ac:dyDescent="0.45">
      <c r="A12" s="159">
        <v>5</v>
      </c>
      <c r="B12" s="160" t="s">
        <v>2046</v>
      </c>
      <c r="C12" s="163" t="str">
        <f>IF(B12="","",VLOOKUP(B12,様式4・高等部!$R$17:$Z$136,2,FALSE))</f>
        <v>リハビリテーション医学</v>
      </c>
      <c r="D12" s="163" t="str">
        <f>IF(B12="","",VLOOKUP(B12,様式4・高等部!$R$17:$Z$136,3,FALSE))</f>
        <v>リハビリテーション医学</v>
      </c>
      <c r="E12" s="161" t="str">
        <f>IF(B12="","",VLOOKUP(B12,様式4・高等部!$R$17:$Z$136,4,FALSE))</f>
        <v>南江堂</v>
      </c>
      <c r="F12" s="162" t="str">
        <f>IF(B12="","",VLOOKUP(B12,様式4・高等部!$R$17:$Z$136,5,FALSE))</f>
        <v>リハビリテーション医学　改訂第４版　</v>
      </c>
      <c r="G12" s="164"/>
      <c r="H12" s="164" t="str">
        <f>IF(B12="","",VLOOKUP(B12,様式4・高等部!$R$17:$Z$136,7,FALSE))</f>
        <v>全</v>
      </c>
      <c r="I12" s="180" t="s">
        <v>7941</v>
      </c>
    </row>
    <row r="13" spans="1:9" ht="80.099999999999994" customHeight="1" x14ac:dyDescent="0.45">
      <c r="A13" s="159">
        <v>6</v>
      </c>
      <c r="B13" s="160" t="s">
        <v>2049</v>
      </c>
      <c r="C13" s="163" t="str">
        <f>IF(B13="","",VLOOKUP(B13,様式4・高等部!$R$17:$Z$136,2,FALSE))</f>
        <v>整形外科学</v>
      </c>
      <c r="D13" s="163" t="str">
        <f>IF(B13="","",VLOOKUP(B13,様式4・高等部!$R$17:$Z$136,3,FALSE))</f>
        <v>整形外科学</v>
      </c>
      <c r="E13" s="161" t="str">
        <f>IF(B13="","",VLOOKUP(B13,様式4・高等部!$R$17:$Z$136,4,FALSE))</f>
        <v>南江堂</v>
      </c>
      <c r="F13" s="162" t="str">
        <f>IF(B13="","",VLOOKUP(B13,様式4・高等部!$R$17:$Z$136,5,FALSE))</f>
        <v>整形外科学テキスト　改訂第４版　</v>
      </c>
      <c r="G13" s="164"/>
      <c r="H13" s="164" t="str">
        <f>IF(B13="","",VLOOKUP(B13,様式4・高等部!$R$17:$Z$136,7,FALSE))</f>
        <v>全</v>
      </c>
      <c r="I13" s="180" t="s">
        <v>7941</v>
      </c>
    </row>
    <row r="14" spans="1:9" ht="80.099999999999994" customHeight="1" x14ac:dyDescent="0.45">
      <c r="A14" s="159">
        <v>7</v>
      </c>
      <c r="B14" s="160" t="s">
        <v>2052</v>
      </c>
      <c r="C14" s="163" t="str">
        <f>IF(B14="","",VLOOKUP(B14,様式4・高等部!$R$17:$Z$136,2,FALSE))</f>
        <v>外科学概論</v>
      </c>
      <c r="D14" s="163" t="str">
        <f>IF(B14="","",VLOOKUP(B14,様式4・高等部!$R$17:$Z$136,3,FALSE))</f>
        <v>外科学概論</v>
      </c>
      <c r="E14" s="161" t="str">
        <f>IF(B14="","",VLOOKUP(B14,様式4・高等部!$R$17:$Z$136,4,FALSE))</f>
        <v>南江堂</v>
      </c>
      <c r="F14" s="162" t="str">
        <f>IF(B14="","",VLOOKUP(B14,様式4・高等部!$R$17:$Z$136,5,FALSE))</f>
        <v>外科学概論　改訂第４版　</v>
      </c>
      <c r="G14" s="164"/>
      <c r="H14" s="164" t="str">
        <f>IF(B14="","",VLOOKUP(B14,様式4・高等部!$R$17:$Z$136,7,FALSE))</f>
        <v>全</v>
      </c>
      <c r="I14" s="180" t="s">
        <v>7941</v>
      </c>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大阪南視覚支援学校</v>
      </c>
      <c r="B2" s="264" t="str">
        <f>様式4・高等部!V3&amp;"　"&amp;様式4・高等部!W3</f>
        <v>高等部　専攻科柔道整復科</v>
      </c>
      <c r="C2" s="265">
        <f>検算表!F2</f>
        <v>0</v>
      </c>
      <c r="D2" s="265">
        <f>検算表!G2</f>
        <v>0</v>
      </c>
      <c r="E2" s="265">
        <f>検算表!H2</f>
        <v>0</v>
      </c>
      <c r="F2" s="265">
        <f>検算表!I2</f>
        <v>22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CED2A1-5A09-4418-B0A5-594ED2431773}">
  <ds:schemaRefs>
    <ds:schemaRef ds:uri="http://schemas.microsoft.com/sharepoint/v3/contenttype/forms"/>
  </ds:schemaRefs>
</ds:datastoreItem>
</file>

<file path=customXml/itemProps2.xml><?xml version="1.0" encoding="utf-8"?>
<ds:datastoreItem xmlns:ds="http://schemas.openxmlformats.org/officeDocument/2006/customXml" ds:itemID="{49DFC073-E444-4823-9FD1-19964460D913}">
  <ds:schemaRefs>
    <ds:schemaRef ds:uri="http://schemas.microsoft.com/office/infopath/2007/PartnerControls"/>
    <ds:schemaRef ds:uri="http://purl.org/dc/terms/"/>
    <ds:schemaRef ds:uri="http://schemas.openxmlformats.org/package/2006/metadata/core-properties"/>
    <ds:schemaRef ds:uri="1c7fdb02-276f-4e05-bc51-fe6ee1157738"/>
    <ds:schemaRef ds:uri="http://schemas.microsoft.com/office/2006/documentManagement/types"/>
    <ds:schemaRef ds:uri="http://www.w3.org/XML/1998/namespace"/>
    <ds:schemaRef ds:uri="http://purl.org/dc/elements/1.1/"/>
    <ds:schemaRef ds:uri="92c85782-91b6-4975-a634-e8e07eaefb77"/>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903FFB7C-E538-4145-9CDB-97791B6A6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2025-06-13T00:40:42Z</cp:lastPrinted>
  <dcterms:created xsi:type="dcterms:W3CDTF">2019-06-05T06:28:00Z</dcterms:created>
  <dcterms:modified xsi:type="dcterms:W3CDTF">2025-11-27T08:27:12Z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MediaServiceImageTags">
    <vt:lpwstr/>
  </property>
  <property fmtid="{D5CDD505-2E9C-101B-9397-08002B2CF9AE}" pid="4" name="ContentTypeId">
    <vt:lpwstr>0x010100DAC087EAD11A1B47815A0448282E33AB</vt:lpwstr>
  </property>
</Properties>
</file>