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35.21\kikaku\90 推進グループ（02.04.01~）\17_地方創生・デジ田（旧事業推進課分）\51._地方創生\R6【地方創生】関係\★令和6年第2回会議準備\06_配布資料\"/>
    </mc:Choice>
  </mc:AlternateContent>
  <xr:revisionPtr revIDLastSave="0" documentId="13_ncr:1_{6CF62A97-B75D-4899-9691-AFCC94C30B3C}" xr6:coauthVersionLast="47" xr6:coauthVersionMax="47" xr10:uidLastSave="{00000000-0000-0000-0000-000000000000}"/>
  <bookViews>
    <workbookView xWindow="-110" yWindow="-110" windowWidth="19420" windowHeight="10560" xr2:uid="{41579C71-FD88-474A-93E1-5107DEFB42C2}"/>
  </bookViews>
  <sheets>
    <sheet name="まちひと審議会資料" sheetId="7" r:id="rId1"/>
    <sheet name="部局送付（第２世代・新規）" sheetId="5" state="hidden" r:id="rId2"/>
    <sheet name="参考（第２世代・継続等）" sheetId="4" state="hidden" r:id="rId3"/>
    <sheet name="室長レク（第２世代・新規）" sheetId="3" state="hidden" r:id="rId4"/>
    <sheet name="総括表（マスタ）" sheetId="1" state="hidden" r:id="rId5"/>
    <sheet name="部長レク（第２世代・新規）" sheetId="6" state="hidden" r:id="rId6"/>
    <sheet name="記入例" sheetId="2" state="hidden" r:id="rId7"/>
  </sheets>
  <definedNames>
    <definedName name="_xlnm._FilterDatabase" localSheetId="0" hidden="1">まちひと審議会資料!$A$6:$E$20</definedName>
    <definedName name="_xlnm._FilterDatabase" localSheetId="6" hidden="1">記入例!$A$7:$AZ$53</definedName>
    <definedName name="_xlnm._FilterDatabase" localSheetId="3" hidden="1">'室長レク（第２世代・新規）'!$A$8:$AG$31</definedName>
    <definedName name="_xlnm._FilterDatabase" localSheetId="4" hidden="1">'総括表（マスタ）'!$A$12:$BD$55</definedName>
    <definedName name="_xlnm._FilterDatabase" localSheetId="1" hidden="1">'部局送付（第２世代・新規）'!$A$8:$AG$27</definedName>
    <definedName name="_xlnm._FilterDatabase" localSheetId="5" hidden="1">'部長レク（第２世代・新規）'!$A$8:$AG$31</definedName>
    <definedName name="_xlnm.Print_Area" localSheetId="0">まちひと審議会資料!$A$1:$E$22</definedName>
    <definedName name="_xlnm.Print_Area" localSheetId="6">記入例!$C$1:$AY$62</definedName>
    <definedName name="_xlnm.Print_Area" localSheetId="2">'参考（第２世代・継続等）'!$C$1:$Q$23</definedName>
    <definedName name="_xlnm.Print_Area" localSheetId="3">'室長レク（第２世代・新規）'!$C$1:$AG$35</definedName>
    <definedName name="_xlnm.Print_Area" localSheetId="4">'総括表（マスタ）'!$C$1:$BC$70</definedName>
    <definedName name="_xlnm.Print_Area" localSheetId="1">'部局送付（第２世代・新規）'!$C$1:$AG$27</definedName>
    <definedName name="_xlnm.Print_Area" localSheetId="5">'部長レク（第２世代・新規）'!$C$1:$AE$35</definedName>
    <definedName name="_xlnm.Print_Titles" localSheetId="0">まちひと審議会資料!$4:$6</definedName>
    <definedName name="_xlnm.Print_Titles" localSheetId="6">記入例!$3:$7</definedName>
    <definedName name="_xlnm.Print_Titles" localSheetId="2">'参考（第２世代・継続等）'!#REF!</definedName>
    <definedName name="_xlnm.Print_Titles" localSheetId="3">'室長レク（第２世代・新規）'!$4:$8</definedName>
    <definedName name="_xlnm.Print_Titles" localSheetId="4">'総括表（マスタ）'!$8:$12</definedName>
    <definedName name="_xlnm.Print_Titles" localSheetId="1">'部局送付（第２世代・新規）'!$4:$8</definedName>
    <definedName name="_xlnm.Print_Titles" localSheetId="5">'部長レク（第２世代・新規）'!$4:$8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7" l="1"/>
  <c r="E22" i="7"/>
  <c r="K13" i="6" l="1"/>
  <c r="AC31" i="6"/>
  <c r="V31" i="6"/>
  <c r="O31" i="6"/>
  <c r="O30" i="6" s="1"/>
  <c r="O29" i="6" s="1"/>
  <c r="B31" i="6"/>
  <c r="AD30" i="6"/>
  <c r="AD29" i="6" s="1"/>
  <c r="AC30" i="6"/>
  <c r="AC29" i="6" s="1"/>
  <c r="AB30" i="6"/>
  <c r="AA30" i="6"/>
  <c r="Z30" i="6"/>
  <c r="Y30" i="6"/>
  <c r="W30" i="6"/>
  <c r="V30" i="6"/>
  <c r="U30" i="6"/>
  <c r="U29" i="6" s="1"/>
  <c r="U9" i="6" s="1"/>
  <c r="T30" i="6"/>
  <c r="T29" i="6" s="1"/>
  <c r="T9" i="6" s="1"/>
  <c r="S30" i="6"/>
  <c r="R30" i="6"/>
  <c r="P30" i="6"/>
  <c r="N30" i="6"/>
  <c r="M30" i="6"/>
  <c r="L30" i="6"/>
  <c r="L29" i="6" s="1"/>
  <c r="K30" i="6"/>
  <c r="K29" i="6" s="1"/>
  <c r="AB29" i="6"/>
  <c r="AA29" i="6"/>
  <c r="Z29" i="6"/>
  <c r="Y29" i="6"/>
  <c r="W29" i="6"/>
  <c r="V29" i="6"/>
  <c r="V9" i="6" s="1"/>
  <c r="S29" i="6"/>
  <c r="R29" i="6"/>
  <c r="P29" i="6"/>
  <c r="N29" i="6"/>
  <c r="M29" i="6"/>
  <c r="AC28" i="6"/>
  <c r="V28" i="6"/>
  <c r="O28" i="6"/>
  <c r="B28" i="6"/>
  <c r="K27" i="6"/>
  <c r="AC26" i="6"/>
  <c r="AC24" i="6" s="1"/>
  <c r="V26" i="6"/>
  <c r="O26" i="6"/>
  <c r="B26" i="6"/>
  <c r="K25" i="6"/>
  <c r="O25" i="6" s="1"/>
  <c r="O24" i="6" s="1"/>
  <c r="B25" i="6"/>
  <c r="AD24" i="6"/>
  <c r="AD10" i="6" s="1"/>
  <c r="AD9" i="6" s="1"/>
  <c r="AB24" i="6"/>
  <c r="AA24" i="6"/>
  <c r="Z24" i="6"/>
  <c r="Y24" i="6"/>
  <c r="W24" i="6"/>
  <c r="V24" i="6"/>
  <c r="U24" i="6"/>
  <c r="T24" i="6"/>
  <c r="S24" i="6"/>
  <c r="R24" i="6"/>
  <c r="P24" i="6"/>
  <c r="N24" i="6"/>
  <c r="M24" i="6"/>
  <c r="L24" i="6"/>
  <c r="K24" i="6"/>
  <c r="AC23" i="6"/>
  <c r="V23" i="6"/>
  <c r="O23" i="6"/>
  <c r="B23" i="6"/>
  <c r="AC22" i="6"/>
  <c r="V22" i="6"/>
  <c r="V13" i="6" s="1"/>
  <c r="O22" i="6"/>
  <c r="B22" i="6"/>
  <c r="B21" i="6"/>
  <c r="B20" i="6"/>
  <c r="B19" i="6"/>
  <c r="B18" i="6"/>
  <c r="O17" i="6"/>
  <c r="O13" i="6" s="1"/>
  <c r="O10" i="6" s="1"/>
  <c r="O9" i="6" s="1"/>
  <c r="K17" i="6"/>
  <c r="B17" i="6"/>
  <c r="B16" i="6"/>
  <c r="B15" i="6"/>
  <c r="AC14" i="6"/>
  <c r="V14" i="6"/>
  <c r="O14" i="6"/>
  <c r="B14" i="6"/>
  <c r="AD13" i="6"/>
  <c r="AC13" i="6"/>
  <c r="AB13" i="6"/>
  <c r="AA13" i="6"/>
  <c r="Z13" i="6"/>
  <c r="Y13" i="6"/>
  <c r="W13" i="6"/>
  <c r="U13" i="6"/>
  <c r="T13" i="6"/>
  <c r="S13" i="6"/>
  <c r="R13" i="6"/>
  <c r="P13" i="6"/>
  <c r="N13" i="6"/>
  <c r="M13" i="6"/>
  <c r="L13" i="6"/>
  <c r="AC12" i="6"/>
  <c r="AC11" i="6" s="1"/>
  <c r="V12" i="6"/>
  <c r="O12" i="6"/>
  <c r="B12" i="6"/>
  <c r="AD11" i="6"/>
  <c r="AB11" i="6"/>
  <c r="AA11" i="6"/>
  <c r="AA10" i="6" s="1"/>
  <c r="AA9" i="6" s="1"/>
  <c r="Z11" i="6"/>
  <c r="Z10" i="6" s="1"/>
  <c r="Z9" i="6" s="1"/>
  <c r="Y11" i="6"/>
  <c r="W11" i="6"/>
  <c r="V11" i="6"/>
  <c r="U11" i="6"/>
  <c r="T11" i="6"/>
  <c r="S11" i="6"/>
  <c r="R11" i="6"/>
  <c r="P11" i="6"/>
  <c r="P10" i="6" s="1"/>
  <c r="P9" i="6" s="1"/>
  <c r="O11" i="6"/>
  <c r="N11" i="6"/>
  <c r="M11" i="6"/>
  <c r="L11" i="6"/>
  <c r="K11" i="6"/>
  <c r="AB10" i="6"/>
  <c r="AB9" i="6" s="1"/>
  <c r="Y10" i="6"/>
  <c r="N10" i="6"/>
  <c r="M10" i="6"/>
  <c r="M9" i="6" s="1"/>
  <c r="L10" i="6"/>
  <c r="L9" i="6" s="1"/>
  <c r="Y9" i="6"/>
  <c r="W9" i="6"/>
  <c r="S9" i="6"/>
  <c r="R9" i="6"/>
  <c r="N9" i="6"/>
  <c r="K30" i="5"/>
  <c r="P10" i="5"/>
  <c r="O10" i="5"/>
  <c r="N10" i="5"/>
  <c r="M10" i="5"/>
  <c r="L10" i="5"/>
  <c r="K10" i="5"/>
  <c r="AC27" i="5"/>
  <c r="AC26" i="5" s="1"/>
  <c r="AC25" i="5" s="1"/>
  <c r="V27" i="5"/>
  <c r="O27" i="5"/>
  <c r="O26" i="5" s="1"/>
  <c r="O25" i="5" s="1"/>
  <c r="B27" i="5"/>
  <c r="AD26" i="5"/>
  <c r="AD25" i="5" s="1"/>
  <c r="AB26" i="5"/>
  <c r="AB25" i="5" s="1"/>
  <c r="AA26" i="5"/>
  <c r="AA25" i="5" s="1"/>
  <c r="Z26" i="5"/>
  <c r="Z25" i="5" s="1"/>
  <c r="Y26" i="5"/>
  <c r="W26" i="5"/>
  <c r="W25" i="5" s="1"/>
  <c r="W9" i="5" s="1"/>
  <c r="V26" i="5"/>
  <c r="U26" i="5"/>
  <c r="U25" i="5" s="1"/>
  <c r="U9" i="5" s="1"/>
  <c r="T26" i="5"/>
  <c r="T25" i="5" s="1"/>
  <c r="T9" i="5" s="1"/>
  <c r="S26" i="5"/>
  <c r="S25" i="5" s="1"/>
  <c r="S9" i="5" s="1"/>
  <c r="R26" i="5"/>
  <c r="R25" i="5" s="1"/>
  <c r="R9" i="5" s="1"/>
  <c r="P26" i="5"/>
  <c r="P25" i="5" s="1"/>
  <c r="N26" i="5"/>
  <c r="M26" i="5"/>
  <c r="L26" i="5"/>
  <c r="L25" i="5" s="1"/>
  <c r="K26" i="5"/>
  <c r="K25" i="5" s="1"/>
  <c r="Y25" i="5"/>
  <c r="V25" i="5"/>
  <c r="V9" i="5" s="1"/>
  <c r="N25" i="5"/>
  <c r="M25" i="5"/>
  <c r="AC24" i="5"/>
  <c r="AC22" i="5" s="1"/>
  <c r="V24" i="5"/>
  <c r="O24" i="5"/>
  <c r="B24" i="5"/>
  <c r="K23" i="5"/>
  <c r="O23" i="5" s="1"/>
  <c r="O22" i="5" s="1"/>
  <c r="B23" i="5"/>
  <c r="AD22" i="5"/>
  <c r="AB22" i="5"/>
  <c r="AA22" i="5"/>
  <c r="Z22" i="5"/>
  <c r="Y22" i="5"/>
  <c r="W22" i="5"/>
  <c r="V22" i="5"/>
  <c r="U22" i="5"/>
  <c r="T22" i="5"/>
  <c r="S22" i="5"/>
  <c r="R22" i="5"/>
  <c r="P22" i="5"/>
  <c r="N22" i="5"/>
  <c r="M22" i="5"/>
  <c r="L22" i="5"/>
  <c r="K22" i="5"/>
  <c r="AC21" i="5"/>
  <c r="V21" i="5"/>
  <c r="O21" i="5"/>
  <c r="B21" i="5"/>
  <c r="B20" i="5"/>
  <c r="B19" i="5"/>
  <c r="B18" i="5"/>
  <c r="B17" i="5"/>
  <c r="O16" i="5"/>
  <c r="K16" i="5"/>
  <c r="K13" i="5" s="1"/>
  <c r="B16" i="5"/>
  <c r="B15" i="5"/>
  <c r="B14" i="5"/>
  <c r="AD13" i="5"/>
  <c r="AB13" i="5"/>
  <c r="AA13" i="5"/>
  <c r="Z13" i="5"/>
  <c r="Y13" i="5"/>
  <c r="W13" i="5"/>
  <c r="U13" i="5"/>
  <c r="T13" i="5"/>
  <c r="S13" i="5"/>
  <c r="R13" i="5"/>
  <c r="P13" i="5"/>
  <c r="N13" i="5"/>
  <c r="M13" i="5"/>
  <c r="L13" i="5"/>
  <c r="AC12" i="5"/>
  <c r="AC11" i="5" s="1"/>
  <c r="V12" i="5"/>
  <c r="V11" i="5" s="1"/>
  <c r="O12" i="5"/>
  <c r="O11" i="5" s="1"/>
  <c r="B12" i="5"/>
  <c r="AD11" i="5"/>
  <c r="AB11" i="5"/>
  <c r="AA11" i="5"/>
  <c r="Z11" i="5"/>
  <c r="Y11" i="5"/>
  <c r="W11" i="5"/>
  <c r="U11" i="5"/>
  <c r="T11" i="5"/>
  <c r="S11" i="5"/>
  <c r="R11" i="5"/>
  <c r="P11" i="5"/>
  <c r="N11" i="5"/>
  <c r="M11" i="5"/>
  <c r="L11" i="5"/>
  <c r="K11" i="5"/>
  <c r="K34" i="3"/>
  <c r="K10" i="3"/>
  <c r="K11" i="3"/>
  <c r="B17" i="4"/>
  <c r="B23" i="4"/>
  <c r="A23" i="4"/>
  <c r="P22" i="4"/>
  <c r="O22" i="4"/>
  <c r="N22" i="4"/>
  <c r="M22" i="4"/>
  <c r="L22" i="4"/>
  <c r="L10" i="4" s="1"/>
  <c r="L9" i="4" s="1"/>
  <c r="K22" i="4"/>
  <c r="K10" i="4" s="1"/>
  <c r="K9" i="4" s="1"/>
  <c r="B21" i="4"/>
  <c r="A21" i="4"/>
  <c r="P20" i="4"/>
  <c r="O20" i="4"/>
  <c r="N20" i="4"/>
  <c r="M20" i="4"/>
  <c r="L20" i="4"/>
  <c r="K20" i="4"/>
  <c r="B19" i="4"/>
  <c r="A19" i="4"/>
  <c r="P18" i="4"/>
  <c r="O18" i="4"/>
  <c r="N18" i="4"/>
  <c r="M18" i="4"/>
  <c r="L18" i="4"/>
  <c r="K18" i="4"/>
  <c r="B16" i="4"/>
  <c r="A16" i="4"/>
  <c r="P15" i="4"/>
  <c r="O15" i="4"/>
  <c r="N15" i="4"/>
  <c r="M15" i="4"/>
  <c r="L15" i="4"/>
  <c r="K15" i="4"/>
  <c r="B14" i="4"/>
  <c r="B13" i="4"/>
  <c r="B12" i="4"/>
  <c r="A12" i="4"/>
  <c r="P11" i="4"/>
  <c r="P10" i="4" s="1"/>
  <c r="P9" i="4" s="1"/>
  <c r="O11" i="4"/>
  <c r="N11" i="4"/>
  <c r="N10" i="4" s="1"/>
  <c r="N9" i="4" s="1"/>
  <c r="M11" i="4"/>
  <c r="M10" i="4" s="1"/>
  <c r="M9" i="4" s="1"/>
  <c r="L11" i="4"/>
  <c r="K11" i="4"/>
  <c r="K10" i="6" l="1"/>
  <c r="K9" i="6" s="1"/>
  <c r="K34" i="6" s="1"/>
  <c r="M34" i="6" s="1"/>
  <c r="AC10" i="6"/>
  <c r="AC9" i="6" s="1"/>
  <c r="M9" i="5"/>
  <c r="AB10" i="5"/>
  <c r="N9" i="5"/>
  <c r="Y10" i="5"/>
  <c r="Y9" i="5" s="1"/>
  <c r="K9" i="5"/>
  <c r="M30" i="5" s="1"/>
  <c r="AC13" i="5"/>
  <c r="L9" i="5"/>
  <c r="AD10" i="5"/>
  <c r="AD9" i="5" s="1"/>
  <c r="O13" i="5"/>
  <c r="O9" i="5" s="1"/>
  <c r="V13" i="5"/>
  <c r="AB9" i="5"/>
  <c r="P9" i="5"/>
  <c r="Z10" i="5"/>
  <c r="Z9" i="5" s="1"/>
  <c r="AA10" i="5"/>
  <c r="AA9" i="5" s="1"/>
  <c r="AC10" i="5"/>
  <c r="AC9" i="5" s="1"/>
  <c r="O10" i="4"/>
  <c r="O9" i="4" s="1"/>
  <c r="B16" i="3"/>
  <c r="AC31" i="3"/>
  <c r="V31" i="3"/>
  <c r="V30" i="3" s="1"/>
  <c r="V29" i="3" s="1"/>
  <c r="V9" i="3" s="1"/>
  <c r="O31" i="3"/>
  <c r="B31" i="3"/>
  <c r="AD30" i="3"/>
  <c r="AD29" i="3" s="1"/>
  <c r="AB30" i="3"/>
  <c r="AB29" i="3" s="1"/>
  <c r="AA30" i="3"/>
  <c r="AA29" i="3" s="1"/>
  <c r="Z30" i="3"/>
  <c r="Z29" i="3" s="1"/>
  <c r="Y30" i="3"/>
  <c r="Y29" i="3" s="1"/>
  <c r="W30" i="3"/>
  <c r="W29" i="3" s="1"/>
  <c r="W9" i="3" s="1"/>
  <c r="U30" i="3"/>
  <c r="U29" i="3" s="1"/>
  <c r="U9" i="3" s="1"/>
  <c r="T30" i="3"/>
  <c r="T29" i="3" s="1"/>
  <c r="T9" i="3" s="1"/>
  <c r="S30" i="3"/>
  <c r="S29" i="3" s="1"/>
  <c r="S9" i="3" s="1"/>
  <c r="R30" i="3"/>
  <c r="R29" i="3" s="1"/>
  <c r="R9" i="3" s="1"/>
  <c r="P30" i="3"/>
  <c r="P29" i="3" s="1"/>
  <c r="N30" i="3"/>
  <c r="N29" i="3" s="1"/>
  <c r="M30" i="3"/>
  <c r="M29" i="3" s="1"/>
  <c r="L30" i="3"/>
  <c r="L29" i="3" s="1"/>
  <c r="K30" i="3"/>
  <c r="K29" i="3" s="1"/>
  <c r="AC28" i="3"/>
  <c r="V28" i="3"/>
  <c r="O28" i="3"/>
  <c r="B28" i="3"/>
  <c r="K27" i="3"/>
  <c r="AC26" i="3"/>
  <c r="V26" i="3"/>
  <c r="O26" i="3"/>
  <c r="B26" i="3"/>
  <c r="K25" i="3"/>
  <c r="K24" i="3" s="1"/>
  <c r="B25" i="3"/>
  <c r="AD24" i="3"/>
  <c r="AB24" i="3"/>
  <c r="AA24" i="3"/>
  <c r="Z24" i="3"/>
  <c r="Y24" i="3"/>
  <c r="W24" i="3"/>
  <c r="U24" i="3"/>
  <c r="T24" i="3"/>
  <c r="S24" i="3"/>
  <c r="R24" i="3"/>
  <c r="P24" i="3"/>
  <c r="N24" i="3"/>
  <c r="M24" i="3"/>
  <c r="L24" i="3"/>
  <c r="AC23" i="3"/>
  <c r="V23" i="3"/>
  <c r="O23" i="3"/>
  <c r="B23" i="3"/>
  <c r="AC22" i="3"/>
  <c r="V22" i="3"/>
  <c r="O22" i="3"/>
  <c r="B22" i="3"/>
  <c r="B21" i="3"/>
  <c r="B20" i="3"/>
  <c r="B19" i="3"/>
  <c r="B18" i="3"/>
  <c r="O17" i="3"/>
  <c r="K17" i="3"/>
  <c r="K13" i="3" s="1"/>
  <c r="B17" i="3"/>
  <c r="B15" i="3"/>
  <c r="AC14" i="3"/>
  <c r="V14" i="3"/>
  <c r="O14" i="3"/>
  <c r="B14" i="3"/>
  <c r="AD13" i="3"/>
  <c r="AB13" i="3"/>
  <c r="AA13" i="3"/>
  <c r="Z13" i="3"/>
  <c r="Y13" i="3"/>
  <c r="W13" i="3"/>
  <c r="U13" i="3"/>
  <c r="T13" i="3"/>
  <c r="S13" i="3"/>
  <c r="R13" i="3"/>
  <c r="P13" i="3"/>
  <c r="N13" i="3"/>
  <c r="M13" i="3"/>
  <c r="L13" i="3"/>
  <c r="AC12" i="3"/>
  <c r="V12" i="3"/>
  <c r="O12" i="3"/>
  <c r="B12" i="3"/>
  <c r="AD11" i="3"/>
  <c r="AB11" i="3"/>
  <c r="AA11" i="3"/>
  <c r="Z11" i="3"/>
  <c r="Y11" i="3"/>
  <c r="W11" i="3"/>
  <c r="U11" i="3"/>
  <c r="T11" i="3"/>
  <c r="S11" i="3"/>
  <c r="R11" i="3"/>
  <c r="P11" i="3"/>
  <c r="N11" i="3"/>
  <c r="M11" i="3"/>
  <c r="L11" i="3"/>
  <c r="BB59" i="1"/>
  <c r="AU59" i="1"/>
  <c r="AN59" i="1"/>
  <c r="AH59" i="1"/>
  <c r="AA59" i="1"/>
  <c r="Z59" i="1"/>
  <c r="Y59" i="1"/>
  <c r="B59" i="1"/>
  <c r="A59" i="1"/>
  <c r="BF58" i="1"/>
  <c r="BG58" i="1" s="1"/>
  <c r="BB58" i="1"/>
  <c r="AU58" i="1"/>
  <c r="AN58" i="1"/>
  <c r="AH58" i="1"/>
  <c r="AH57" i="1" s="1"/>
  <c r="AH56" i="1" s="1"/>
  <c r="AA58" i="1"/>
  <c r="Z58" i="1"/>
  <c r="Y58" i="1"/>
  <c r="B58" i="1"/>
  <c r="A58" i="1"/>
  <c r="G4" i="1"/>
  <c r="BC57" i="1"/>
  <c r="BC56" i="1" s="1"/>
  <c r="BB57" i="1"/>
  <c r="BB56" i="1" s="1"/>
  <c r="BA57" i="1"/>
  <c r="BA56" i="1" s="1"/>
  <c r="AZ57" i="1"/>
  <c r="AZ56" i="1" s="1"/>
  <c r="AY57" i="1"/>
  <c r="AY56" i="1" s="1"/>
  <c r="AX57" i="1"/>
  <c r="AX56" i="1" s="1"/>
  <c r="AV57" i="1"/>
  <c r="AV56" i="1" s="1"/>
  <c r="AT57" i="1"/>
  <c r="AT56" i="1" s="1"/>
  <c r="AS57" i="1"/>
  <c r="AS56" i="1" s="1"/>
  <c r="AR57" i="1"/>
  <c r="AR56" i="1" s="1"/>
  <c r="AQ57" i="1"/>
  <c r="AQ56" i="1" s="1"/>
  <c r="AO57" i="1"/>
  <c r="AO56" i="1" s="1"/>
  <c r="AM57" i="1"/>
  <c r="AM56" i="1" s="1"/>
  <c r="AL57" i="1"/>
  <c r="AL56" i="1" s="1"/>
  <c r="AK57" i="1"/>
  <c r="AK56" i="1" s="1"/>
  <c r="AJ57" i="1"/>
  <c r="AJ56" i="1" s="1"/>
  <c r="AG57" i="1"/>
  <c r="AG56" i="1" s="1"/>
  <c r="AF57" i="1"/>
  <c r="AF56" i="1" s="1"/>
  <c r="AE57" i="1"/>
  <c r="AE56" i="1" s="1"/>
  <c r="AW56" i="1"/>
  <c r="AE26" i="1"/>
  <c r="BF26" i="1"/>
  <c r="BG26" i="1" s="1"/>
  <c r="BB70" i="1"/>
  <c r="BB69" i="1" s="1"/>
  <c r="BB68" i="1" s="1"/>
  <c r="AU70" i="1"/>
  <c r="AN70" i="1"/>
  <c r="AN69" i="1" s="1"/>
  <c r="AN68" i="1" s="1"/>
  <c r="AH70" i="1"/>
  <c r="AH69" i="1" s="1"/>
  <c r="AH68" i="1" s="1"/>
  <c r="AA70" i="1"/>
  <c r="Z70" i="1"/>
  <c r="Y70" i="1"/>
  <c r="A70" i="1"/>
  <c r="BC69" i="1"/>
  <c r="BC68" i="1" s="1"/>
  <c r="BA69" i="1"/>
  <c r="AZ69" i="1"/>
  <c r="AZ68" i="1" s="1"/>
  <c r="AY69" i="1"/>
  <c r="AY68" i="1" s="1"/>
  <c r="AX69" i="1"/>
  <c r="AX68" i="1" s="1"/>
  <c r="AV69" i="1"/>
  <c r="AV68" i="1" s="1"/>
  <c r="AU69" i="1"/>
  <c r="AU68" i="1" s="1"/>
  <c r="AT69" i="1"/>
  <c r="AT68" i="1" s="1"/>
  <c r="AS69" i="1"/>
  <c r="AS68" i="1" s="1"/>
  <c r="AR69" i="1"/>
  <c r="AQ69" i="1"/>
  <c r="AQ68" i="1" s="1"/>
  <c r="AO69" i="1"/>
  <c r="AO68" i="1" s="1"/>
  <c r="AM69" i="1"/>
  <c r="AM68" i="1" s="1"/>
  <c r="AL69" i="1"/>
  <c r="AL68" i="1" s="1"/>
  <c r="AK69" i="1"/>
  <c r="AK68" i="1" s="1"/>
  <c r="AJ69" i="1"/>
  <c r="AJ68" i="1" s="1"/>
  <c r="AG69" i="1"/>
  <c r="AG68" i="1" s="1"/>
  <c r="AF69" i="1"/>
  <c r="AF68" i="1" s="1"/>
  <c r="AE69" i="1"/>
  <c r="AE68" i="1" s="1"/>
  <c r="BA68" i="1"/>
  <c r="AR68" i="1"/>
  <c r="BB67" i="1"/>
  <c r="AU67" i="1"/>
  <c r="AN67" i="1"/>
  <c r="AH67" i="1"/>
  <c r="AA67" i="1"/>
  <c r="Z67" i="1"/>
  <c r="Y67" i="1"/>
  <c r="A67" i="1"/>
  <c r="BB66" i="1"/>
  <c r="BB65" i="1" s="1"/>
  <c r="BB64" i="1" s="1"/>
  <c r="AU66" i="1"/>
  <c r="AU65" i="1" s="1"/>
  <c r="AU64" i="1" s="1"/>
  <c r="AN66" i="1"/>
  <c r="AN65" i="1" s="1"/>
  <c r="AN64" i="1" s="1"/>
  <c r="AH66" i="1"/>
  <c r="AA66" i="1"/>
  <c r="Z66" i="1"/>
  <c r="Y66" i="1"/>
  <c r="A66" i="1"/>
  <c r="BC65" i="1"/>
  <c r="BC64" i="1" s="1"/>
  <c r="BA65" i="1"/>
  <c r="BA64" i="1" s="1"/>
  <c r="AZ65" i="1"/>
  <c r="AZ64" i="1" s="1"/>
  <c r="AY65" i="1"/>
  <c r="AY64" i="1" s="1"/>
  <c r="AX65" i="1"/>
  <c r="AX64" i="1" s="1"/>
  <c r="AV65" i="1"/>
  <c r="AV64" i="1" s="1"/>
  <c r="AT65" i="1"/>
  <c r="AT64" i="1" s="1"/>
  <c r="AS65" i="1"/>
  <c r="AS64" i="1" s="1"/>
  <c r="AR65" i="1"/>
  <c r="AR64" i="1" s="1"/>
  <c r="AQ65" i="1"/>
  <c r="AQ64" i="1" s="1"/>
  <c r="AO65" i="1"/>
  <c r="AO64" i="1" s="1"/>
  <c r="AM65" i="1"/>
  <c r="AM64" i="1" s="1"/>
  <c r="AL65" i="1"/>
  <c r="AL64" i="1" s="1"/>
  <c r="AK65" i="1"/>
  <c r="AK64" i="1" s="1"/>
  <c r="AJ65" i="1"/>
  <c r="AJ64" i="1" s="1"/>
  <c r="AG65" i="1"/>
  <c r="AG64" i="1" s="1"/>
  <c r="AF65" i="1"/>
  <c r="AF64" i="1" s="1"/>
  <c r="AE65" i="1"/>
  <c r="AE64" i="1" s="1"/>
  <c r="BB63" i="1"/>
  <c r="AU63" i="1"/>
  <c r="AN63" i="1"/>
  <c r="AH63" i="1"/>
  <c r="AA63" i="1"/>
  <c r="Z63" i="1"/>
  <c r="Y63" i="1"/>
  <c r="A63" i="1"/>
  <c r="BB62" i="1"/>
  <c r="AU62" i="1"/>
  <c r="AU61" i="1" s="1"/>
  <c r="AU60" i="1" s="1"/>
  <c r="AN62" i="1"/>
  <c r="AH62" i="1"/>
  <c r="AH61" i="1" s="1"/>
  <c r="AH60" i="1" s="1"/>
  <c r="AA62" i="1"/>
  <c r="Z62" i="1"/>
  <c r="Y62" i="1"/>
  <c r="A62" i="1"/>
  <c r="BC61" i="1"/>
  <c r="BC60" i="1" s="1"/>
  <c r="BA61" i="1"/>
  <c r="BA60" i="1" s="1"/>
  <c r="AZ61" i="1"/>
  <c r="AZ60" i="1" s="1"/>
  <c r="AY61" i="1"/>
  <c r="AY60" i="1" s="1"/>
  <c r="AX61" i="1"/>
  <c r="AX60" i="1" s="1"/>
  <c r="AV61" i="1"/>
  <c r="AV60" i="1" s="1"/>
  <c r="AT61" i="1"/>
  <c r="AT60" i="1" s="1"/>
  <c r="AS61" i="1"/>
  <c r="AS60" i="1" s="1"/>
  <c r="AR61" i="1"/>
  <c r="AR60" i="1" s="1"/>
  <c r="AQ61" i="1"/>
  <c r="AQ60" i="1" s="1"/>
  <c r="AO61" i="1"/>
  <c r="AO60" i="1" s="1"/>
  <c r="AM61" i="1"/>
  <c r="AM60" i="1" s="1"/>
  <c r="AL61" i="1"/>
  <c r="AL60" i="1" s="1"/>
  <c r="AK61" i="1"/>
  <c r="AJ61" i="1"/>
  <c r="AJ60" i="1" s="1"/>
  <c r="AG61" i="1"/>
  <c r="AG60" i="1" s="1"/>
  <c r="AF61" i="1"/>
  <c r="AF60" i="1" s="1"/>
  <c r="AE61" i="1"/>
  <c r="AE60" i="1" s="1"/>
  <c r="AW60" i="1"/>
  <c r="AK60" i="1"/>
  <c r="L10" i="3" l="1"/>
  <c r="L9" i="3" s="1"/>
  <c r="AC30" i="3"/>
  <c r="AC29" i="3" s="1"/>
  <c r="V13" i="3"/>
  <c r="AB10" i="3"/>
  <c r="AB9" i="3" s="1"/>
  <c r="Y10" i="3"/>
  <c r="Y9" i="3" s="1"/>
  <c r="N10" i="3"/>
  <c r="N9" i="3" s="1"/>
  <c r="P10" i="3"/>
  <c r="P9" i="3" s="1"/>
  <c r="V24" i="3"/>
  <c r="Z10" i="3"/>
  <c r="Z9" i="3" s="1"/>
  <c r="AC24" i="3"/>
  <c r="O11" i="3"/>
  <c r="AC13" i="3"/>
  <c r="O25" i="3"/>
  <c r="M10" i="3"/>
  <c r="M9" i="3" s="1"/>
  <c r="AA10" i="3"/>
  <c r="AA9" i="3" s="1"/>
  <c r="K9" i="3"/>
  <c r="M34" i="3" s="1"/>
  <c r="O13" i="3"/>
  <c r="O30" i="3"/>
  <c r="O29" i="3" s="1"/>
  <c r="AD10" i="3"/>
  <c r="AD9" i="3" s="1"/>
  <c r="V11" i="3"/>
  <c r="AC11" i="3"/>
  <c r="BB61" i="1"/>
  <c r="BB60" i="1" s="1"/>
  <c r="AN57" i="1"/>
  <c r="AN56" i="1" s="1"/>
  <c r="AN61" i="1"/>
  <c r="AN60" i="1" s="1"/>
  <c r="AU57" i="1"/>
  <c r="AU56" i="1" s="1"/>
  <c r="AH65" i="1"/>
  <c r="AH64" i="1" s="1"/>
  <c r="AC10" i="3" l="1"/>
  <c r="AC9" i="3" s="1"/>
  <c r="O24" i="3"/>
  <c r="O10" i="3" s="1"/>
  <c r="O9" i="3" s="1"/>
  <c r="J5" i="1"/>
  <c r="BG37" i="1"/>
  <c r="BG46" i="1"/>
  <c r="BG49" i="1"/>
  <c r="BG50" i="1"/>
  <c r="BG52" i="1"/>
  <c r="BG53" i="1"/>
  <c r="BG20" i="1"/>
  <c r="AJ42" i="1" l="1"/>
  <c r="BF42" i="1" s="1"/>
  <c r="BG42" i="1" s="1"/>
  <c r="AN28" i="1"/>
  <c r="AJ28" i="1"/>
  <c r="BF28" i="1" s="1"/>
  <c r="BG28" i="1" s="1"/>
  <c r="BF21" i="1"/>
  <c r="BG21" i="1" s="1"/>
  <c r="BF22" i="1"/>
  <c r="BG22" i="1" s="1"/>
  <c r="BF23" i="1"/>
  <c r="BG23" i="1" s="1"/>
  <c r="BF24" i="1"/>
  <c r="BG24" i="1" s="1"/>
  <c r="BF25" i="1"/>
  <c r="BG25" i="1" s="1"/>
  <c r="BF27" i="1"/>
  <c r="BG27" i="1" s="1"/>
  <c r="BF31" i="1"/>
  <c r="BF32" i="1"/>
  <c r="BG32" i="1" s="1"/>
  <c r="BF33" i="1"/>
  <c r="BG33" i="1" s="1"/>
  <c r="BF34" i="1"/>
  <c r="BG34" i="1" s="1"/>
  <c r="BF35" i="1"/>
  <c r="BG35" i="1" s="1"/>
  <c r="BF36" i="1"/>
  <c r="BG36" i="1" s="1"/>
  <c r="BF38" i="1"/>
  <c r="BG38" i="1" s="1"/>
  <c r="BF39" i="1"/>
  <c r="BG39" i="1" s="1"/>
  <c r="BF40" i="1"/>
  <c r="BG40" i="1" s="1"/>
  <c r="BF41" i="1"/>
  <c r="BG41" i="1" s="1"/>
  <c r="BF43" i="1"/>
  <c r="BG43" i="1" s="1"/>
  <c r="BF44" i="1"/>
  <c r="BG44" i="1" s="1"/>
  <c r="BF45" i="1"/>
  <c r="BG45" i="1" s="1"/>
  <c r="BF47" i="1"/>
  <c r="BG47" i="1" s="1"/>
  <c r="BF48" i="1"/>
  <c r="BG48" i="1" s="1"/>
  <c r="BF51" i="1"/>
  <c r="BG51" i="1" s="1"/>
  <c r="BF54" i="1"/>
  <c r="BG54" i="1" s="1"/>
  <c r="BF55" i="1"/>
  <c r="BG55" i="1" s="1"/>
  <c r="BF17" i="1"/>
  <c r="BG17" i="1" s="1"/>
  <c r="BF18" i="1"/>
  <c r="BG18" i="1" s="1"/>
  <c r="BF19" i="1"/>
  <c r="BF16" i="1"/>
  <c r="BG16" i="1" s="1"/>
  <c r="AK50" i="1"/>
  <c r="AL50" i="1"/>
  <c r="AM50" i="1"/>
  <c r="AO50" i="1"/>
  <c r="BC53" i="1"/>
  <c r="BA53" i="1"/>
  <c r="AZ53" i="1"/>
  <c r="AY53" i="1"/>
  <c r="AX53" i="1"/>
  <c r="AV53" i="1"/>
  <c r="AT53" i="1"/>
  <c r="AS53" i="1"/>
  <c r="AR53" i="1"/>
  <c r="AQ53" i="1"/>
  <c r="AK53" i="1"/>
  <c r="AL53" i="1"/>
  <c r="AM53" i="1"/>
  <c r="AO53" i="1"/>
  <c r="AJ50" i="1"/>
  <c r="AJ53" i="1"/>
  <c r="AJ46" i="1"/>
  <c r="H6" i="1" l="1"/>
  <c r="H5" i="1"/>
  <c r="BG31" i="1"/>
  <c r="J6" i="1" s="1"/>
  <c r="H4" i="1"/>
  <c r="BG19" i="1"/>
  <c r="J4" i="1" s="1"/>
  <c r="AN42" i="1"/>
  <c r="AK37" i="1"/>
  <c r="AL37" i="1"/>
  <c r="AM37" i="1"/>
  <c r="AO37" i="1"/>
  <c r="AQ37" i="1"/>
  <c r="AR37" i="1"/>
  <c r="AS37" i="1"/>
  <c r="AT37" i="1"/>
  <c r="AV37" i="1"/>
  <c r="AX37" i="1"/>
  <c r="AY37" i="1"/>
  <c r="AZ37" i="1"/>
  <c r="BA37" i="1"/>
  <c r="BC37" i="1"/>
  <c r="AJ37" i="1"/>
  <c r="AK20" i="1"/>
  <c r="G5" i="1"/>
  <c r="G6" i="1"/>
  <c r="A48" i="1"/>
  <c r="B48" i="1"/>
  <c r="Y48" i="1"/>
  <c r="Z48" i="1"/>
  <c r="AA48" i="1"/>
  <c r="AH48" i="1"/>
  <c r="AN48" i="1"/>
  <c r="AU48" i="1"/>
  <c r="BB48" i="1"/>
  <c r="A55" i="1"/>
  <c r="B55" i="1"/>
  <c r="Y55" i="1"/>
  <c r="Z55" i="1"/>
  <c r="AA55" i="1"/>
  <c r="AH55" i="1"/>
  <c r="AN55" i="1"/>
  <c r="AU55" i="1"/>
  <c r="BB55" i="1"/>
  <c r="BB35" i="1"/>
  <c r="AU35" i="1"/>
  <c r="AN35" i="1"/>
  <c r="AU54" i="1" l="1"/>
  <c r="AU53" i="1" s="1"/>
  <c r="Y36" i="1"/>
  <c r="Z36" i="1"/>
  <c r="AA36" i="1"/>
  <c r="AN36" i="1"/>
  <c r="AE36" i="1" s="1"/>
  <c r="AH36" i="1" s="1"/>
  <c r="AX53" i="2"/>
  <c r="AQ53" i="2"/>
  <c r="AJ53" i="2"/>
  <c r="AD53" i="2"/>
  <c r="W53" i="2"/>
  <c r="V53" i="2"/>
  <c r="U53" i="2"/>
  <c r="B53" i="2"/>
  <c r="A53" i="2"/>
  <c r="AX52" i="2"/>
  <c r="AQ52" i="2"/>
  <c r="AJ52" i="2"/>
  <c r="AA52" i="2" s="1"/>
  <c r="AA51" i="2" s="1"/>
  <c r="AA50" i="2" s="1"/>
  <c r="W52" i="2"/>
  <c r="V52" i="2"/>
  <c r="U52" i="2"/>
  <c r="B52" i="2"/>
  <c r="A52" i="2"/>
  <c r="AY50" i="2"/>
  <c r="AX50" i="2"/>
  <c r="AW50" i="2"/>
  <c r="AV50" i="2"/>
  <c r="AU50" i="2"/>
  <c r="AT50" i="2"/>
  <c r="AR50" i="2"/>
  <c r="AQ50" i="2"/>
  <c r="AP50" i="2"/>
  <c r="AO50" i="2"/>
  <c r="AN50" i="2"/>
  <c r="AM50" i="2"/>
  <c r="AK50" i="2"/>
  <c r="AJ50" i="2"/>
  <c r="AI50" i="2"/>
  <c r="AH50" i="2"/>
  <c r="AG50" i="2"/>
  <c r="AF50" i="2"/>
  <c r="AD50" i="2"/>
  <c r="AC50" i="2"/>
  <c r="AB50" i="2"/>
  <c r="AX49" i="2"/>
  <c r="AQ49" i="2"/>
  <c r="AJ49" i="2"/>
  <c r="AD49" i="2"/>
  <c r="W49" i="2"/>
  <c r="V49" i="2"/>
  <c r="U49" i="2"/>
  <c r="B49" i="2"/>
  <c r="A49" i="2"/>
  <c r="AX48" i="2"/>
  <c r="AQ48" i="2"/>
  <c r="AJ48" i="2"/>
  <c r="AA48" i="2" s="1"/>
  <c r="W48" i="2"/>
  <c r="V48" i="2"/>
  <c r="U48" i="2"/>
  <c r="B48" i="2"/>
  <c r="A48" i="2"/>
  <c r="AY46" i="2"/>
  <c r="AX46" i="2"/>
  <c r="AW46" i="2"/>
  <c r="AV46" i="2"/>
  <c r="AU46" i="2"/>
  <c r="AT46" i="2"/>
  <c r="AR46" i="2"/>
  <c r="AQ46" i="2"/>
  <c r="AP46" i="2"/>
  <c r="AO46" i="2"/>
  <c r="AN46" i="2"/>
  <c r="AM46" i="2"/>
  <c r="AK46" i="2"/>
  <c r="AJ46" i="2"/>
  <c r="AI46" i="2"/>
  <c r="AH46" i="2"/>
  <c r="AG46" i="2"/>
  <c r="AF46" i="2"/>
  <c r="AD46" i="2"/>
  <c r="AC46" i="2"/>
  <c r="AB46" i="2"/>
  <c r="AX45" i="2"/>
  <c r="AQ45" i="2"/>
  <c r="AJ45" i="2"/>
  <c r="AD45" i="2"/>
  <c r="W45" i="2"/>
  <c r="V45" i="2"/>
  <c r="U45" i="2"/>
  <c r="B45" i="2"/>
  <c r="A45" i="2"/>
  <c r="AX44" i="2"/>
  <c r="AQ44" i="2"/>
  <c r="AJ44" i="2"/>
  <c r="AA44" i="2"/>
  <c r="AA43" i="2" s="1"/>
  <c r="W44" i="2"/>
  <c r="V44" i="2"/>
  <c r="U44" i="2"/>
  <c r="B44" i="2"/>
  <c r="A44" i="2"/>
  <c r="AX42" i="2"/>
  <c r="AQ42" i="2"/>
  <c r="AJ42" i="2"/>
  <c r="AA42" i="2" s="1"/>
  <c r="AD42" i="2" s="1"/>
  <c r="W42" i="2"/>
  <c r="V42" i="2"/>
  <c r="U42" i="2"/>
  <c r="B42" i="2"/>
  <c r="AX41" i="2"/>
  <c r="AQ41" i="2"/>
  <c r="AJ41" i="2"/>
  <c r="AA41" i="2"/>
  <c r="AD41" i="2" s="1"/>
  <c r="W41" i="2"/>
  <c r="V41" i="2"/>
  <c r="U41" i="2"/>
  <c r="B41" i="2"/>
  <c r="AX40" i="2"/>
  <c r="AQ40" i="2"/>
  <c r="AJ40" i="2"/>
  <c r="AA40" i="2" s="1"/>
  <c r="AD40" i="2" s="1"/>
  <c r="W40" i="2"/>
  <c r="V40" i="2"/>
  <c r="U40" i="2"/>
  <c r="B40" i="2"/>
  <c r="AX39" i="2"/>
  <c r="AQ39" i="2"/>
  <c r="AJ39" i="2"/>
  <c r="AA39" i="2" s="1"/>
  <c r="AD39" i="2" s="1"/>
  <c r="W39" i="2"/>
  <c r="V39" i="2"/>
  <c r="U39" i="2"/>
  <c r="B39" i="2"/>
  <c r="AX38" i="2"/>
  <c r="AQ38" i="2"/>
  <c r="AJ38" i="2"/>
  <c r="AA38" i="2" s="1"/>
  <c r="AD38" i="2" s="1"/>
  <c r="W38" i="2"/>
  <c r="V38" i="2"/>
  <c r="U38" i="2"/>
  <c r="B38" i="2"/>
  <c r="A38" i="2"/>
  <c r="AX37" i="2"/>
  <c r="AQ37" i="2"/>
  <c r="AJ37" i="2"/>
  <c r="AA37" i="2" s="1"/>
  <c r="AD37" i="2" s="1"/>
  <c r="W37" i="2"/>
  <c r="V37" i="2"/>
  <c r="U37" i="2"/>
  <c r="B37" i="2"/>
  <c r="A37" i="2"/>
  <c r="AX36" i="2"/>
  <c r="AQ36" i="2"/>
  <c r="AJ36" i="2"/>
  <c r="AA36" i="2" s="1"/>
  <c r="W36" i="2"/>
  <c r="V36" i="2"/>
  <c r="U36" i="2"/>
  <c r="B36" i="2"/>
  <c r="A36" i="2"/>
  <c r="AX35" i="2"/>
  <c r="AQ35" i="2"/>
  <c r="AJ35" i="2"/>
  <c r="AA35" i="2" s="1"/>
  <c r="AD35" i="2" s="1"/>
  <c r="W35" i="2"/>
  <c r="V35" i="2"/>
  <c r="U35" i="2"/>
  <c r="B35" i="2"/>
  <c r="A35" i="2"/>
  <c r="AX33" i="2"/>
  <c r="AQ33" i="2"/>
  <c r="AJ33" i="2"/>
  <c r="AA33" i="2"/>
  <c r="AD33" i="2" s="1"/>
  <c r="W33" i="2"/>
  <c r="V33" i="2"/>
  <c r="U33" i="2"/>
  <c r="B33" i="2"/>
  <c r="A33" i="2"/>
  <c r="AX32" i="2"/>
  <c r="AQ32" i="2"/>
  <c r="AJ32" i="2"/>
  <c r="AA32" i="2" s="1"/>
  <c r="AD32" i="2" s="1"/>
  <c r="W32" i="2"/>
  <c r="V32" i="2"/>
  <c r="U32" i="2"/>
  <c r="B32" i="2"/>
  <c r="A32" i="2"/>
  <c r="AX31" i="2"/>
  <c r="AQ31" i="2"/>
  <c r="AJ31" i="2"/>
  <c r="AA31" i="2"/>
  <c r="AD31" i="2" s="1"/>
  <c r="W31" i="2"/>
  <c r="V31" i="2"/>
  <c r="U31" i="2"/>
  <c r="B31" i="2"/>
  <c r="A31" i="2"/>
  <c r="AX30" i="2"/>
  <c r="AQ30" i="2"/>
  <c r="AJ30" i="2"/>
  <c r="AA30" i="2" s="1"/>
  <c r="AD30" i="2" s="1"/>
  <c r="W30" i="2"/>
  <c r="V30" i="2"/>
  <c r="U30" i="2"/>
  <c r="B30" i="2"/>
  <c r="A30" i="2"/>
  <c r="AX29" i="2"/>
  <c r="AQ29" i="2"/>
  <c r="AJ29" i="2"/>
  <c r="AA29" i="2"/>
  <c r="AD29" i="2" s="1"/>
  <c r="W29" i="2"/>
  <c r="V29" i="2"/>
  <c r="U29" i="2"/>
  <c r="B29" i="2"/>
  <c r="A29" i="2"/>
  <c r="AX28" i="2"/>
  <c r="AQ28" i="2"/>
  <c r="AJ28" i="2"/>
  <c r="AA28" i="2" s="1"/>
  <c r="AD28" i="2" s="1"/>
  <c r="W28" i="2"/>
  <c r="V28" i="2"/>
  <c r="U28" i="2"/>
  <c r="B28" i="2"/>
  <c r="A28" i="2"/>
  <c r="AX27" i="2"/>
  <c r="AQ27" i="2"/>
  <c r="AJ27" i="2"/>
  <c r="AA27" i="2"/>
  <c r="AD27" i="2" s="1"/>
  <c r="W27" i="2"/>
  <c r="V27" i="2"/>
  <c r="U27" i="2"/>
  <c r="B27" i="2"/>
  <c r="A27" i="2"/>
  <c r="AX26" i="2"/>
  <c r="AQ26" i="2"/>
  <c r="AJ26" i="2"/>
  <c r="AA26" i="2" s="1"/>
  <c r="AD26" i="2" s="1"/>
  <c r="W26" i="2"/>
  <c r="V26" i="2"/>
  <c r="U26" i="2"/>
  <c r="B26" i="2"/>
  <c r="A26" i="2"/>
  <c r="AX25" i="2"/>
  <c r="AQ25" i="2"/>
  <c r="AJ25" i="2"/>
  <c r="AA25" i="2" s="1"/>
  <c r="AD25" i="2" s="1"/>
  <c r="W25" i="2"/>
  <c r="V25" i="2"/>
  <c r="U25" i="2"/>
  <c r="B25" i="2"/>
  <c r="A25" i="2"/>
  <c r="AX24" i="2"/>
  <c r="AQ24" i="2"/>
  <c r="AJ24" i="2"/>
  <c r="AA24" i="2" s="1"/>
  <c r="AD24" i="2" s="1"/>
  <c r="W24" i="2"/>
  <c r="V24" i="2"/>
  <c r="U24" i="2"/>
  <c r="B24" i="2"/>
  <c r="A24" i="2"/>
  <c r="AJ23" i="2"/>
  <c r="AA23" i="2" s="1"/>
  <c r="B23" i="2"/>
  <c r="A23" i="2"/>
  <c r="AX22" i="2"/>
  <c r="AQ22" i="2"/>
  <c r="AJ22" i="2"/>
  <c r="AA22" i="2" s="1"/>
  <c r="AD22" i="2" s="1"/>
  <c r="W22" i="2"/>
  <c r="V22" i="2"/>
  <c r="U22" i="2"/>
  <c r="B22" i="2"/>
  <c r="A22" i="2"/>
  <c r="AX21" i="2"/>
  <c r="AQ21" i="2"/>
  <c r="AJ21" i="2"/>
  <c r="AA21" i="2" s="1"/>
  <c r="AD21" i="2" s="1"/>
  <c r="W21" i="2"/>
  <c r="V21" i="2"/>
  <c r="U21" i="2"/>
  <c r="B21" i="2"/>
  <c r="A21" i="2"/>
  <c r="AX20" i="2"/>
  <c r="AQ20" i="2"/>
  <c r="AJ20" i="2"/>
  <c r="AA20" i="2"/>
  <c r="AD20" i="2" s="1"/>
  <c r="W20" i="2"/>
  <c r="V20" i="2"/>
  <c r="U20" i="2"/>
  <c r="B20" i="2"/>
  <c r="A20" i="2"/>
  <c r="AX19" i="2"/>
  <c r="AQ19" i="2"/>
  <c r="AJ19" i="2"/>
  <c r="W19" i="2"/>
  <c r="V19" i="2"/>
  <c r="U19" i="2"/>
  <c r="B19" i="2"/>
  <c r="A19" i="2"/>
  <c r="AY18" i="2"/>
  <c r="AW18" i="2"/>
  <c r="AV18" i="2"/>
  <c r="AU18" i="2"/>
  <c r="AT18" i="2"/>
  <c r="AR18" i="2"/>
  <c r="AP18" i="2"/>
  <c r="AO18" i="2"/>
  <c r="AN18" i="2"/>
  <c r="AM18" i="2"/>
  <c r="AK18" i="2"/>
  <c r="AI18" i="2"/>
  <c r="AH18" i="2"/>
  <c r="AG18" i="2"/>
  <c r="AF18" i="2"/>
  <c r="AC18" i="2"/>
  <c r="AB18" i="2"/>
  <c r="AX17" i="2"/>
  <c r="AQ17" i="2"/>
  <c r="AJ17" i="2"/>
  <c r="AD17" i="2"/>
  <c r="W17" i="2"/>
  <c r="V17" i="2"/>
  <c r="U17" i="2"/>
  <c r="B17" i="2"/>
  <c r="A17" i="2"/>
  <c r="AX16" i="2"/>
  <c r="AQ16" i="2"/>
  <c r="AJ16" i="2"/>
  <c r="AD16" i="2"/>
  <c r="W16" i="2"/>
  <c r="V16" i="2"/>
  <c r="U16" i="2"/>
  <c r="B16" i="2"/>
  <c r="A16" i="2"/>
  <c r="AX15" i="2"/>
  <c r="AQ15" i="2"/>
  <c r="AJ15" i="2"/>
  <c r="AD15" i="2"/>
  <c r="W15" i="2"/>
  <c r="V15" i="2"/>
  <c r="U15" i="2"/>
  <c r="B15" i="2"/>
  <c r="A15" i="2"/>
  <c r="AX14" i="2"/>
  <c r="AQ14" i="2"/>
  <c r="AJ14" i="2"/>
  <c r="AD14" i="2"/>
  <c r="W14" i="2"/>
  <c r="V14" i="2"/>
  <c r="U14" i="2"/>
  <c r="B14" i="2"/>
  <c r="A14" i="2"/>
  <c r="AX13" i="2"/>
  <c r="AQ13" i="2"/>
  <c r="AJ13" i="2"/>
  <c r="AD13" i="2"/>
  <c r="W13" i="2"/>
  <c r="V13" i="2"/>
  <c r="U13" i="2"/>
  <c r="B13" i="2"/>
  <c r="A13" i="2"/>
  <c r="AX12" i="2"/>
  <c r="AQ12" i="2"/>
  <c r="AJ12" i="2"/>
  <c r="AD12" i="2"/>
  <c r="W12" i="2"/>
  <c r="V12" i="2"/>
  <c r="U12" i="2"/>
  <c r="B12" i="2"/>
  <c r="A12" i="2"/>
  <c r="AX11" i="2"/>
  <c r="AQ11" i="2"/>
  <c r="AJ11" i="2"/>
  <c r="AD11" i="2"/>
  <c r="W11" i="2"/>
  <c r="V11" i="2"/>
  <c r="U11" i="2"/>
  <c r="B11" i="2"/>
  <c r="A11" i="2"/>
  <c r="AY10" i="2"/>
  <c r="AY9" i="2" s="1"/>
  <c r="AW10" i="2"/>
  <c r="AV10" i="2"/>
  <c r="AV9" i="2" s="1"/>
  <c r="AU10" i="2"/>
  <c r="AT10" i="2"/>
  <c r="AR10" i="2"/>
  <c r="AP10" i="2"/>
  <c r="AO10" i="2"/>
  <c r="AN10" i="2"/>
  <c r="AM10" i="2"/>
  <c r="AK10" i="2"/>
  <c r="AI10" i="2"/>
  <c r="AI9" i="2" s="1"/>
  <c r="AI8" i="2" s="1"/>
  <c r="AH10" i="2"/>
  <c r="AG10" i="2"/>
  <c r="AG9" i="2" s="1"/>
  <c r="AG8" i="2" s="1"/>
  <c r="AF10" i="2"/>
  <c r="AF9" i="2" s="1"/>
  <c r="AF8" i="2" s="1"/>
  <c r="AC10" i="2"/>
  <c r="AC9" i="2" s="1"/>
  <c r="AB10" i="2"/>
  <c r="AA10" i="2"/>
  <c r="AW9" i="2"/>
  <c r="AW8" i="2" s="1"/>
  <c r="B54" i="1"/>
  <c r="B51" i="1"/>
  <c r="B47" i="1"/>
  <c r="B45" i="1"/>
  <c r="B44" i="1"/>
  <c r="B43" i="1"/>
  <c r="B42" i="1"/>
  <c r="B41" i="1"/>
  <c r="B40" i="1"/>
  <c r="B39" i="1"/>
  <c r="B38" i="1"/>
  <c r="B36" i="1"/>
  <c r="B35" i="1"/>
  <c r="B34" i="1"/>
  <c r="B33" i="1"/>
  <c r="B32" i="1"/>
  <c r="B31" i="1"/>
  <c r="B30" i="1"/>
  <c r="B29" i="1"/>
  <c r="B28" i="1"/>
  <c r="B27" i="1"/>
  <c r="B25" i="1"/>
  <c r="B24" i="1"/>
  <c r="B23" i="1"/>
  <c r="B22" i="1"/>
  <c r="B21" i="1"/>
  <c r="B17" i="1"/>
  <c r="B18" i="1"/>
  <c r="B19" i="1"/>
  <c r="B16" i="1"/>
  <c r="BC49" i="1"/>
  <c r="BB49" i="1"/>
  <c r="BA49" i="1"/>
  <c r="AZ49" i="1"/>
  <c r="AY49" i="1"/>
  <c r="AX49" i="1"/>
  <c r="AV49" i="1"/>
  <c r="AU49" i="1"/>
  <c r="AT49" i="1"/>
  <c r="AS49" i="1"/>
  <c r="AR49" i="1"/>
  <c r="AQ49" i="1"/>
  <c r="AO49" i="1"/>
  <c r="AM49" i="1"/>
  <c r="AL49" i="1"/>
  <c r="AK49" i="1"/>
  <c r="AJ49" i="1"/>
  <c r="AH49" i="1"/>
  <c r="AG49" i="1"/>
  <c r="AF49" i="1"/>
  <c r="BC52" i="1"/>
  <c r="BA52" i="1"/>
  <c r="AZ52" i="1"/>
  <c r="AY52" i="1"/>
  <c r="AX52" i="1"/>
  <c r="AV52" i="1"/>
  <c r="AU52" i="1"/>
  <c r="AT52" i="1"/>
  <c r="AS52" i="1"/>
  <c r="AR52" i="1"/>
  <c r="AQ52" i="1"/>
  <c r="AO52" i="1"/>
  <c r="AM52" i="1"/>
  <c r="AL52" i="1"/>
  <c r="AK52" i="1"/>
  <c r="AJ52" i="1"/>
  <c r="AH52" i="1"/>
  <c r="AG52" i="1"/>
  <c r="AF52" i="1"/>
  <c r="BB54" i="1"/>
  <c r="BB53" i="1" s="1"/>
  <c r="BB52" i="1" s="1"/>
  <c r="AN54" i="1"/>
  <c r="AA54" i="1"/>
  <c r="Z54" i="1"/>
  <c r="Y54" i="1"/>
  <c r="A54" i="1"/>
  <c r="BB51" i="1"/>
  <c r="AU51" i="1"/>
  <c r="AN51" i="1"/>
  <c r="AA51" i="1"/>
  <c r="Z51" i="1"/>
  <c r="Y51" i="1"/>
  <c r="A51" i="1"/>
  <c r="AN39" i="1"/>
  <c r="BB38" i="1"/>
  <c r="AU38" i="1"/>
  <c r="AN38" i="1"/>
  <c r="AE38" i="1" s="1"/>
  <c r="AH38" i="1" s="1"/>
  <c r="AA38" i="1"/>
  <c r="Z38" i="1"/>
  <c r="Y38" i="1"/>
  <c r="A38" i="1"/>
  <c r="AE25" i="1"/>
  <c r="AE54" i="1" l="1"/>
  <c r="AE53" i="1" s="1"/>
  <c r="AE52" i="1" s="1"/>
  <c r="AN53" i="1"/>
  <c r="AN52" i="1" s="1"/>
  <c r="AE51" i="1"/>
  <c r="AH51" i="1" s="1"/>
  <c r="AN50" i="1"/>
  <c r="AN49" i="1" s="1"/>
  <c r="AH9" i="2"/>
  <c r="AH8" i="2" s="1"/>
  <c r="AC8" i="2"/>
  <c r="AX10" i="2"/>
  <c r="AT9" i="2"/>
  <c r="AT8" i="2" s="1"/>
  <c r="AQ10" i="2"/>
  <c r="AU9" i="2"/>
  <c r="AU8" i="2" s="1"/>
  <c r="AY8" i="2"/>
  <c r="AJ10" i="2"/>
  <c r="AD10" i="2"/>
  <c r="AB9" i="2"/>
  <c r="AB8" i="2" s="1"/>
  <c r="AX18" i="2"/>
  <c r="AX9" i="2" s="1"/>
  <c r="AX8" i="2" s="1"/>
  <c r="AQ18" i="2"/>
  <c r="AV8" i="2"/>
  <c r="AJ18" i="2"/>
  <c r="Z60" i="2"/>
  <c r="AK9" i="2"/>
  <c r="AK8" i="2" s="1"/>
  <c r="AD36" i="2"/>
  <c r="AA34" i="2"/>
  <c r="AA47" i="2"/>
  <c r="AA46" i="2" s="1"/>
  <c r="AA60" i="2" s="1"/>
  <c r="AD48" i="2"/>
  <c r="AD44" i="2"/>
  <c r="AA19" i="2"/>
  <c r="Z59" i="2"/>
  <c r="AC60" i="2"/>
  <c r="AB60" i="2"/>
  <c r="AA59" i="2"/>
  <c r="AB59" i="2"/>
  <c r="AD52" i="2"/>
  <c r="AC59" i="2"/>
  <c r="A31" i="1"/>
  <c r="A32" i="1"/>
  <c r="A33" i="1"/>
  <c r="A34" i="1"/>
  <c r="A35" i="1"/>
  <c r="A36" i="1"/>
  <c r="BB23" i="1"/>
  <c r="BB24" i="1"/>
  <c r="BB31" i="1"/>
  <c r="BB32" i="1"/>
  <c r="BB36" i="1"/>
  <c r="AU23" i="1"/>
  <c r="AU24" i="1"/>
  <c r="AU31" i="1"/>
  <c r="AU32" i="1"/>
  <c r="AU36" i="1"/>
  <c r="AE50" i="1" l="1"/>
  <c r="AE49" i="1" s="1"/>
  <c r="AH54" i="1"/>
  <c r="AJ9" i="2"/>
  <c r="AJ8" i="2" s="1"/>
  <c r="AD60" i="2"/>
  <c r="AC62" i="2"/>
  <c r="AB62" i="2"/>
  <c r="AA18" i="2"/>
  <c r="AA9" i="2" s="1"/>
  <c r="AA8" i="2" s="1"/>
  <c r="AD19" i="2"/>
  <c r="AD18" i="2" s="1"/>
  <c r="AD9" i="2" s="1"/>
  <c r="AD8" i="2" s="1"/>
  <c r="AD59" i="2"/>
  <c r="AA62" i="2"/>
  <c r="A30" i="1"/>
  <c r="AE34" i="1"/>
  <c r="AH34" i="1" s="1"/>
  <c r="AN32" i="1"/>
  <c r="AE32" i="1" s="1"/>
  <c r="AH32" i="1" s="1"/>
  <c r="Y34" i="1"/>
  <c r="Z34" i="1"/>
  <c r="AA34" i="1"/>
  <c r="Y35" i="1"/>
  <c r="Z35" i="1"/>
  <c r="AA35" i="1"/>
  <c r="AE35" i="1"/>
  <c r="AH35" i="1" s="1"/>
  <c r="AN31" i="1"/>
  <c r="AE31" i="1" s="1"/>
  <c r="AH31" i="1" s="1"/>
  <c r="Y31" i="1"/>
  <c r="Z31" i="1"/>
  <c r="AA31" i="1"/>
  <c r="Y32" i="1"/>
  <c r="Z32" i="1"/>
  <c r="AA32" i="1"/>
  <c r="Y42" i="1"/>
  <c r="Z42" i="1"/>
  <c r="AA42" i="1"/>
  <c r="AE42" i="1"/>
  <c r="AH42" i="1" s="1"/>
  <c r="Y43" i="1"/>
  <c r="Z43" i="1"/>
  <c r="AA43" i="1"/>
  <c r="AE43" i="1"/>
  <c r="AH43" i="1" s="1"/>
  <c r="Y44" i="1"/>
  <c r="Z44" i="1"/>
  <c r="AA44" i="1"/>
  <c r="AN44" i="1"/>
  <c r="AE44" i="1" s="1"/>
  <c r="AH44" i="1" s="1"/>
  <c r="AU44" i="1"/>
  <c r="BB44" i="1"/>
  <c r="Y45" i="1"/>
  <c r="Z45" i="1"/>
  <c r="AA45" i="1"/>
  <c r="AN45" i="1"/>
  <c r="AE45" i="1" s="1"/>
  <c r="AH45" i="1" s="1"/>
  <c r="AU45" i="1"/>
  <c r="BB45" i="1"/>
  <c r="AD62" i="2" l="1"/>
  <c r="Y30" i="1"/>
  <c r="Z30" i="1"/>
  <c r="AA30" i="1"/>
  <c r="AE30" i="1"/>
  <c r="AH30" i="1" s="1"/>
  <c r="Y33" i="1"/>
  <c r="Z33" i="1"/>
  <c r="AA33" i="1"/>
  <c r="AE33" i="1"/>
  <c r="AH33" i="1" s="1"/>
  <c r="Y16" i="1" l="1"/>
  <c r="A47" i="1" l="1"/>
  <c r="A41" i="1"/>
  <c r="A40" i="1"/>
  <c r="A39" i="1"/>
  <c r="A29" i="1"/>
  <c r="A28" i="1"/>
  <c r="A27" i="1"/>
  <c r="A25" i="1"/>
  <c r="A24" i="1"/>
  <c r="A23" i="1"/>
  <c r="A22" i="1"/>
  <c r="A21" i="1"/>
  <c r="A17" i="1"/>
  <c r="A18" i="1"/>
  <c r="A19" i="1"/>
  <c r="A16" i="1"/>
  <c r="AF20" i="1"/>
  <c r="BB19" i="1"/>
  <c r="AU19" i="1"/>
  <c r="AN19" i="1"/>
  <c r="AH19" i="1"/>
  <c r="AA19" i="1"/>
  <c r="Z19" i="1"/>
  <c r="Y19" i="1"/>
  <c r="BB18" i="1"/>
  <c r="AU18" i="1"/>
  <c r="AN18" i="1"/>
  <c r="AH18" i="1"/>
  <c r="AA18" i="1"/>
  <c r="Z18" i="1"/>
  <c r="Y18" i="1"/>
  <c r="BB17" i="1"/>
  <c r="AU17" i="1"/>
  <c r="AN17" i="1"/>
  <c r="AH17" i="1"/>
  <c r="AA17" i="1"/>
  <c r="Z17" i="1"/>
  <c r="Y17" i="1"/>
  <c r="BB16" i="1"/>
  <c r="AU16" i="1"/>
  <c r="AN16" i="1"/>
  <c r="AH16" i="1"/>
  <c r="AA16" i="1"/>
  <c r="Z16" i="1"/>
  <c r="BC15" i="1"/>
  <c r="BA15" i="1"/>
  <c r="AZ15" i="1"/>
  <c r="AY15" i="1"/>
  <c r="AX15" i="1"/>
  <c r="AV15" i="1"/>
  <c r="AT15" i="1"/>
  <c r="AS15" i="1"/>
  <c r="AR15" i="1"/>
  <c r="AQ15" i="1"/>
  <c r="AO15" i="1"/>
  <c r="AM15" i="1"/>
  <c r="AL15" i="1"/>
  <c r="AK15" i="1"/>
  <c r="AJ15" i="1"/>
  <c r="AG15" i="1"/>
  <c r="AF15" i="1"/>
  <c r="AE15" i="1"/>
  <c r="BC20" i="1"/>
  <c r="BA20" i="1"/>
  <c r="AZ20" i="1"/>
  <c r="AY20" i="1"/>
  <c r="AX20" i="1"/>
  <c r="AV20" i="1"/>
  <c r="AT20" i="1"/>
  <c r="AS20" i="1"/>
  <c r="AR20" i="1"/>
  <c r="AQ20" i="1"/>
  <c r="AO20" i="1"/>
  <c r="AM20" i="1"/>
  <c r="AL20" i="1"/>
  <c r="AJ20" i="1"/>
  <c r="AG20" i="1"/>
  <c r="AL14" i="1" l="1"/>
  <c r="AL13" i="1" s="1"/>
  <c r="AX14" i="1"/>
  <c r="AX13" i="1" s="1"/>
  <c r="AM14" i="1"/>
  <c r="AM13" i="1" s="1"/>
  <c r="AY14" i="1"/>
  <c r="AY13" i="1" s="1"/>
  <c r="AO14" i="1"/>
  <c r="AO13" i="1" s="1"/>
  <c r="BC14" i="1"/>
  <c r="BC13" i="1" s="1"/>
  <c r="AZ14" i="1"/>
  <c r="AZ13" i="1" s="1"/>
  <c r="BA14" i="1"/>
  <c r="BA13" i="1" s="1"/>
  <c r="AF14" i="1"/>
  <c r="AF13" i="1" s="1"/>
  <c r="AG14" i="1"/>
  <c r="AG13" i="1" s="1"/>
  <c r="AJ14" i="1"/>
  <c r="AJ13" i="1" s="1"/>
  <c r="AK14" i="1"/>
  <c r="AK13" i="1" s="1"/>
  <c r="AH15" i="1"/>
  <c r="AN15" i="1"/>
  <c r="AU15" i="1"/>
  <c r="BB15" i="1"/>
  <c r="BB47" i="1" l="1"/>
  <c r="AU47" i="1"/>
  <c r="AN47" i="1"/>
  <c r="AE47" i="1" s="1"/>
  <c r="AH47" i="1" s="1"/>
  <c r="AA47" i="1"/>
  <c r="Z47" i="1"/>
  <c r="Y47" i="1"/>
  <c r="AE46" i="1" l="1"/>
  <c r="BB41" i="1" l="1"/>
  <c r="AU41" i="1"/>
  <c r="AN41" i="1"/>
  <c r="AE41" i="1" s="1"/>
  <c r="AH41" i="1" s="1"/>
  <c r="AA41" i="1"/>
  <c r="Z41" i="1"/>
  <c r="Y41" i="1"/>
  <c r="BB40" i="1"/>
  <c r="AU40" i="1"/>
  <c r="AN40" i="1"/>
  <c r="AA40" i="1"/>
  <c r="Z40" i="1"/>
  <c r="Y40" i="1"/>
  <c r="BB39" i="1"/>
  <c r="AU39" i="1"/>
  <c r="AE39" i="1"/>
  <c r="AH39" i="1" s="1"/>
  <c r="AA39" i="1"/>
  <c r="Z39" i="1"/>
  <c r="Y39" i="1"/>
  <c r="AE29" i="1"/>
  <c r="AH29" i="1" s="1"/>
  <c r="AA29" i="1"/>
  <c r="Z29" i="1"/>
  <c r="Y29" i="1"/>
  <c r="AE28" i="1"/>
  <c r="AH28" i="1" s="1"/>
  <c r="AA28" i="1"/>
  <c r="Z28" i="1"/>
  <c r="Y28" i="1"/>
  <c r="AE27" i="1"/>
  <c r="AH27" i="1" s="1"/>
  <c r="AA27" i="1"/>
  <c r="Z27" i="1"/>
  <c r="Y27" i="1"/>
  <c r="AN24" i="1"/>
  <c r="AE24" i="1" s="1"/>
  <c r="AH24" i="1" s="1"/>
  <c r="AA24" i="1"/>
  <c r="Z24" i="1"/>
  <c r="Y24" i="1"/>
  <c r="AN23" i="1"/>
  <c r="AE23" i="1" s="1"/>
  <c r="AH23" i="1" s="1"/>
  <c r="AE22" i="1"/>
  <c r="AH22" i="1" s="1"/>
  <c r="AE21" i="1"/>
  <c r="AH21" i="1" s="1"/>
  <c r="Y21" i="1"/>
  <c r="AA23" i="1"/>
  <c r="AA22" i="1"/>
  <c r="AA21" i="1"/>
  <c r="Z21" i="1"/>
  <c r="Z23" i="1"/>
  <c r="Z22" i="1"/>
  <c r="Y23" i="1"/>
  <c r="Y22" i="1"/>
  <c r="AU37" i="1" l="1"/>
  <c r="BB37" i="1"/>
  <c r="AE40" i="1"/>
  <c r="AH40" i="1" s="1"/>
  <c r="AN37" i="1"/>
  <c r="AE20" i="1"/>
  <c r="BB20" i="1"/>
  <c r="AN20" i="1"/>
  <c r="AN14" i="1" s="1"/>
  <c r="AN13" i="1" s="1"/>
  <c r="AH20" i="1"/>
  <c r="AU20" i="1"/>
  <c r="AE37" i="1" l="1"/>
  <c r="AE14" i="1" s="1"/>
  <c r="AE13" i="1" s="1"/>
  <c r="BB14" i="1"/>
  <c r="BB13" i="1" s="1"/>
  <c r="AH14" i="1"/>
  <c r="A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K16" authorId="0" shapeId="0" xr:uid="{5201D16B-92D0-49D2-A967-AC7A9FFFFCAA}">
      <text>
        <r>
          <rPr>
            <b/>
            <sz val="12"/>
            <color indexed="10"/>
            <rFont val="BIZ UDPゴシック"/>
            <family val="3"/>
            <charset val="128"/>
          </rPr>
          <t>一部の継続事業（ビジネス創造都市推進事業補助金）は活用不可</t>
        </r>
      </text>
    </comment>
    <comment ref="K23" authorId="0" shapeId="0" xr:uid="{D59DAB19-8BC7-4E2B-8A1B-4D8CB9EAFA40}">
      <text>
        <r>
          <rPr>
            <b/>
            <sz val="12"/>
            <color indexed="10"/>
            <rFont val="BIZ UDPゴシック"/>
            <family val="3"/>
            <charset val="128"/>
          </rPr>
          <t>一部の継続事業（SUのコーディネート体制強化）は活用不可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K17" authorId="0" shapeId="0" xr:uid="{20516557-A99E-4092-A293-BB9F298BC8FA}">
      <text>
        <r>
          <rPr>
            <b/>
            <sz val="12"/>
            <color indexed="10"/>
            <rFont val="BIZ UDPゴシック"/>
            <family val="3"/>
            <charset val="128"/>
          </rPr>
          <t>一部の継続事業（ビジネス創造都市推進事業補助金）は活用不可</t>
        </r>
      </text>
    </comment>
    <comment ref="K25" authorId="0" shapeId="0" xr:uid="{931D407A-5CE8-439E-B0A6-81A6A07D4448}">
      <text>
        <r>
          <rPr>
            <b/>
            <sz val="12"/>
            <color indexed="10"/>
            <rFont val="BIZ UDPゴシック"/>
            <family val="3"/>
            <charset val="128"/>
          </rPr>
          <t>一部の継続事業（SUのコーディネート体制強化）は活用不可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J28" authorId="0" shapeId="0" xr:uid="{122C701A-681E-4992-AA59-ED0B03F357C6}">
      <text>
        <r>
          <rPr>
            <b/>
            <sz val="14"/>
            <color indexed="10"/>
            <rFont val="BIZ UDPゴシック"/>
            <family val="3"/>
            <charset val="128"/>
          </rPr>
          <t>一部の継続事業（ビジネス創造都市推進事業補助金）は活用不可</t>
        </r>
      </text>
    </comment>
    <comment ref="AJ42" authorId="0" shapeId="0" xr:uid="{D2D636F4-404F-4381-B1AE-3901BF61A4C1}">
      <text>
        <r>
          <rPr>
            <b/>
            <sz val="14"/>
            <color indexed="10"/>
            <rFont val="BIZ UDPゴシック"/>
            <family val="3"/>
            <charset val="128"/>
          </rPr>
          <t>一部の継続事業（ビジネス創造都市推進事業補助金）は活用不可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K17" authorId="0" shapeId="0" xr:uid="{A8525C18-4703-42E1-BBCB-F8E485D5BE88}">
      <text>
        <r>
          <rPr>
            <b/>
            <sz val="12"/>
            <color indexed="10"/>
            <rFont val="BIZ UDPゴシック"/>
            <family val="3"/>
            <charset val="128"/>
          </rPr>
          <t>一部の継続事業（ビジネス創造都市推進事業補助金）は活用不可</t>
        </r>
      </text>
    </comment>
    <comment ref="K25" authorId="0" shapeId="0" xr:uid="{D1C5B552-C32B-4D87-8547-6949AAA8EC53}">
      <text>
        <r>
          <rPr>
            <b/>
            <sz val="12"/>
            <color indexed="10"/>
            <rFont val="BIZ UDPゴシック"/>
            <family val="3"/>
            <charset val="128"/>
          </rPr>
          <t>一部の継続事業（SUのコーディネート体制強化）は活用不可</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K11" authorId="0" shapeId="0" xr:uid="{E9A199E5-1548-46EA-B260-10F3E75D0FB6}">
      <text>
        <r>
          <rPr>
            <b/>
            <sz val="18"/>
            <color indexed="81"/>
            <rFont val="BIZ UDPゴシック"/>
            <family val="3"/>
            <charset val="128"/>
          </rPr>
          <t>他自治体と連携のもと事業を実施する
場合は「○」を入力してください</t>
        </r>
      </text>
    </comment>
    <comment ref="L11" authorId="0" shapeId="0" xr:uid="{F45834EB-AB07-4D5B-A281-40EB29CA18AF}">
      <text>
        <r>
          <rPr>
            <b/>
            <sz val="18"/>
            <color indexed="81"/>
            <rFont val="BIZ UDPゴシック"/>
            <family val="3"/>
            <charset val="128"/>
          </rPr>
          <t>昨年度交付金を活用しているものは「継続」、
活用していないものは「新規」を入力してください</t>
        </r>
      </text>
    </comment>
    <comment ref="O11" authorId="0" shapeId="0" xr:uid="{9ED8715F-153E-4E37-9363-D3CD9CED1263}">
      <text>
        <r>
          <rPr>
            <b/>
            <sz val="18"/>
            <color indexed="81"/>
            <rFont val="BIZ UDPゴシック"/>
            <family val="3"/>
            <charset val="128"/>
          </rPr>
          <t>定量的指標を記載してください。
なお、予算要求時点で設定をしていない場合は、
どのような定量的指標が設定可能か、記載してください</t>
        </r>
      </text>
    </comment>
    <comment ref="S11" authorId="0" shapeId="0" xr:uid="{11B9D8FF-70FA-45A0-9494-CFD4A264F75B}">
      <text>
        <r>
          <rPr>
            <b/>
            <sz val="18"/>
            <color indexed="81"/>
            <rFont val="BIZ UDPゴシック"/>
            <family val="3"/>
            <charset val="128"/>
          </rPr>
          <t>詳細（要綱等）が届き次第お送りさせていただきます。
それをもとに実施可能な手法を記載してください。
※産官学金労言のうち、３分野以上
※国との交付手続に必要</t>
        </r>
      </text>
    </comment>
    <comment ref="AE11" authorId="0" shapeId="0" xr:uid="{925048A2-5F3F-42D1-BCC8-B9958157D2AB}">
      <text>
        <r>
          <rPr>
            <b/>
            <sz val="18"/>
            <color indexed="81"/>
            <rFont val="BIZ UDPゴシック"/>
            <family val="3"/>
            <charset val="128"/>
          </rPr>
          <t>「新たな取組」（詳細はパワポに記載）と説明できる
項目の実施内容や事業費、財源内訳を記載してください</t>
        </r>
      </text>
    </comment>
    <comment ref="AL11" authorId="0" shapeId="0" xr:uid="{BBFE93EF-341D-4684-91CE-75F07FAB983B}">
      <text>
        <r>
          <rPr>
            <b/>
            <sz val="18"/>
            <color indexed="81"/>
            <rFont val="BIZ UDPゴシック"/>
            <family val="3"/>
            <charset val="128"/>
          </rPr>
          <t>R8以降の実施内容や方向性、事業規模を記載してください
※国との交付手続に必要</t>
        </r>
      </text>
    </comment>
  </commentList>
</comments>
</file>

<file path=xl/sharedStrings.xml><?xml version="1.0" encoding="utf-8"?>
<sst xmlns="http://schemas.openxmlformats.org/spreadsheetml/2006/main" count="1475" uniqueCount="435">
  <si>
    <t>項目</t>
    <rPh sb="0" eb="2">
      <t>コウモク</t>
    </rPh>
    <phoneticPr fontId="2"/>
  </si>
  <si>
    <t>第２世代交付金</t>
    <rPh sb="0" eb="1">
      <t>ダイ</t>
    </rPh>
    <rPh sb="2" eb="4">
      <t>セダイ</t>
    </rPh>
    <rPh sb="4" eb="7">
      <t>コウフキン</t>
    </rPh>
    <phoneticPr fontId="2"/>
  </si>
  <si>
    <t>事業費</t>
    <rPh sb="0" eb="3">
      <t>ジギョウヒ</t>
    </rPh>
    <phoneticPr fontId="2"/>
  </si>
  <si>
    <t>国庫</t>
    <rPh sb="0" eb="2">
      <t>コッコ</t>
    </rPh>
    <phoneticPr fontId="2"/>
  </si>
  <si>
    <t>起債</t>
    <rPh sb="0" eb="2">
      <t>キサイ</t>
    </rPh>
    <phoneticPr fontId="2"/>
  </si>
  <si>
    <t>その他</t>
    <rPh sb="2" eb="3">
      <t>タ</t>
    </rPh>
    <phoneticPr fontId="2"/>
  </si>
  <si>
    <t>R7</t>
    <phoneticPr fontId="2"/>
  </si>
  <si>
    <t>R8</t>
    <phoneticPr fontId="2"/>
  </si>
  <si>
    <t>R9</t>
    <phoneticPr fontId="2"/>
  </si>
  <si>
    <t>KPI設定の適正性</t>
    <rPh sb="3" eb="5">
      <t>セッテイ</t>
    </rPh>
    <rPh sb="6" eb="9">
      <t>テキセイセイ</t>
    </rPh>
    <phoneticPr fontId="2"/>
  </si>
  <si>
    <t>自立性</t>
    <rPh sb="0" eb="3">
      <t>ジリツセイ</t>
    </rPh>
    <phoneticPr fontId="2"/>
  </si>
  <si>
    <t>適合
有無</t>
    <rPh sb="0" eb="2">
      <t>テキゴウ</t>
    </rPh>
    <rPh sb="3" eb="5">
      <t>ウム</t>
    </rPh>
    <phoneticPr fontId="2"/>
  </si>
  <si>
    <t>○</t>
  </si>
  <si>
    <t>集計</t>
    <rPh sb="0" eb="2">
      <t>シュウケイ</t>
    </rPh>
    <phoneticPr fontId="2"/>
  </si>
  <si>
    <t>○</t>
    <phoneticPr fontId="2"/>
  </si>
  <si>
    <t>△</t>
    <phoneticPr fontId="2"/>
  </si>
  <si>
    <t>×</t>
    <phoneticPr fontId="2"/>
  </si>
  <si>
    <t>実施内容</t>
    <rPh sb="0" eb="2">
      <t>ジッシ</t>
    </rPh>
    <rPh sb="2" eb="4">
      <t>ナイヨウ</t>
    </rPh>
    <phoneticPr fontId="2"/>
  </si>
  <si>
    <t>めざす将来像及び
課題の設定</t>
    <rPh sb="3" eb="6">
      <t>ショウライゾウ</t>
    </rPh>
    <rPh sb="6" eb="7">
      <t>オヨ</t>
    </rPh>
    <rPh sb="9" eb="11">
      <t>カダイ</t>
    </rPh>
    <rPh sb="12" eb="14">
      <t>セッテイ</t>
    </rPh>
    <phoneticPr fontId="2"/>
  </si>
  <si>
    <t>タスクフォース事業</t>
    <rPh sb="7" eb="9">
      <t>ジギョウ</t>
    </rPh>
    <phoneticPr fontId="2"/>
  </si>
  <si>
    <t>計</t>
    <rPh sb="0" eb="1">
      <t>ケイ</t>
    </rPh>
    <phoneticPr fontId="2"/>
  </si>
  <si>
    <t>R8</t>
  </si>
  <si>
    <t>R9</t>
  </si>
  <si>
    <t>活用額</t>
    <rPh sb="0" eb="3">
      <t>カツヨウガク</t>
    </rPh>
    <phoneticPr fontId="2"/>
  </si>
  <si>
    <t>番
号</t>
    <rPh sb="0" eb="1">
      <t>バン</t>
    </rPh>
    <rPh sb="2" eb="3">
      <t>ゴウ</t>
    </rPh>
    <phoneticPr fontId="2"/>
  </si>
  <si>
    <t>区
分</t>
    <rPh sb="0" eb="1">
      <t>ク</t>
    </rPh>
    <rPh sb="2" eb="3">
      <t>フン</t>
    </rPh>
    <phoneticPr fontId="2"/>
  </si>
  <si>
    <t>活用の方向性</t>
    <rPh sb="0" eb="2">
      <t>カツヨウ</t>
    </rPh>
    <rPh sb="3" eb="6">
      <t>ホウコウセイ</t>
    </rPh>
    <phoneticPr fontId="2"/>
  </si>
  <si>
    <t>年数</t>
    <rPh sb="0" eb="2">
      <t>ネンスウ</t>
    </rPh>
    <phoneticPr fontId="2"/>
  </si>
  <si>
    <t>活用
判断</t>
    <rPh sb="0" eb="2">
      <t>カツヨウ</t>
    </rPh>
    <rPh sb="3" eb="5">
      <t>ハンダン</t>
    </rPh>
    <phoneticPr fontId="2"/>
  </si>
  <si>
    <t>宿泊税</t>
    <rPh sb="0" eb="3">
      <t>シュクハクゼイ</t>
    </rPh>
    <phoneticPr fontId="2"/>
  </si>
  <si>
    <t>優先
順位</t>
    <rPh sb="0" eb="2">
      <t>ユウセン</t>
    </rPh>
    <rPh sb="3" eb="5">
      <t>ジュンイ</t>
    </rPh>
    <phoneticPr fontId="2"/>
  </si>
  <si>
    <t>ー</t>
  </si>
  <si>
    <t>万博別枠</t>
    <rPh sb="0" eb="2">
      <t>バンパク</t>
    </rPh>
    <rPh sb="2" eb="4">
      <t>ベツワク</t>
    </rPh>
    <phoneticPr fontId="2"/>
  </si>
  <si>
    <t>ー</t>
    <phoneticPr fontId="2"/>
  </si>
  <si>
    <t>旧デジ田交付金の活用を前提として要求されている事業</t>
    <rPh sb="0" eb="1">
      <t>キュウ</t>
    </rPh>
    <rPh sb="3" eb="4">
      <t>デン</t>
    </rPh>
    <rPh sb="4" eb="7">
      <t>コウフキン</t>
    </rPh>
    <rPh sb="8" eb="10">
      <t>カツヨウ</t>
    </rPh>
    <rPh sb="11" eb="13">
      <t>ゼンテイ</t>
    </rPh>
    <rPh sb="16" eb="18">
      <t>ヨウキュウ</t>
    </rPh>
    <rPh sb="23" eb="25">
      <t>ジギョウ</t>
    </rPh>
    <phoneticPr fontId="2"/>
  </si>
  <si>
    <t>概要</t>
    <rPh sb="0" eb="2">
      <t>ガイヨウ</t>
    </rPh>
    <phoneticPr fontId="2"/>
  </si>
  <si>
    <t>＜集計＞</t>
    <rPh sb="1" eb="3">
      <t>シュウケイ</t>
    </rPh>
    <phoneticPr fontId="2"/>
  </si>
  <si>
    <t>高</t>
  </si>
  <si>
    <t>高</t>
    <rPh sb="0" eb="1">
      <t>タカ</t>
    </rPh>
    <phoneticPr fontId="2"/>
  </si>
  <si>
    <t>CHECK</t>
    <phoneticPr fontId="2"/>
  </si>
  <si>
    <t>集計用</t>
    <rPh sb="0" eb="3">
      <t>シュウケイヨウ</t>
    </rPh>
    <phoneticPr fontId="2"/>
  </si>
  <si>
    <t>一財</t>
    <rPh sb="0" eb="2">
      <t>イチザイ</t>
    </rPh>
    <phoneticPr fontId="2"/>
  </si>
  <si>
    <t>部局</t>
    <rPh sb="0" eb="1">
      <t>ブ</t>
    </rPh>
    <rPh sb="1" eb="2">
      <t>キョク</t>
    </rPh>
    <phoneticPr fontId="2"/>
  </si>
  <si>
    <t>活用額（国庫）</t>
    <rPh sb="0" eb="3">
      <t>カツヨウガク</t>
    </rPh>
    <rPh sb="4" eb="6">
      <t>コッコ</t>
    </rPh>
    <phoneticPr fontId="2"/>
  </si>
  <si>
    <t>新規
継続</t>
    <rPh sb="0" eb="2">
      <t>シンキ</t>
    </rPh>
    <rPh sb="3" eb="5">
      <t>ケイゾク</t>
    </rPh>
    <phoneticPr fontId="2"/>
  </si>
  <si>
    <t>交付金上の整理（評価項目への適合等）</t>
    <rPh sb="0" eb="3">
      <t>コウフキン</t>
    </rPh>
    <rPh sb="3" eb="4">
      <t>ウエ</t>
    </rPh>
    <rPh sb="5" eb="7">
      <t>セイリ</t>
    </rPh>
    <rPh sb="8" eb="12">
      <t>ヒョウカコウモク</t>
    </rPh>
    <rPh sb="14" eb="16">
      <t>テキゴウ</t>
    </rPh>
    <rPh sb="16" eb="17">
      <t>トウ</t>
    </rPh>
    <phoneticPr fontId="2"/>
  </si>
  <si>
    <t>事業
本数</t>
    <rPh sb="0" eb="2">
      <t>ジギョウ</t>
    </rPh>
    <rPh sb="3" eb="5">
      <t>ホンスウ</t>
    </rPh>
    <phoneticPr fontId="2"/>
  </si>
  <si>
    <t>多様な主体の参画
（産官学金労言）</t>
    <rPh sb="0" eb="2">
      <t>タヨウ</t>
    </rPh>
    <rPh sb="3" eb="5">
      <t>シュタイ</t>
    </rPh>
    <rPh sb="6" eb="8">
      <t>サンカク</t>
    </rPh>
    <rPh sb="10" eb="13">
      <t>サンカンガク</t>
    </rPh>
    <rPh sb="13" eb="14">
      <t>キン</t>
    </rPh>
    <rPh sb="14" eb="15">
      <t>ロウ</t>
    </rPh>
    <rPh sb="15" eb="16">
      <t>ゲン</t>
    </rPh>
    <phoneticPr fontId="2"/>
  </si>
  <si>
    <t>商労</t>
  </si>
  <si>
    <t>産学官連携や地域間連携を強化し、東京や海外の先進都市に匹敵するトップクラスのスタートアップ・エコシステムの構築に取り組む。</t>
  </si>
  <si>
    <t>継続</t>
  </si>
  <si>
    <t>ライフサイエンス産業振興事業
（国内外イベントにおける情報発信）</t>
    <phoneticPr fontId="2"/>
  </si>
  <si>
    <t>新規</t>
  </si>
  <si>
    <t>バイオ分野の国際展示会（BIO）での情報発信</t>
    <rPh sb="3" eb="5">
      <t>ブンヤ</t>
    </rPh>
    <rPh sb="6" eb="8">
      <t>コクサイ</t>
    </rPh>
    <rPh sb="8" eb="11">
      <t>テンジカイ</t>
    </rPh>
    <rPh sb="18" eb="22">
      <t>ジョウホウハッシン</t>
    </rPh>
    <phoneticPr fontId="2"/>
  </si>
  <si>
    <t>国際イベントにおける情報発信を通じた産業化促進事業</t>
    <phoneticPr fontId="2"/>
  </si>
  <si>
    <t>ライフサイエンス分野の新たな大型国際展示会「Japan Health（JH）」での情報発信</t>
    <rPh sb="8" eb="10">
      <t>ブンヤ</t>
    </rPh>
    <rPh sb="41" eb="43">
      <t>ジョウホウ</t>
    </rPh>
    <phoneticPr fontId="2"/>
  </si>
  <si>
    <t>健医</t>
  </si>
  <si>
    <t>治験環境整備活用促進事業</t>
    <phoneticPr fontId="2"/>
  </si>
  <si>
    <t>農林水産業・地域産業の活性化</t>
  </si>
  <si>
    <t>・システム導入・活用費用
・研修会の実施
・治験関係学会への参加</t>
    <rPh sb="5" eb="7">
      <t>ドウニュウ</t>
    </rPh>
    <rPh sb="8" eb="12">
      <t>カツヨウヒヨウ</t>
    </rPh>
    <rPh sb="14" eb="17">
      <t>ケンシュウカイ</t>
    </rPh>
    <rPh sb="18" eb="20">
      <t>ジッシ</t>
    </rPh>
    <rPh sb="22" eb="26">
      <t>チケンカンケイ</t>
    </rPh>
    <rPh sb="26" eb="28">
      <t>ガッカイ</t>
    </rPh>
    <rPh sb="30" eb="32">
      <t>サンカ</t>
    </rPh>
    <phoneticPr fontId="2"/>
  </si>
  <si>
    <t>新たな技術を活用した医療システムの構築と創薬研究機能の強化（AIホスピタル）</t>
    <phoneticPr fontId="2"/>
  </si>
  <si>
    <t>ブロックチェーンや生成AIなどを活用した高付加価値化</t>
  </si>
  <si>
    <t>R5から治験実施医療機関へ来院せず、身近な医療機関や在宅など患者が参加しやすい分散型治験の環境整備を進めている。
基幹的な治験実施医療機関がパートナー医療機関等を活用して症例集積性を高め、効率的に治験が実施できる環境整備することで、国際共同治験の誘致を含め、製薬企業の創薬を活発化し、ライフサイエンス産業の成長につなげる。</t>
    <rPh sb="4" eb="6">
      <t>チケン</t>
    </rPh>
    <rPh sb="6" eb="8">
      <t>ジッシ</t>
    </rPh>
    <rPh sb="8" eb="12">
      <t>イリョウキカン</t>
    </rPh>
    <rPh sb="13" eb="15">
      <t>ライイン</t>
    </rPh>
    <rPh sb="18" eb="20">
      <t>ミジカ</t>
    </rPh>
    <rPh sb="21" eb="25">
      <t>イリョウキカン</t>
    </rPh>
    <rPh sb="26" eb="28">
      <t>ザイタク</t>
    </rPh>
    <rPh sb="30" eb="32">
      <t>カンジャ</t>
    </rPh>
    <rPh sb="33" eb="35">
      <t>サンカ</t>
    </rPh>
    <rPh sb="39" eb="42">
      <t>ブンサンガタ</t>
    </rPh>
    <rPh sb="42" eb="44">
      <t>チケン</t>
    </rPh>
    <rPh sb="57" eb="60">
      <t>キカンテキ</t>
    </rPh>
    <rPh sb="81" eb="83">
      <t>カツヨウ</t>
    </rPh>
    <rPh sb="85" eb="87">
      <t>ショウレイ</t>
    </rPh>
    <rPh sb="87" eb="90">
      <t>シュウセキセイ</t>
    </rPh>
    <rPh sb="91" eb="92">
      <t>タカ</t>
    </rPh>
    <rPh sb="94" eb="97">
      <t>コウリツテキ</t>
    </rPh>
    <rPh sb="98" eb="100">
      <t>チケン</t>
    </rPh>
    <rPh sb="101" eb="103">
      <t>ジッシ</t>
    </rPh>
    <rPh sb="106" eb="110">
      <t>カンキョウセイビ</t>
    </rPh>
    <rPh sb="126" eb="127">
      <t>フク</t>
    </rPh>
    <rPh sb="134" eb="136">
      <t>ソウヤク</t>
    </rPh>
    <rPh sb="137" eb="140">
      <t>カッパツカ</t>
    </rPh>
    <rPh sb="150" eb="152">
      <t>サンギョウ</t>
    </rPh>
    <rPh sb="153" eb="155">
      <t>セイチョウ</t>
    </rPh>
    <phoneticPr fontId="2"/>
  </si>
  <si>
    <t>国立研究開発法人 医薬基盤・健康・栄養研究所（以下、医薬基盤研）が行う連携医療機関拡充の取組に対し支援を行うことにより、医薬基盤研の先進的な取組を軌道に乗せ、さらなる横展開を図ることで、効率
的・効果的な医療提供や企業・アカデミア等による研究促進につなげ、新しい治療・予防法、患者QOLの向上に貢献する。</t>
    <phoneticPr fontId="2"/>
  </si>
  <si>
    <t>区分</t>
    <rPh sb="0" eb="2">
      <t>クブン</t>
    </rPh>
    <phoneticPr fontId="2"/>
  </si>
  <si>
    <t>CN技術産業化調査</t>
    <phoneticPr fontId="2"/>
  </si>
  <si>
    <r>
      <t>万博で披露された技術を社会実装していくため、CN技術導入の対象となる企業等の把握、導入した際の府内企業等へのメリット等を</t>
    </r>
    <r>
      <rPr>
        <u/>
        <sz val="8"/>
        <color theme="1"/>
        <rFont val="Meiryo UI"/>
        <family val="3"/>
        <charset val="128"/>
      </rPr>
      <t>調査</t>
    </r>
    <r>
      <rPr>
        <sz val="8"/>
        <color theme="1"/>
        <rFont val="Meiryo UI"/>
        <family val="3"/>
        <charset val="128"/>
      </rPr>
      <t>し、CN技術開発・実装の支援を効果的に展開するための</t>
    </r>
    <r>
      <rPr>
        <u/>
        <sz val="8"/>
        <color theme="1"/>
        <rFont val="Meiryo UI"/>
        <family val="3"/>
        <charset val="128"/>
      </rPr>
      <t>アクションプラン案を作成</t>
    </r>
    <r>
      <rPr>
        <sz val="8"/>
        <color theme="1"/>
        <rFont val="Meiryo UI"/>
        <family val="3"/>
        <charset val="128"/>
      </rPr>
      <t>する。</t>
    </r>
    <phoneticPr fontId="2"/>
  </si>
  <si>
    <t>・審査会委員報酬
・委託料</t>
    <rPh sb="1" eb="4">
      <t>シンサカイ</t>
    </rPh>
    <rPh sb="4" eb="8">
      <t>イインホウシュウ</t>
    </rPh>
    <rPh sb="10" eb="13">
      <t>イタクリョウ</t>
    </rPh>
    <phoneticPr fontId="2"/>
  </si>
  <si>
    <t>空飛ぶクルマ都市型ビジネス創造都市推進事業</t>
    <phoneticPr fontId="2"/>
  </si>
  <si>
    <t>大阪において空飛ぶクルマを活用したビジネス展開をめざす事業者へ、実機による飛行実証等、空飛ぶクルマのビジネス化に資する事業者の取組みを支援</t>
    <phoneticPr fontId="2"/>
  </si>
  <si>
    <t>観光産業の高付加価値化</t>
  </si>
  <si>
    <t>・事業者への補助金</t>
    <rPh sb="1" eb="4">
      <t>ジギョウシャ</t>
    </rPh>
    <rPh sb="6" eb="8">
      <t>ホジョ</t>
    </rPh>
    <rPh sb="8" eb="9">
      <t>キン</t>
    </rPh>
    <phoneticPr fontId="2"/>
  </si>
  <si>
    <t>万博後の大阪・関西における運航ネットワークの形成により、空飛ぶクルマで世界をリードする都市として、府内における社会実装やビジネス化を強力に推進していくため、2030年度を目標とした2026年度以降の取組を具現化する</t>
    <phoneticPr fontId="2"/>
  </si>
  <si>
    <t>広域
連携</t>
    <rPh sb="0" eb="2">
      <t>コウイキ</t>
    </rPh>
    <rPh sb="3" eb="5">
      <t>レンケイ</t>
    </rPh>
    <phoneticPr fontId="2"/>
  </si>
  <si>
    <t>スマシ</t>
  </si>
  <si>
    <t>・委託料</t>
    <rPh sb="1" eb="4">
      <t>イタクリョウ</t>
    </rPh>
    <phoneticPr fontId="2"/>
  </si>
  <si>
    <t>空飛ぶクルマ観光魅力促進事業　</t>
    <phoneticPr fontId="2"/>
  </si>
  <si>
    <t>大阪都心部と周辺の観光ルートや周遊などの新たなコンテンツや商品の開発に向けた民間事業者の取組を加速化するため、観光分野でのビジネスモデルを立ち上げを支援</t>
    <phoneticPr fontId="2"/>
  </si>
  <si>
    <r>
      <t>・BIO 2026出展予約費用：3,500千円</t>
    </r>
    <r>
      <rPr>
        <u/>
        <sz val="8"/>
        <color theme="1"/>
        <rFont val="Meiryo UI"/>
        <family val="3"/>
        <charset val="128"/>
      </rPr>
      <t>（TFで要求）</t>
    </r>
    <r>
      <rPr>
        <sz val="8"/>
        <color theme="1"/>
        <rFont val="Meiryo UI"/>
        <family val="3"/>
        <charset val="128"/>
      </rPr>
      <t xml:space="preserve">
・BIO 2025出展費用：4,280千円</t>
    </r>
    <r>
      <rPr>
        <u/>
        <sz val="8"/>
        <color theme="1"/>
        <rFont val="Meiryo UI"/>
        <family val="3"/>
        <charset val="128"/>
      </rPr>
      <t>（万博枠で要求）</t>
    </r>
    <rPh sb="9" eb="11">
      <t>シュッテン</t>
    </rPh>
    <rPh sb="11" eb="13">
      <t>ヨヤク</t>
    </rPh>
    <rPh sb="13" eb="15">
      <t>ヒヨウ</t>
    </rPh>
    <rPh sb="21" eb="23">
      <t>センエン</t>
    </rPh>
    <rPh sb="27" eb="29">
      <t>ヨウキュウ</t>
    </rPh>
    <rPh sb="40" eb="42">
      <t>シュッテン</t>
    </rPh>
    <rPh sb="42" eb="44">
      <t>ヒヨウ</t>
    </rPh>
    <rPh sb="50" eb="52">
      <t>センエン</t>
    </rPh>
    <rPh sb="53" eb="56">
      <t>バンパクワク</t>
    </rPh>
    <rPh sb="57" eb="59">
      <t>ヨウキュウ</t>
    </rPh>
    <phoneticPr fontId="2"/>
  </si>
  <si>
    <r>
      <t>・JH 2026出展費用：71千円</t>
    </r>
    <r>
      <rPr>
        <u/>
        <sz val="8"/>
        <color theme="1"/>
        <rFont val="Meiryo UI"/>
        <family val="3"/>
        <charset val="128"/>
      </rPr>
      <t>（TFで要求）</t>
    </r>
    <r>
      <rPr>
        <sz val="8"/>
        <color theme="1"/>
        <rFont val="Meiryo UI"/>
        <family val="3"/>
        <charset val="128"/>
      </rPr>
      <t xml:space="preserve">
・JH 2025出展費用：8,800千円</t>
    </r>
    <r>
      <rPr>
        <u/>
        <sz val="8"/>
        <color theme="1"/>
        <rFont val="Meiryo UI"/>
        <family val="3"/>
        <charset val="128"/>
      </rPr>
      <t>（万博枠で要求）</t>
    </r>
    <rPh sb="8" eb="10">
      <t>シュッテン</t>
    </rPh>
    <rPh sb="10" eb="12">
      <t>ヒヨウ</t>
    </rPh>
    <rPh sb="15" eb="17">
      <t>センエン</t>
    </rPh>
    <rPh sb="21" eb="23">
      <t>ヨウキュウ</t>
    </rPh>
    <rPh sb="33" eb="35">
      <t>シュッテン</t>
    </rPh>
    <rPh sb="35" eb="37">
      <t>ヒヨウ</t>
    </rPh>
    <rPh sb="43" eb="45">
      <t>センエン</t>
    </rPh>
    <rPh sb="46" eb="49">
      <t>バンパクワク</t>
    </rPh>
    <rPh sb="50" eb="52">
      <t>ヨウキュウ</t>
    </rPh>
    <phoneticPr fontId="2"/>
  </si>
  <si>
    <r>
      <t>・医薬基盤研に対する補助金
・</t>
    </r>
    <r>
      <rPr>
        <u/>
        <sz val="8"/>
        <color theme="1"/>
        <rFont val="Meiryo UI"/>
        <family val="3"/>
        <charset val="128"/>
      </rPr>
      <t>調査費用</t>
    </r>
    <rPh sb="7" eb="8">
      <t>タイ</t>
    </rPh>
    <rPh sb="10" eb="12">
      <t>ホジョ</t>
    </rPh>
    <rPh sb="12" eb="13">
      <t>キン</t>
    </rPh>
    <rPh sb="15" eb="17">
      <t>チョウサ</t>
    </rPh>
    <rPh sb="17" eb="19">
      <t>ヒヨウ</t>
    </rPh>
    <phoneticPr fontId="2"/>
  </si>
  <si>
    <t>大阪の観光資源の強みを活かした集客・周遊事業（大阪来てな！キャンペーン）</t>
  </si>
  <si>
    <t>スタートアップ活躍促進事業</t>
  </si>
  <si>
    <t>商店街店舗魅力向上支援事業</t>
    <rPh sb="0" eb="3">
      <t>ショウテンガイ</t>
    </rPh>
    <rPh sb="3" eb="5">
      <t>テンポ</t>
    </rPh>
    <rPh sb="5" eb="7">
      <t>ミリョク</t>
    </rPh>
    <rPh sb="7" eb="9">
      <t>コウジョウ</t>
    </rPh>
    <rPh sb="9" eb="11">
      <t>シエン</t>
    </rPh>
    <rPh sb="11" eb="13">
      <t>ジギョウ</t>
    </rPh>
    <phoneticPr fontId="1"/>
  </si>
  <si>
    <t xml:space="preserve">大阪・関西万博に向けた大阪産(もん)の活用拡大支援事業 </t>
  </si>
  <si>
    <t>自動運転バス導入事業</t>
  </si>
  <si>
    <t>政企</t>
  </si>
  <si>
    <t>府文</t>
  </si>
  <si>
    <t>環農</t>
  </si>
  <si>
    <t>都整</t>
  </si>
  <si>
    <t>世界の富裕層を中心に需要が高まっている「ガストロノミーツーリズム」に着目し、大阪ならではのガストロノミーツーリズムの商品化を促進するため、以下の取組みを実施
１　海外富裕層マーケットへのプロモーション
２　販売実績等の地域へのフィードバック
３　地域以外の事業者を巻き込んだコミュニティづくり</t>
  </si>
  <si>
    <t>万博期間を中心に、大阪市内及び北摂・河内・泉州エリアでの集客企画を、北摂・河内・泉州エリアでは集客企画に加えて、周遊企画を実施。また、万博を契機に増加するであろう観光客に対し府域の魅力を伝え、万博後のリピーターの獲得や府域周遊を促進する。</t>
  </si>
  <si>
    <t>GSEの機会を活かしたイベント、英語による情報発信体制を整備、海外トップクラスのアクセラレーションプログラムの大阪での開催</t>
    <rPh sb="4" eb="6">
      <t>キカイ</t>
    </rPh>
    <rPh sb="7" eb="8">
      <t>イ</t>
    </rPh>
    <phoneticPr fontId="1"/>
  </si>
  <si>
    <t>万博開幕に向け、商店街に「観光」の視点を取り入れ、旅行客を誘客して観光・消費を促進。
　①魅力発信強化
　②万博来場者に対する府内周遊促進
　③万博への機運醸成・万博情報発信の連携</t>
    <rPh sb="0" eb="2">
      <t>バンパク</t>
    </rPh>
    <rPh sb="2" eb="4">
      <t>カイマク</t>
    </rPh>
    <rPh sb="5" eb="6">
      <t>ム</t>
    </rPh>
    <rPh sb="8" eb="11">
      <t>ショウテンガイ</t>
    </rPh>
    <rPh sb="13" eb="15">
      <t>カンコウ</t>
    </rPh>
    <rPh sb="17" eb="19">
      <t>シテン</t>
    </rPh>
    <rPh sb="20" eb="21">
      <t>ト</t>
    </rPh>
    <rPh sb="22" eb="23">
      <t>イ</t>
    </rPh>
    <rPh sb="25" eb="28">
      <t>リョコウキャク</t>
    </rPh>
    <rPh sb="29" eb="31">
      <t>ユウキャク</t>
    </rPh>
    <rPh sb="33" eb="35">
      <t>カンコウ</t>
    </rPh>
    <rPh sb="36" eb="38">
      <t>ショウヒ</t>
    </rPh>
    <rPh sb="39" eb="41">
      <t>ソクシン</t>
    </rPh>
    <rPh sb="45" eb="47">
      <t>ミリョク</t>
    </rPh>
    <rPh sb="47" eb="49">
      <t>ハッシン</t>
    </rPh>
    <rPh sb="49" eb="51">
      <t>キョウカ</t>
    </rPh>
    <rPh sb="54" eb="56">
      <t>バンパク</t>
    </rPh>
    <rPh sb="56" eb="59">
      <t>ライジョウシャ</t>
    </rPh>
    <rPh sb="60" eb="61">
      <t>タイ</t>
    </rPh>
    <rPh sb="63" eb="65">
      <t>フナイ</t>
    </rPh>
    <rPh sb="65" eb="67">
      <t>シュウユウ</t>
    </rPh>
    <rPh sb="67" eb="69">
      <t>ソクシン</t>
    </rPh>
    <phoneticPr fontId="1"/>
  </si>
  <si>
    <t>大阪ウィーク等で大阪産(もん)の魅力を発信し、府内飲食店等へ誘引する仕掛けづくりを行うことで、府内周遊及び大阪産(もん)の活用を促進する。</t>
  </si>
  <si>
    <t>安全性等を高め、R８年度からの運行にスムーズに移行できるよう、R8年度からの乗客乗車に向けて、一般利用者を乗せない実証実験を開始し、車両調整及びその準備（広報活動や機運醸成を含む）を実施する。</t>
    <rPh sb="91" eb="93">
      <t>ジッシ</t>
    </rPh>
    <phoneticPr fontId="1"/>
  </si>
  <si>
    <t>観光産業の高付加価値化</t>
    <rPh sb="0" eb="4">
      <t>カンコウサンギョウ</t>
    </rPh>
    <rPh sb="5" eb="11">
      <t>コウフカカチカ</t>
    </rPh>
    <phoneticPr fontId="2"/>
  </si>
  <si>
    <t>交通空白の解消に向けた移動の足の確保</t>
  </si>
  <si>
    <t>買物、医療、交通など日常生活に不可欠なサービスの維持向上と魅力あるまちづくり</t>
  </si>
  <si>
    <t>スーパーシティ推進事業</t>
    <phoneticPr fontId="2"/>
  </si>
  <si>
    <t>万博後においても、夢洲・うめきた２期地区の取組の成果を引き継ぎ、スーパーシティ構想を加速させるため、両地区やそれ以外のエリアにおいて、新たな先端サービスや規制改革提案の創出をめざす仕組みを大阪市と共同で確立。</t>
    <phoneticPr fontId="2"/>
  </si>
  <si>
    <t>ロボット産業にかかる開発促進事業</t>
    <rPh sb="4" eb="6">
      <t>サンギョウ</t>
    </rPh>
    <rPh sb="10" eb="14">
      <t>カイハツソクシン</t>
    </rPh>
    <rPh sb="14" eb="16">
      <t>ジギョウ</t>
    </rPh>
    <phoneticPr fontId="2"/>
  </si>
  <si>
    <r>
      <t>・対象エリアにおける実証的</t>
    </r>
    <r>
      <rPr>
        <u/>
        <sz val="8"/>
        <color theme="1"/>
        <rFont val="Meiryo UI"/>
        <family val="3"/>
        <charset val="128"/>
      </rPr>
      <t>調査</t>
    </r>
    <r>
      <rPr>
        <sz val="8"/>
        <color theme="1"/>
        <rFont val="Meiryo UI"/>
        <family val="3"/>
        <charset val="128"/>
      </rPr>
      <t>業務（委託）
・スーパーシティ・イニシアチブ制度構築業務（委託）</t>
    </r>
    <rPh sb="1" eb="3">
      <t>タイショウ</t>
    </rPh>
    <rPh sb="10" eb="13">
      <t>ジッショウテキ</t>
    </rPh>
    <rPh sb="13" eb="17">
      <t>チョウサギョウム</t>
    </rPh>
    <rPh sb="18" eb="20">
      <t>イタク</t>
    </rPh>
    <rPh sb="37" eb="39">
      <t>セイド</t>
    </rPh>
    <rPh sb="39" eb="41">
      <t>コウチク</t>
    </rPh>
    <rPh sb="41" eb="43">
      <t>ギョウム</t>
    </rPh>
    <rPh sb="44" eb="46">
      <t>イタク</t>
    </rPh>
    <phoneticPr fontId="2"/>
  </si>
  <si>
    <r>
      <t>・観光ルート開発に向けた</t>
    </r>
    <r>
      <rPr>
        <u/>
        <sz val="8"/>
        <color theme="1"/>
        <rFont val="Meiryo UI"/>
        <family val="3"/>
        <charset val="128"/>
      </rPr>
      <t>調査・実証</t>
    </r>
    <r>
      <rPr>
        <sz val="8"/>
        <color theme="1"/>
        <rFont val="Meiryo UI"/>
        <family val="3"/>
        <charset val="128"/>
      </rPr>
      <t>（委託）
・今後の誘客につなげる検証や観光需要喚起につながる取組を行う事業者を支援（補助）
・観光プロモーション・</t>
    </r>
    <r>
      <rPr>
        <u/>
        <sz val="8"/>
        <color theme="1"/>
        <rFont val="Meiryo UI"/>
        <family val="3"/>
        <charset val="128"/>
      </rPr>
      <t>調査</t>
    </r>
    <r>
      <rPr>
        <sz val="8"/>
        <color theme="1"/>
        <rFont val="Meiryo UI"/>
        <family val="3"/>
        <charset val="128"/>
      </rPr>
      <t>（委託）</t>
    </r>
    <rPh sb="18" eb="20">
      <t>イタク</t>
    </rPh>
    <rPh sb="59" eb="61">
      <t>ホジョ</t>
    </rPh>
    <rPh sb="64" eb="66">
      <t>カンコウ</t>
    </rPh>
    <rPh sb="74" eb="76">
      <t>チョウサ</t>
    </rPh>
    <rPh sb="77" eb="79">
      <t>イタク</t>
    </rPh>
    <phoneticPr fontId="2"/>
  </si>
  <si>
    <r>
      <t>大阪府内におけるロボット関連産業の</t>
    </r>
    <r>
      <rPr>
        <u/>
        <sz val="8"/>
        <color theme="1"/>
        <rFont val="Meiryo UI"/>
        <family val="3"/>
        <charset val="128"/>
      </rPr>
      <t>市場調査</t>
    </r>
    <r>
      <rPr>
        <sz val="8"/>
        <color theme="1"/>
        <rFont val="Meiryo UI"/>
        <family val="3"/>
        <charset val="128"/>
      </rPr>
      <t>及び大阪のロボット産業に関するポテンシャル、成長力の</t>
    </r>
    <r>
      <rPr>
        <u/>
        <sz val="8"/>
        <color theme="1"/>
        <rFont val="Meiryo UI"/>
        <family val="3"/>
        <charset val="128"/>
      </rPr>
      <t>調査</t>
    </r>
    <r>
      <rPr>
        <sz val="8"/>
        <color theme="1"/>
        <rFont val="Meiryo UI"/>
        <family val="3"/>
        <charset val="128"/>
      </rPr>
      <t>を実施し、開発・導入・人材等の面での課題等を把握。</t>
    </r>
    <rPh sb="21" eb="22">
      <t>オヨ</t>
    </rPh>
    <phoneticPr fontId="2"/>
  </si>
  <si>
    <t>・調査機関への委託料</t>
    <rPh sb="1" eb="3">
      <t>チョウサ</t>
    </rPh>
    <rPh sb="3" eb="5">
      <t>キカン</t>
    </rPh>
    <rPh sb="7" eb="10">
      <t>イタクリョウ</t>
    </rPh>
    <phoneticPr fontId="2"/>
  </si>
  <si>
    <t>国内外競合と差別化できる、付加価値の高い農産品の輸出に向けた検討調査</t>
    <phoneticPr fontId="2"/>
  </si>
  <si>
    <t>万博を契機とした大阪産（もん）農産物の食材提案会の実施による海外バイヤー等の需要調査
海外へのサンプル輸送による新技術の実証及び現地需要調査</t>
    <phoneticPr fontId="2"/>
  </si>
  <si>
    <t>水産業成長産業化事業（養殖業スタートアップ等支援事業）</t>
    <phoneticPr fontId="2"/>
  </si>
  <si>
    <t>養殖業への新規参入等に必要な経費（設備投資や運営費）に対して支援を行い、府内の養殖業の普及を促進する</t>
    <phoneticPr fontId="2"/>
  </si>
  <si>
    <t>・新規参入事業者への補助（補助金）
・コンソーシアムの管理運営（委託料）</t>
    <rPh sb="1" eb="5">
      <t>シンキサンニュウ</t>
    </rPh>
    <rPh sb="5" eb="8">
      <t>ジギョウシャ</t>
    </rPh>
    <rPh sb="10" eb="12">
      <t>ホジョ</t>
    </rPh>
    <rPh sb="13" eb="16">
      <t>ホジョキン</t>
    </rPh>
    <rPh sb="27" eb="31">
      <t>カンリウンエイ</t>
    </rPh>
    <rPh sb="32" eb="35">
      <t>イタクリョウ</t>
    </rPh>
    <phoneticPr fontId="2"/>
  </si>
  <si>
    <t>複数自治体を対象とした広域の市街地リノベーションモデルの構築に向けた検討調査</t>
    <phoneticPr fontId="2"/>
  </si>
  <si>
    <t>都計</t>
  </si>
  <si>
    <t>大阪府が広域域的な視点から、複数自治体に跨るエリアを対象とした広域の市街地リノベーションモデルを示してまちづくりを進め、大阪の持続的な成長につなげる</t>
    <rPh sb="4" eb="8">
      <t>コウイキイキテキ</t>
    </rPh>
    <rPh sb="9" eb="11">
      <t>シテン</t>
    </rPh>
    <rPh sb="14" eb="19">
      <t>フクスウジチタイ</t>
    </rPh>
    <rPh sb="20" eb="21">
      <t>マタガ</t>
    </rPh>
    <rPh sb="26" eb="28">
      <t>タイショウ</t>
    </rPh>
    <rPh sb="31" eb="33">
      <t>コウイキ</t>
    </rPh>
    <rPh sb="34" eb="37">
      <t>シガイチ</t>
    </rPh>
    <rPh sb="48" eb="49">
      <t>シメ</t>
    </rPh>
    <rPh sb="57" eb="58">
      <t>スス</t>
    </rPh>
    <rPh sb="60" eb="62">
      <t>オオサカ</t>
    </rPh>
    <rPh sb="63" eb="66">
      <t>ジゾクテキ</t>
    </rPh>
    <rPh sb="67" eb="69">
      <t>セイチョウ</t>
    </rPh>
    <phoneticPr fontId="2"/>
  </si>
  <si>
    <t>ビックデータ等を活用した道路NWの機能強化方策、新たな渋滞対策の検討</t>
    <phoneticPr fontId="2"/>
  </si>
  <si>
    <r>
      <t>・</t>
    </r>
    <r>
      <rPr>
        <u/>
        <sz val="8"/>
        <color theme="1"/>
        <rFont val="Meiryo UI"/>
        <family val="3"/>
        <charset val="128"/>
      </rPr>
      <t>調査</t>
    </r>
    <r>
      <rPr>
        <sz val="8"/>
        <color theme="1"/>
        <rFont val="Meiryo UI"/>
        <family val="3"/>
        <charset val="128"/>
      </rPr>
      <t>機関への委託料</t>
    </r>
    <rPh sb="1" eb="3">
      <t>チョウサ</t>
    </rPh>
    <rPh sb="3" eb="5">
      <t>キカン</t>
    </rPh>
    <rPh sb="7" eb="10">
      <t>イタクリョウ</t>
    </rPh>
    <phoneticPr fontId="2"/>
  </si>
  <si>
    <t>R7は、ETC2.0やスマートフォンの位置情報データといったビッグデータを活用し、人や車の移動経路及び時間帯を詳細に把握・分析する。これを踏まえ、R8にハード面・ソフト面の対策を検討し、R9以降に実施する</t>
    <rPh sb="19" eb="23">
      <t>イチジョウホウ</t>
    </rPh>
    <rPh sb="37" eb="39">
      <t>カツヨウ</t>
    </rPh>
    <rPh sb="41" eb="42">
      <t>ヒト</t>
    </rPh>
    <rPh sb="43" eb="44">
      <t>クルマ</t>
    </rPh>
    <rPh sb="45" eb="47">
      <t>イドウ</t>
    </rPh>
    <rPh sb="47" eb="49">
      <t>ケイロ</t>
    </rPh>
    <rPh sb="49" eb="50">
      <t>オヨ</t>
    </rPh>
    <rPh sb="51" eb="54">
      <t>ジカンタイ</t>
    </rPh>
    <rPh sb="55" eb="57">
      <t>ショウサイ</t>
    </rPh>
    <rPh sb="58" eb="60">
      <t>ハアク</t>
    </rPh>
    <rPh sb="61" eb="63">
      <t>ブンセキ</t>
    </rPh>
    <rPh sb="69" eb="70">
      <t>フ</t>
    </rPh>
    <rPh sb="79" eb="80">
      <t>メン</t>
    </rPh>
    <rPh sb="84" eb="85">
      <t>メン</t>
    </rPh>
    <rPh sb="86" eb="88">
      <t>タイサク</t>
    </rPh>
    <rPh sb="89" eb="91">
      <t>ケントウ</t>
    </rPh>
    <rPh sb="95" eb="97">
      <t>イコウ</t>
    </rPh>
    <rPh sb="98" eb="100">
      <t>ジッシ</t>
    </rPh>
    <phoneticPr fontId="2"/>
  </si>
  <si>
    <t>世界に伍するスタートアップ・エコシステム推進事業
＜R3～R7年度＞</t>
    <phoneticPr fontId="2"/>
  </si>
  <si>
    <t>大阪ショーケース機能強化及びSDGsの実現に向けた観光推進・地域活性化事業
＜R3～R7年度＞</t>
    <phoneticPr fontId="2"/>
  </si>
  <si>
    <t>「次世代スマートヘルスシティ大阪」の実現（次世代スマートヘルス分野のスタートアップ支援機能の確保）プロジェクト
＜R6～R8年度＞</t>
    <phoneticPr fontId="2"/>
  </si>
  <si>
    <t>障がい者雇用促進センター誘導支援事業</t>
    <rPh sb="4" eb="6">
      <t>コヨウ</t>
    </rPh>
    <rPh sb="6" eb="8">
      <t>ソクシン</t>
    </rPh>
    <rPh sb="12" eb="16">
      <t>ユウドウシエン</t>
    </rPh>
    <rPh sb="16" eb="18">
      <t>ジギョウ</t>
    </rPh>
    <phoneticPr fontId="2"/>
  </si>
  <si>
    <r>
      <t>※潜在求職者活躍支援プロジェクト事業＜R2～R6年度＞の</t>
    </r>
    <r>
      <rPr>
        <u/>
        <sz val="8"/>
        <color theme="1"/>
        <rFont val="Meiryo UI"/>
        <family val="3"/>
        <charset val="128"/>
      </rPr>
      <t>後継事業</t>
    </r>
    <rPh sb="28" eb="30">
      <t>コウケイ</t>
    </rPh>
    <rPh sb="30" eb="32">
      <t>ジギョウ</t>
    </rPh>
    <phoneticPr fontId="2"/>
  </si>
  <si>
    <t>ＯＳＡＫＡしごとフィールド運営事業費
(高年齢者就業支援事業)</t>
    <rPh sb="20" eb="21">
      <t>コウ</t>
    </rPh>
    <rPh sb="21" eb="23">
      <t>ネンレイ</t>
    </rPh>
    <rPh sb="23" eb="24">
      <t>シャ</t>
    </rPh>
    <rPh sb="24" eb="26">
      <t>シュウギョウ</t>
    </rPh>
    <rPh sb="26" eb="28">
      <t>シエン</t>
    </rPh>
    <rPh sb="28" eb="30">
      <t>ジギョウ</t>
    </rPh>
    <phoneticPr fontId="2"/>
  </si>
  <si>
    <r>
      <t>※持続可能な大阪の成長を支えるダイバーシティ推進事業＜R4～R6年度＞の</t>
    </r>
    <r>
      <rPr>
        <u/>
        <sz val="8"/>
        <color theme="1"/>
        <rFont val="Meiryo UI"/>
        <family val="3"/>
        <charset val="128"/>
      </rPr>
      <t>後継事業</t>
    </r>
    <rPh sb="36" eb="38">
      <t>コウケイ</t>
    </rPh>
    <rPh sb="38" eb="40">
      <t>ジギョウ</t>
    </rPh>
    <phoneticPr fontId="2"/>
  </si>
  <si>
    <t>地域公共交通共創支援事業費</t>
    <rPh sb="0" eb="6">
      <t>チイキコウキョウコウツウ</t>
    </rPh>
    <rPh sb="6" eb="8">
      <t>キョウソウ</t>
    </rPh>
    <rPh sb="8" eb="10">
      <t>シエン</t>
    </rPh>
    <rPh sb="10" eb="13">
      <t>ジギョウヒ</t>
    </rPh>
    <phoneticPr fontId="2"/>
  </si>
  <si>
    <t>路線バスの休廃止などの地域公共交通の課題解消に向け、市町村や交通事業者などの多様な主体による持続可能な仕組みを確立するため、大阪府が検討委託を発注。
主体的にスキーム検討に参画することで、協議会が行う実証運行からモデル確立を後押しするとともに、取組により得たノウハウを市町村に展開することで、府内の持続可能な交通サービスの確保につなげる。</t>
    <rPh sb="46" eb="50">
      <t>ジゾクカノウ</t>
    </rPh>
    <rPh sb="51" eb="53">
      <t>シク</t>
    </rPh>
    <rPh sb="55" eb="57">
      <t>カクリツ</t>
    </rPh>
    <rPh sb="62" eb="65">
      <t>オオサカフ</t>
    </rPh>
    <rPh sb="66" eb="68">
      <t>ケントウ</t>
    </rPh>
    <rPh sb="68" eb="70">
      <t>イタク</t>
    </rPh>
    <rPh sb="71" eb="73">
      <t>ハッチュウ</t>
    </rPh>
    <rPh sb="75" eb="78">
      <t>シュタイテキ</t>
    </rPh>
    <rPh sb="83" eb="85">
      <t>ケントウ</t>
    </rPh>
    <rPh sb="86" eb="88">
      <t>サンカク</t>
    </rPh>
    <rPh sb="94" eb="97">
      <t>キョウギカイ</t>
    </rPh>
    <rPh sb="98" eb="99">
      <t>オコナ</t>
    </rPh>
    <rPh sb="100" eb="104">
      <t>ジッショウウンコウ</t>
    </rPh>
    <rPh sb="109" eb="111">
      <t>カクリツ</t>
    </rPh>
    <rPh sb="112" eb="114">
      <t>アトオ</t>
    </rPh>
    <rPh sb="122" eb="124">
      <t>トリクミ</t>
    </rPh>
    <rPh sb="127" eb="128">
      <t>エ</t>
    </rPh>
    <rPh sb="134" eb="137">
      <t>シチョウソン</t>
    </rPh>
    <rPh sb="138" eb="140">
      <t>テンカイ</t>
    </rPh>
    <rPh sb="146" eb="148">
      <t>フナイ</t>
    </rPh>
    <rPh sb="149" eb="153">
      <t>ジゾクカノウ</t>
    </rPh>
    <rPh sb="154" eb="156">
      <t>コウツウ</t>
    </rPh>
    <rPh sb="161" eb="163">
      <t>カクホ</t>
    </rPh>
    <phoneticPr fontId="2"/>
  </si>
  <si>
    <t>移動ニーズ等の調査・分析や運行スキーム作成の検討費用（委託）</t>
    <rPh sb="0" eb="2">
      <t>イドウ</t>
    </rPh>
    <rPh sb="5" eb="6">
      <t>ナド</t>
    </rPh>
    <rPh sb="7" eb="9">
      <t>チョウサ</t>
    </rPh>
    <rPh sb="10" eb="12">
      <t>ブンセキ</t>
    </rPh>
    <rPh sb="13" eb="15">
      <t>ウンコウ</t>
    </rPh>
    <rPh sb="19" eb="21">
      <t>サクセイ</t>
    </rPh>
    <rPh sb="22" eb="24">
      <t>ケントウ</t>
    </rPh>
    <rPh sb="24" eb="26">
      <t>ヒヨウ</t>
    </rPh>
    <rPh sb="27" eb="29">
      <t>イタク</t>
    </rPh>
    <phoneticPr fontId="2"/>
  </si>
  <si>
    <t>オーバーツーリズム対策と観光客消費単価の向上、多様化するニーズに対応した地域資源を活かした誘客促進、国際交流や誘客促進を目的とした教育旅行の活性化、SDGsの推進によるブランディング・魅力創造に取り組む。</t>
    <phoneticPr fontId="2"/>
  </si>
  <si>
    <t>「デジタルヘルス分野のスタートアップ・エコシステム」を確立させるとともに、治療・予防アプリ等を活用した健康づくり人口を増加させ、府民ＱＯＬの向上を図る「次世代スマートヘルスシティ大阪」を実現する。</t>
    <phoneticPr fontId="2"/>
  </si>
  <si>
    <t>若者・大阪企業未来応援事業</t>
    <rPh sb="0" eb="2">
      <t>ワカモノ</t>
    </rPh>
    <rPh sb="3" eb="5">
      <t>オオサカ</t>
    </rPh>
    <rPh sb="5" eb="7">
      <t>キギョウ</t>
    </rPh>
    <rPh sb="7" eb="9">
      <t>ミライ</t>
    </rPh>
    <rPh sb="9" eb="13">
      <t>オウエンジギョウ</t>
    </rPh>
    <phoneticPr fontId="2"/>
  </si>
  <si>
    <t>専門支援員の配置など、障がい者の法定雇用率達成に向けた取組の誘導・支援</t>
    <rPh sb="0" eb="5">
      <t>センモンシエンイン</t>
    </rPh>
    <rPh sb="6" eb="8">
      <t>ハイチ</t>
    </rPh>
    <rPh sb="11" eb="12">
      <t>ショウ</t>
    </rPh>
    <rPh sb="14" eb="15">
      <t>シャ</t>
    </rPh>
    <rPh sb="16" eb="20">
      <t>ホウテイコヨウ</t>
    </rPh>
    <rPh sb="20" eb="21">
      <t>リツ</t>
    </rPh>
    <rPh sb="21" eb="23">
      <t>タッセイ</t>
    </rPh>
    <rPh sb="24" eb="25">
      <t>ム</t>
    </rPh>
    <rPh sb="27" eb="29">
      <t>トリクミ</t>
    </rPh>
    <rPh sb="30" eb="32">
      <t>ユウドウ</t>
    </rPh>
    <rPh sb="33" eb="35">
      <t>シエン</t>
    </rPh>
    <phoneticPr fontId="2"/>
  </si>
  <si>
    <t>ディープテックスタートアップ事業化特別推進事業　</t>
  </si>
  <si>
    <t>NQを拠点にライフサイエンス分野における、ハイレベルな米国由来の支援プログラムの実践により、企業の研究者及び学生の起業家意欲を醸成し事業化を促進</t>
  </si>
  <si>
    <t>・プログラム委託料
・職員旅費
・選定委員会費</t>
    <rPh sb="6" eb="9">
      <t>イタクリョウ</t>
    </rPh>
    <rPh sb="11" eb="13">
      <t>ショクイン</t>
    </rPh>
    <rPh sb="13" eb="15">
      <t>リョヒ</t>
    </rPh>
    <rPh sb="17" eb="19">
      <t>センテイ</t>
    </rPh>
    <rPh sb="19" eb="22">
      <t>イインカイ</t>
    </rPh>
    <rPh sb="22" eb="23">
      <t>ヒ</t>
    </rPh>
    <phoneticPr fontId="2"/>
  </si>
  <si>
    <t>世界中から大阪が注目される万博期間中に、オリンピックと並ぶ世界最高峰のアクションスポーツの競技大会「X GAMES」を誘致し、全世界へ「都市・大阪」を発信するとともに、世界的なトップアスリートのパフォーマンスを「みる」機会を創出する。</t>
    <phoneticPr fontId="2"/>
  </si>
  <si>
    <t>国際金融都市推進事業費</t>
    <phoneticPr fontId="2"/>
  </si>
  <si>
    <t>都市インフラや多彩な文化という強みに加え、万博開催や健康医療産業拠点の形成といったポテンシャルを活かし、独自の個性・機能を持った国際金融都市の実現をめざす。</t>
    <phoneticPr fontId="2"/>
  </si>
  <si>
    <t>○○事業費</t>
    <rPh sb="2" eb="4">
      <t>ジギョウ</t>
    </rPh>
    <rPh sb="4" eb="5">
      <t>ヒ</t>
    </rPh>
    <phoneticPr fontId="2"/>
  </si>
  <si>
    <t>○○を推進</t>
    <rPh sb="3" eb="5">
      <t>スイシン</t>
    </rPh>
    <phoneticPr fontId="2"/>
  </si>
  <si>
    <t>【めざす将来像】
新たな成長産業として期待される○○分野について、府のリーディング産業化をめざす
【課題】
○○分野の産業化の可能性について、事業者等の認知度が低い</t>
    <rPh sb="9" eb="10">
      <t>アラ</t>
    </rPh>
    <rPh sb="12" eb="16">
      <t>セイチョウサンギョウ</t>
    </rPh>
    <rPh sb="19" eb="21">
      <t>キタイ</t>
    </rPh>
    <rPh sb="26" eb="28">
      <t>ブンヤ</t>
    </rPh>
    <rPh sb="33" eb="34">
      <t>フ</t>
    </rPh>
    <rPh sb="41" eb="43">
      <t>サンギョウ</t>
    </rPh>
    <rPh sb="43" eb="44">
      <t>カ</t>
    </rPh>
    <rPh sb="57" eb="59">
      <t>ブンヤ</t>
    </rPh>
    <rPh sb="60" eb="63">
      <t>サンギョウカ</t>
    </rPh>
    <rPh sb="64" eb="67">
      <t>カノウセイ</t>
    </rPh>
    <rPh sb="72" eb="75">
      <t>ジギョウシャ</t>
    </rPh>
    <rPh sb="75" eb="76">
      <t>トウ</t>
    </rPh>
    <rPh sb="77" eb="80">
      <t>ニンチド</t>
    </rPh>
    <rPh sb="81" eb="82">
      <t>ヒク</t>
    </rPh>
    <phoneticPr fontId="2"/>
  </si>
  <si>
    <t>・R10末における府内新規開業事業者数
　○者
・経済波及効果
　○億円</t>
    <rPh sb="4" eb="5">
      <t>マツ</t>
    </rPh>
    <rPh sb="11" eb="13">
      <t>シンキ</t>
    </rPh>
    <rPh sb="13" eb="15">
      <t>カイギョウ</t>
    </rPh>
    <rPh sb="15" eb="18">
      <t>ジギョウシャ</t>
    </rPh>
    <rPh sb="18" eb="19">
      <t>スウ</t>
    </rPh>
    <rPh sb="22" eb="23">
      <t>シャ</t>
    </rPh>
    <rPh sb="25" eb="27">
      <t>ケイザイ</t>
    </rPh>
    <rPh sb="27" eb="31">
      <t>ハキュウコウカ</t>
    </rPh>
    <rPh sb="34" eb="36">
      <t>オクエン</t>
    </rPh>
    <phoneticPr fontId="2"/>
  </si>
  <si>
    <t>R10以降は事業者負担もしくは府一般財源により事業実施予定</t>
    <rPh sb="3" eb="5">
      <t>イコウ</t>
    </rPh>
    <rPh sb="6" eb="9">
      <t>ジギョウシャ</t>
    </rPh>
    <rPh sb="9" eb="11">
      <t>フタン</t>
    </rPh>
    <rPh sb="15" eb="16">
      <t>フ</t>
    </rPh>
    <rPh sb="16" eb="20">
      <t>イッパンザイゲン</t>
    </rPh>
    <rPh sb="23" eb="27">
      <t>ジギョウジッシ</t>
    </rPh>
    <rPh sb="27" eb="29">
      <t>ヨテイ</t>
    </rPh>
    <phoneticPr fontId="2"/>
  </si>
  <si>
    <t>＜産＞
・事業者のニーズ等を勘案した今後の改善方策について意見
＜学＞
・KPIである経済波及効果について意見
＜金＞
・事業者のニーズ等を勘案した今後の改善方策について意見</t>
    <rPh sb="1" eb="2">
      <t>サン</t>
    </rPh>
    <rPh sb="5" eb="8">
      <t>ジギョウシャ</t>
    </rPh>
    <rPh sb="12" eb="13">
      <t>トウ</t>
    </rPh>
    <rPh sb="14" eb="16">
      <t>カンアン</t>
    </rPh>
    <rPh sb="18" eb="20">
      <t>コンゴ</t>
    </rPh>
    <rPh sb="21" eb="25">
      <t>カイゼンホウサク</t>
    </rPh>
    <rPh sb="29" eb="31">
      <t>イケン</t>
    </rPh>
    <rPh sb="33" eb="34">
      <t>ガク</t>
    </rPh>
    <rPh sb="43" eb="49">
      <t>ケイザイハキュウコウカ</t>
    </rPh>
    <rPh sb="53" eb="55">
      <t>イケン</t>
    </rPh>
    <rPh sb="57" eb="58">
      <t>キン</t>
    </rPh>
    <rPh sb="61" eb="64">
      <t>ジギョウシャ</t>
    </rPh>
    <phoneticPr fontId="2"/>
  </si>
  <si>
    <t>ソフト事業</t>
    <rPh sb="3" eb="5">
      <t>ジギョウ</t>
    </rPh>
    <phoneticPr fontId="2"/>
  </si>
  <si>
    <t>拠点整備事業</t>
    <rPh sb="0" eb="2">
      <t>キョテン</t>
    </rPh>
    <rPh sb="2" eb="4">
      <t>セイビ</t>
    </rPh>
    <rPh sb="4" eb="6">
      <t>ジギョウ</t>
    </rPh>
    <phoneticPr fontId="2"/>
  </si>
  <si>
    <t>インフラ整備事業</t>
    <rPh sb="4" eb="8">
      <t>セイビジギョウ</t>
    </rPh>
    <phoneticPr fontId="2"/>
  </si>
  <si>
    <r>
      <t>査定ベース　　　</t>
    </r>
    <r>
      <rPr>
        <b/>
        <sz val="14"/>
        <color theme="0"/>
        <rFont val="Meiryo UI"/>
        <family val="3"/>
        <charset val="128"/>
      </rPr>
      <t>※部長復活要求のものは要求予定額を記載</t>
    </r>
    <rPh sb="0" eb="2">
      <t>サテイ</t>
    </rPh>
    <rPh sb="9" eb="13">
      <t>ブチョウフッカツ</t>
    </rPh>
    <rPh sb="13" eb="15">
      <t>ヨウキュウ</t>
    </rPh>
    <rPh sb="19" eb="21">
      <t>ヨウキュウ</t>
    </rPh>
    <rPh sb="21" eb="24">
      <t>ヨテイガク</t>
    </rPh>
    <rPh sb="25" eb="27">
      <t>キサイ</t>
    </rPh>
    <phoneticPr fontId="2"/>
  </si>
  <si>
    <t>………　確認・入力をお願いします</t>
    <rPh sb="4" eb="6">
      <t>カクニン</t>
    </rPh>
    <rPh sb="7" eb="9">
      <t>ニュウリョク</t>
    </rPh>
    <rPh sb="11" eb="12">
      <t>ネガ</t>
    </rPh>
    <phoneticPr fontId="2"/>
  </si>
  <si>
    <t>入力不要</t>
    <rPh sb="0" eb="4">
      <t>ニュウリョクフヨウ</t>
    </rPh>
    <phoneticPr fontId="2"/>
  </si>
  <si>
    <t>部局名</t>
    <rPh sb="0" eb="3">
      <t>ブキョクメイ</t>
    </rPh>
    <phoneticPr fontId="2"/>
  </si>
  <si>
    <t>表頭</t>
    <rPh sb="0" eb="2">
      <t>ヒョウトウ</t>
    </rPh>
    <phoneticPr fontId="2"/>
  </si>
  <si>
    <t>不要</t>
    <rPh sb="0" eb="2">
      <t>フヨウ</t>
    </rPh>
    <phoneticPr fontId="2"/>
  </si>
  <si>
    <r>
      <t>新地方創生交付金（第2世代交付金）の活用事業調査　</t>
    </r>
    <r>
      <rPr>
        <b/>
        <sz val="28"/>
        <color rgb="FFFF0000"/>
        <rFont val="Meiryo UI"/>
        <family val="3"/>
        <charset val="128"/>
      </rPr>
      <t>【1月7日（火）〆切】</t>
    </r>
    <rPh sb="27" eb="28">
      <t>ガツ</t>
    </rPh>
    <rPh sb="29" eb="30">
      <t>ヒ</t>
    </rPh>
    <rPh sb="31" eb="32">
      <t>ヒ</t>
    </rPh>
    <rPh sb="33" eb="35">
      <t>シメキリ</t>
    </rPh>
    <phoneticPr fontId="2"/>
  </si>
  <si>
    <t>成長戦略推進事業
（Xgames）</t>
    <rPh sb="0" eb="4">
      <t>セイチョウセンリャク</t>
    </rPh>
    <rPh sb="4" eb="6">
      <t>スイシン</t>
    </rPh>
    <rPh sb="6" eb="8">
      <t>ジギョウ</t>
    </rPh>
    <phoneticPr fontId="2"/>
  </si>
  <si>
    <t>成長戦略推進事業
（ガストロノミーツーリズム）</t>
    <phoneticPr fontId="2"/>
  </si>
  <si>
    <t>単位：千円</t>
    <phoneticPr fontId="2"/>
  </si>
  <si>
    <t>新規</t>
    <phoneticPr fontId="2"/>
  </si>
  <si>
    <t>ビックデータ等を活用した道路NWの機能強化方策、新たな渋滞対策の検討</t>
  </si>
  <si>
    <t>【めざす将来像】
ビッグデータを活用した交通流の分析により、交通状況や渋滞を可視化し、府域における渋滞対策を実施する。
【課題】
三大都市圏における渋滞は、全国の5割を占め、経済損失や環境負荷を発生させている。</t>
    <rPh sb="16" eb="18">
      <t>カツヨウ</t>
    </rPh>
    <rPh sb="20" eb="23">
      <t>コウツウリュウ</t>
    </rPh>
    <rPh sb="24" eb="26">
      <t>ブンセキ</t>
    </rPh>
    <rPh sb="30" eb="34">
      <t>コウツウジョウキョウ</t>
    </rPh>
    <rPh sb="35" eb="37">
      <t>ジュウタイ</t>
    </rPh>
    <rPh sb="38" eb="41">
      <t>カシカ</t>
    </rPh>
    <rPh sb="43" eb="45">
      <t>フイキ</t>
    </rPh>
    <rPh sb="49" eb="51">
      <t>ジュウタイ</t>
    </rPh>
    <rPh sb="51" eb="53">
      <t>タイサク</t>
    </rPh>
    <rPh sb="54" eb="56">
      <t>ジッシ</t>
    </rPh>
    <rPh sb="66" eb="68">
      <t>サンダイ</t>
    </rPh>
    <rPh sb="68" eb="71">
      <t>トシケン</t>
    </rPh>
    <rPh sb="75" eb="77">
      <t>ジュウタイ</t>
    </rPh>
    <rPh sb="79" eb="81">
      <t>ゼンコク</t>
    </rPh>
    <rPh sb="83" eb="84">
      <t>ワリ</t>
    </rPh>
    <rPh sb="85" eb="86">
      <t>シ</t>
    </rPh>
    <rPh sb="88" eb="92">
      <t>ケイザイソンシツ</t>
    </rPh>
    <rPh sb="93" eb="97">
      <t>カンキョウフカ</t>
    </rPh>
    <rPh sb="98" eb="100">
      <t>ハッセイ</t>
    </rPh>
    <phoneticPr fontId="2"/>
  </si>
  <si>
    <t>・都道府県道等の旅行速度について、2030年度までに低下傾向を改善に転換させ、2035年度までに20km/hに改善することを目指す。</t>
    <rPh sb="1" eb="5">
      <t>トドウフケン</t>
    </rPh>
    <rPh sb="5" eb="6">
      <t>ドウ</t>
    </rPh>
    <rPh sb="6" eb="7">
      <t>トウ</t>
    </rPh>
    <rPh sb="8" eb="12">
      <t>リョコウソクド</t>
    </rPh>
    <rPh sb="21" eb="23">
      <t>ネンド</t>
    </rPh>
    <rPh sb="26" eb="28">
      <t>テイカ</t>
    </rPh>
    <rPh sb="28" eb="30">
      <t>ケイコウ</t>
    </rPh>
    <rPh sb="31" eb="33">
      <t>カイゼン</t>
    </rPh>
    <rPh sb="34" eb="36">
      <t>テンカン</t>
    </rPh>
    <rPh sb="43" eb="45">
      <t>ネンド</t>
    </rPh>
    <rPh sb="55" eb="57">
      <t>カイゼン</t>
    </rPh>
    <rPh sb="62" eb="64">
      <t>メザ</t>
    </rPh>
    <phoneticPr fontId="2"/>
  </si>
  <si>
    <t>R8以降の事業費財源については、現時点では未定</t>
    <rPh sb="2" eb="4">
      <t>イコウ</t>
    </rPh>
    <rPh sb="5" eb="8">
      <t>ジギョウヒ</t>
    </rPh>
    <rPh sb="8" eb="10">
      <t>ザイゲン</t>
    </rPh>
    <rPh sb="16" eb="19">
      <t>ゲンジテン</t>
    </rPh>
    <rPh sb="21" eb="23">
      <t>ミテイ</t>
    </rPh>
    <phoneticPr fontId="2"/>
  </si>
  <si>
    <t>×</t>
  </si>
  <si>
    <t>現時点では産学官等の連携は未定</t>
    <rPh sb="0" eb="3">
      <t>ゲンジテン</t>
    </rPh>
    <rPh sb="5" eb="8">
      <t>サンガクカン</t>
    </rPh>
    <rPh sb="8" eb="9">
      <t>トウ</t>
    </rPh>
    <rPh sb="10" eb="12">
      <t>レンケイ</t>
    </rPh>
    <rPh sb="13" eb="15">
      <t>ミテイ</t>
    </rPh>
    <phoneticPr fontId="2"/>
  </si>
  <si>
    <t>R7は、プローブデータやスマートフォンの位置情報データといったビッグデータを活用し、人や車の移動経路及び時間帯を詳細に把握・分析する。これを踏まえ、R8に渋滞対策の試行実施を行う。</t>
    <rPh sb="20" eb="24">
      <t>イチジョウホウ</t>
    </rPh>
    <rPh sb="38" eb="40">
      <t>カツヨウ</t>
    </rPh>
    <rPh sb="42" eb="43">
      <t>ヒト</t>
    </rPh>
    <rPh sb="44" eb="45">
      <t>クルマ</t>
    </rPh>
    <rPh sb="46" eb="48">
      <t>イドウ</t>
    </rPh>
    <rPh sb="48" eb="50">
      <t>ケイロ</t>
    </rPh>
    <rPh sb="50" eb="51">
      <t>オヨ</t>
    </rPh>
    <rPh sb="52" eb="55">
      <t>ジカンタイ</t>
    </rPh>
    <rPh sb="56" eb="58">
      <t>ショウサイ</t>
    </rPh>
    <rPh sb="59" eb="61">
      <t>ハアク</t>
    </rPh>
    <rPh sb="62" eb="64">
      <t>ブンセキ</t>
    </rPh>
    <rPh sb="70" eb="71">
      <t>フ</t>
    </rPh>
    <rPh sb="77" eb="81">
      <t>ジュウタイタイサク</t>
    </rPh>
    <rPh sb="82" eb="86">
      <t>シコウジッシ</t>
    </rPh>
    <rPh sb="87" eb="88">
      <t>オコナ</t>
    </rPh>
    <phoneticPr fontId="2"/>
  </si>
  <si>
    <t>【めざす将来像】
2030年に自動運転の社会実装
【課題】
・自動運転技術の精度及び安全性の向上
・機運醸成の取組みによる社会受容性
　（住民理解・交通安全意識）の向上
・自動運転サービスの事業性確保</t>
    <rPh sb="4" eb="6">
      <t>ショウライ</t>
    </rPh>
    <rPh sb="6" eb="7">
      <t>ゾウ</t>
    </rPh>
    <rPh sb="13" eb="14">
      <t>ネン</t>
    </rPh>
    <rPh sb="15" eb="19">
      <t>ジドウウンテン</t>
    </rPh>
    <rPh sb="20" eb="22">
      <t>シャカイ</t>
    </rPh>
    <rPh sb="22" eb="24">
      <t>ジッソウ</t>
    </rPh>
    <rPh sb="26" eb="28">
      <t>カダイ</t>
    </rPh>
    <rPh sb="31" eb="35">
      <t>ジドウウンテン</t>
    </rPh>
    <rPh sb="35" eb="37">
      <t>ギジュツ</t>
    </rPh>
    <rPh sb="38" eb="40">
      <t>セイド</t>
    </rPh>
    <rPh sb="40" eb="41">
      <t>オヨ</t>
    </rPh>
    <rPh sb="42" eb="44">
      <t>アンゼン</t>
    </rPh>
    <rPh sb="44" eb="45">
      <t>セイ</t>
    </rPh>
    <rPh sb="46" eb="48">
      <t>コウジョウ</t>
    </rPh>
    <rPh sb="50" eb="54">
      <t>キウンジョウセイ</t>
    </rPh>
    <rPh sb="55" eb="57">
      <t>トリクミ</t>
    </rPh>
    <rPh sb="61" eb="63">
      <t>シャカイ</t>
    </rPh>
    <rPh sb="63" eb="66">
      <t>ジュヨウセイ</t>
    </rPh>
    <rPh sb="69" eb="73">
      <t>ジュウミンリカイ</t>
    </rPh>
    <rPh sb="74" eb="78">
      <t>コウツウアンゼン</t>
    </rPh>
    <rPh sb="78" eb="80">
      <t>イシキ</t>
    </rPh>
    <rPh sb="82" eb="84">
      <t>コウジョウ</t>
    </rPh>
    <rPh sb="86" eb="88">
      <t>ジドウ</t>
    </rPh>
    <rPh sb="88" eb="90">
      <t>ウンテン</t>
    </rPh>
    <rPh sb="95" eb="97">
      <t>ジギョウ</t>
    </rPh>
    <rPh sb="97" eb="98">
      <t>セイ</t>
    </rPh>
    <rPh sb="98" eb="100">
      <t>カクホ</t>
    </rPh>
    <phoneticPr fontId="2"/>
  </si>
  <si>
    <t>・R10末での手動介入率0％
（手動介入率＝手動走行時間／全走行時間）
・対象地域でのアンケートで自動運転バスへの期待度が90％以上</t>
    <rPh sb="4" eb="5">
      <t>マツ</t>
    </rPh>
    <rPh sb="7" eb="9">
      <t>シュドウ</t>
    </rPh>
    <rPh sb="9" eb="11">
      <t>カイニュウ</t>
    </rPh>
    <rPh sb="11" eb="12">
      <t>リツ</t>
    </rPh>
    <rPh sb="22" eb="24">
      <t>シュドウ</t>
    </rPh>
    <rPh sb="24" eb="26">
      <t>ソウコウ</t>
    </rPh>
    <rPh sb="26" eb="28">
      <t>ジカン</t>
    </rPh>
    <rPh sb="29" eb="32">
      <t>ゼンソウコウ</t>
    </rPh>
    <rPh sb="32" eb="34">
      <t>ジカン</t>
    </rPh>
    <rPh sb="37" eb="41">
      <t>タイショウチイキ</t>
    </rPh>
    <rPh sb="49" eb="51">
      <t>ジドウ</t>
    </rPh>
    <rPh sb="51" eb="53">
      <t>ウンテン</t>
    </rPh>
    <rPh sb="57" eb="60">
      <t>キタイド</t>
    </rPh>
    <rPh sb="64" eb="66">
      <t>イジョウ</t>
    </rPh>
    <phoneticPr fontId="2"/>
  </si>
  <si>
    <t>・R6は府一般財源により事業実施。
・R7以降は府とOsaka Metroの双方で費用を負担し、事業を実施予定。
・実証実験終了後のR11以降は得られたノウハウを市町村に展開し、府内市町村への社会実装の加速化に寄与する。</t>
    <rPh sb="4" eb="5">
      <t>フ</t>
    </rPh>
    <rPh sb="5" eb="7">
      <t>イッパン</t>
    </rPh>
    <rPh sb="7" eb="9">
      <t>ザイゲン</t>
    </rPh>
    <rPh sb="12" eb="14">
      <t>ジギョウ</t>
    </rPh>
    <rPh sb="14" eb="16">
      <t>ジッシ</t>
    </rPh>
    <rPh sb="21" eb="23">
      <t>イコウ</t>
    </rPh>
    <rPh sb="24" eb="25">
      <t>フ</t>
    </rPh>
    <rPh sb="38" eb="40">
      <t>ソウホウ</t>
    </rPh>
    <rPh sb="41" eb="43">
      <t>ヒヨウ</t>
    </rPh>
    <rPh sb="44" eb="46">
      <t>フタン</t>
    </rPh>
    <rPh sb="48" eb="50">
      <t>ジギョウ</t>
    </rPh>
    <rPh sb="51" eb="53">
      <t>ジッシ</t>
    </rPh>
    <rPh sb="53" eb="55">
      <t>ヨテイ</t>
    </rPh>
    <rPh sb="58" eb="62">
      <t>ジッショウジッケン</t>
    </rPh>
    <rPh sb="62" eb="65">
      <t>シュウリョウゴ</t>
    </rPh>
    <rPh sb="69" eb="71">
      <t>イコウ</t>
    </rPh>
    <rPh sb="72" eb="73">
      <t>エ</t>
    </rPh>
    <rPh sb="81" eb="84">
      <t>シチョウソン</t>
    </rPh>
    <rPh sb="85" eb="87">
      <t>テンカイ</t>
    </rPh>
    <rPh sb="89" eb="91">
      <t>フナイ</t>
    </rPh>
    <rPh sb="91" eb="94">
      <t>シチョウソン</t>
    </rPh>
    <rPh sb="96" eb="98">
      <t>シャカイ</t>
    </rPh>
    <rPh sb="98" eb="100">
      <t>ジッソウ</t>
    </rPh>
    <rPh sb="101" eb="103">
      <t>カソク</t>
    </rPh>
    <rPh sb="103" eb="104">
      <t>カ</t>
    </rPh>
    <rPh sb="105" eb="107">
      <t>キヨ</t>
    </rPh>
    <phoneticPr fontId="2"/>
  </si>
  <si>
    <t>＜産＞
・自動運転技術、運行に関する意見
（Osaka Metro・先進モビリティ）
＜官＞
・レベル4モビリティ・地域コミッティを設置済み
（近畿運輸局・近畿地方整備局・近畿経済産業局・大阪府警察）
・地元市町村との連携
（富田林市・太子町・ 河南町 ・千早赤阪村）
＜学＞
・機運醸成活動での連携を予定
（大阪芸術大学）</t>
    <rPh sb="1" eb="2">
      <t>サン</t>
    </rPh>
    <rPh sb="44" eb="45">
      <t>カン</t>
    </rPh>
    <rPh sb="72" eb="74">
      <t>キンキ</t>
    </rPh>
    <rPh sb="74" eb="77">
      <t>ウンユキョク</t>
    </rPh>
    <rPh sb="78" eb="84">
      <t>キンキチホウセイビ</t>
    </rPh>
    <rPh sb="84" eb="85">
      <t>キョク</t>
    </rPh>
    <rPh sb="90" eb="93">
      <t>サンギョウキョク</t>
    </rPh>
    <rPh sb="94" eb="99">
      <t>オオサカフケイサツ</t>
    </rPh>
    <rPh sb="109" eb="111">
      <t>レンケイ</t>
    </rPh>
    <rPh sb="113" eb="117">
      <t>トンダバヤシシ</t>
    </rPh>
    <rPh sb="118" eb="121">
      <t>タイシチョウ</t>
    </rPh>
    <rPh sb="123" eb="126">
      <t>カナンチョウ</t>
    </rPh>
    <rPh sb="128" eb="130">
      <t>チハヤ</t>
    </rPh>
    <rPh sb="130" eb="133">
      <t>アカサカムラ</t>
    </rPh>
    <rPh sb="136" eb="137">
      <t>ガク</t>
    </rPh>
    <rPh sb="140" eb="144">
      <t>キウンジョウセイ</t>
    </rPh>
    <rPh sb="144" eb="146">
      <t>カツドウ</t>
    </rPh>
    <rPh sb="148" eb="150">
      <t>レンケイ</t>
    </rPh>
    <rPh sb="151" eb="153">
      <t>ヨテイ</t>
    </rPh>
    <rPh sb="155" eb="157">
      <t>オオサカ</t>
    </rPh>
    <rPh sb="157" eb="161">
      <t>ゲイジュツダイガク</t>
    </rPh>
    <phoneticPr fontId="2"/>
  </si>
  <si>
    <t>・車両調整・テスト走行
・広報活動・機運醸成イベント等</t>
    <rPh sb="1" eb="3">
      <t>シャリョウ</t>
    </rPh>
    <rPh sb="3" eb="5">
      <t>チョウセイ</t>
    </rPh>
    <rPh sb="9" eb="11">
      <t>ソウコウ</t>
    </rPh>
    <rPh sb="13" eb="15">
      <t>コウホウ</t>
    </rPh>
    <rPh sb="15" eb="17">
      <t>カツドウ</t>
    </rPh>
    <rPh sb="18" eb="20">
      <t>キウン</t>
    </rPh>
    <rPh sb="20" eb="22">
      <t>ジョウセイ</t>
    </rPh>
    <rPh sb="26" eb="27">
      <t>ナド</t>
    </rPh>
    <phoneticPr fontId="2"/>
  </si>
  <si>
    <t>・乗客乗車による実証実験
・広報活動・機運醸成イベント等</t>
    <rPh sb="1" eb="3">
      <t>ジョウキャク</t>
    </rPh>
    <rPh sb="3" eb="5">
      <t>ジョウシャ</t>
    </rPh>
    <rPh sb="8" eb="12">
      <t>ジッショウジッケン</t>
    </rPh>
    <phoneticPr fontId="2"/>
  </si>
  <si>
    <t>・乗客乗車による実証実験
・広報活動・機運醸成イベント等</t>
  </si>
  <si>
    <t>【目指す将来像】
府内における共創の取組が推進し、持続可能な交通サービスがの実現を目指す
【課題】
府内市町村において、府が重要と考える輸送の合理化が図られるような共創の取組が進んでいない</t>
    <rPh sb="1" eb="3">
      <t>メザ</t>
    </rPh>
    <rPh sb="4" eb="7">
      <t>ショウライゾウ</t>
    </rPh>
    <rPh sb="9" eb="11">
      <t>フナイ</t>
    </rPh>
    <rPh sb="15" eb="17">
      <t>キョウソウ</t>
    </rPh>
    <rPh sb="18" eb="20">
      <t>トリクミ</t>
    </rPh>
    <rPh sb="21" eb="23">
      <t>スイシン</t>
    </rPh>
    <rPh sb="38" eb="40">
      <t>ジツゲン</t>
    </rPh>
    <rPh sb="41" eb="43">
      <t>メザ</t>
    </rPh>
    <rPh sb="47" eb="49">
      <t>カダイ</t>
    </rPh>
    <rPh sb="51" eb="56">
      <t>フナイシチョウソン</t>
    </rPh>
    <rPh sb="61" eb="62">
      <t>フ</t>
    </rPh>
    <rPh sb="63" eb="65">
      <t>ジュウヨウ</t>
    </rPh>
    <rPh sb="66" eb="67">
      <t>カンガ</t>
    </rPh>
    <rPh sb="76" eb="77">
      <t>ハカ</t>
    </rPh>
    <rPh sb="83" eb="85">
      <t>キョウソウ</t>
    </rPh>
    <rPh sb="86" eb="88">
      <t>トリクミ</t>
    </rPh>
    <rPh sb="89" eb="90">
      <t>スス</t>
    </rPh>
    <phoneticPr fontId="2"/>
  </si>
  <si>
    <t>・R8年度末における共創の取組検討件数４件</t>
    <rPh sb="3" eb="5">
      <t>ネンド</t>
    </rPh>
    <rPh sb="5" eb="6">
      <t>マツ</t>
    </rPh>
    <rPh sb="10" eb="12">
      <t>キョウソウ</t>
    </rPh>
    <rPh sb="13" eb="15">
      <t>トリクミ</t>
    </rPh>
    <rPh sb="15" eb="19">
      <t>ケントウケンスウ</t>
    </rPh>
    <rPh sb="20" eb="21">
      <t>ケン</t>
    </rPh>
    <phoneticPr fontId="2"/>
  </si>
  <si>
    <t>R7,8に府委託により共創の取組のモデル確立を図り、R9以降は、モデルを他市町村に展開し、府内市町村の共創の取組の促進を図る。</t>
    <rPh sb="5" eb="6">
      <t>フ</t>
    </rPh>
    <rPh sb="6" eb="8">
      <t>イタク</t>
    </rPh>
    <rPh sb="11" eb="13">
      <t>キョウソウ</t>
    </rPh>
    <rPh sb="14" eb="16">
      <t>トリクミ</t>
    </rPh>
    <rPh sb="20" eb="22">
      <t>カクリツ</t>
    </rPh>
    <rPh sb="23" eb="24">
      <t>ハカ</t>
    </rPh>
    <rPh sb="28" eb="30">
      <t>イコウ</t>
    </rPh>
    <rPh sb="36" eb="40">
      <t>タシチョウソン</t>
    </rPh>
    <rPh sb="41" eb="43">
      <t>テンカイ</t>
    </rPh>
    <rPh sb="45" eb="47">
      <t>フナイ</t>
    </rPh>
    <rPh sb="47" eb="50">
      <t>シチョウソン</t>
    </rPh>
    <rPh sb="51" eb="53">
      <t>キョウソウ</t>
    </rPh>
    <rPh sb="54" eb="56">
      <t>トリクミ</t>
    </rPh>
    <rPh sb="57" eb="59">
      <t>ソクシン</t>
    </rPh>
    <rPh sb="60" eb="61">
      <t>ハカ</t>
    </rPh>
    <phoneticPr fontId="2"/>
  </si>
  <si>
    <t>要件である「自治体＋３者」を満たさない
＜産＞＜官＞
・市町村、事業者と、企業通勤用バスなど様々な輸送手段を含めて輸送手段を検討</t>
    <rPh sb="0" eb="2">
      <t>ヨウケン</t>
    </rPh>
    <rPh sb="6" eb="9">
      <t>ジチタイ</t>
    </rPh>
    <rPh sb="11" eb="12">
      <t>シャ</t>
    </rPh>
    <rPh sb="14" eb="15">
      <t>ミ</t>
    </rPh>
    <rPh sb="21" eb="22">
      <t>サン</t>
    </rPh>
    <rPh sb="24" eb="25">
      <t>カン</t>
    </rPh>
    <rPh sb="28" eb="31">
      <t>シチョウソン</t>
    </rPh>
    <rPh sb="32" eb="35">
      <t>ジギョウシャ</t>
    </rPh>
    <rPh sb="37" eb="39">
      <t>キギョウ</t>
    </rPh>
    <rPh sb="39" eb="42">
      <t>ツウキンヨウ</t>
    </rPh>
    <rPh sb="46" eb="48">
      <t>サマザマ</t>
    </rPh>
    <rPh sb="49" eb="53">
      <t>ユソウシュダン</t>
    </rPh>
    <rPh sb="54" eb="55">
      <t>フク</t>
    </rPh>
    <rPh sb="57" eb="61">
      <t>ユソウシュダン</t>
    </rPh>
    <rPh sb="62" eb="64">
      <t>ケントウ</t>
    </rPh>
    <phoneticPr fontId="2"/>
  </si>
  <si>
    <t>彩都東部地区アクセス道路整備
都市計画道路茨木箕面丘陵線</t>
    <rPh sb="0" eb="2">
      <t>サイト</t>
    </rPh>
    <rPh sb="2" eb="4">
      <t>トウブ</t>
    </rPh>
    <rPh sb="4" eb="6">
      <t>チク</t>
    </rPh>
    <rPh sb="10" eb="12">
      <t>ドウロ</t>
    </rPh>
    <rPh sb="12" eb="14">
      <t>セイビ</t>
    </rPh>
    <rPh sb="15" eb="19">
      <t>トシケイカク</t>
    </rPh>
    <rPh sb="19" eb="21">
      <t>ドウロ</t>
    </rPh>
    <rPh sb="21" eb="28">
      <t>イバラキミノオキュウリョウセン</t>
    </rPh>
    <phoneticPr fontId="2"/>
  </si>
  <si>
    <t>彩都東部地区のまちづくりに不可欠な社会基盤（道路）として、まちづくりのスケジュールに合わせて整備中。
住宅市街地基盤整備事業として国交省住宅局交付金を活用しているが、国交省住宅局より新交付金への移行を打診されている。</t>
    <rPh sb="0" eb="6">
      <t>サイトトウブチク</t>
    </rPh>
    <rPh sb="13" eb="16">
      <t>フカケツ</t>
    </rPh>
    <rPh sb="42" eb="43">
      <t>ア</t>
    </rPh>
    <rPh sb="46" eb="49">
      <t>セイビチュウ</t>
    </rPh>
    <rPh sb="65" eb="68">
      <t>コッコウショウ</t>
    </rPh>
    <rPh sb="68" eb="71">
      <t>ジュウタクキョク</t>
    </rPh>
    <rPh sb="71" eb="74">
      <t>コウフキン</t>
    </rPh>
    <rPh sb="75" eb="77">
      <t>カツヨウ</t>
    </rPh>
    <rPh sb="83" eb="86">
      <t>コッコウショウ</t>
    </rPh>
    <rPh sb="86" eb="89">
      <t>ジュウタクキョク</t>
    </rPh>
    <rPh sb="91" eb="95">
      <t>シンコウフキン</t>
    </rPh>
    <rPh sb="97" eb="99">
      <t>イコウ</t>
    </rPh>
    <rPh sb="100" eb="102">
      <t>ダシン</t>
    </rPh>
    <phoneticPr fontId="2"/>
  </si>
  <si>
    <t>・公共施設整備を実施し、住宅建設事業及び宅地開発事業の推進を図るとともに、災害に強い安全・安心な住宅地の供給を促進する。</t>
  </si>
  <si>
    <t>・彩都の企業立地件数（または従業者数）</t>
    <rPh sb="1" eb="3">
      <t>サイト</t>
    </rPh>
    <rPh sb="4" eb="8">
      <t>キギョウリッチ</t>
    </rPh>
    <rPh sb="8" eb="10">
      <t>ケンスウ</t>
    </rPh>
    <phoneticPr fontId="2"/>
  </si>
  <si>
    <t>・基盤整備後の彩都のまちづくりは民間主導により進展</t>
    <rPh sb="1" eb="6">
      <t>キバンセイビゴ</t>
    </rPh>
    <rPh sb="7" eb="9">
      <t>サイト</t>
    </rPh>
    <rPh sb="16" eb="20">
      <t>ミンカンシュドウ</t>
    </rPh>
    <rPh sb="23" eb="25">
      <t>シンテン</t>
    </rPh>
    <phoneticPr fontId="2"/>
  </si>
  <si>
    <t>&lt;産、官、学、金＞
民間事業者、地元市、大学及び銀行等で構成される彩都建設推進協議会において、産業拠点形成を推進</t>
    <rPh sb="1" eb="2">
      <t>サン</t>
    </rPh>
    <rPh sb="3" eb="4">
      <t>カン</t>
    </rPh>
    <rPh sb="5" eb="6">
      <t>ガク</t>
    </rPh>
    <rPh sb="7" eb="8">
      <t>キン</t>
    </rPh>
    <rPh sb="10" eb="14">
      <t>ミンカンジギョウ</t>
    </rPh>
    <rPh sb="14" eb="15">
      <t>モノ</t>
    </rPh>
    <rPh sb="16" eb="18">
      <t>ジモト</t>
    </rPh>
    <rPh sb="18" eb="19">
      <t>シ</t>
    </rPh>
    <rPh sb="20" eb="22">
      <t>ダイガク</t>
    </rPh>
    <rPh sb="22" eb="23">
      <t>オヨ</t>
    </rPh>
    <rPh sb="24" eb="26">
      <t>ギンコウ</t>
    </rPh>
    <rPh sb="26" eb="27">
      <t>トウ</t>
    </rPh>
    <rPh sb="28" eb="30">
      <t>コウセイ</t>
    </rPh>
    <rPh sb="33" eb="35">
      <t>サイト</t>
    </rPh>
    <rPh sb="35" eb="37">
      <t>ケンセツ</t>
    </rPh>
    <rPh sb="37" eb="39">
      <t>スイシン</t>
    </rPh>
    <rPh sb="39" eb="42">
      <t>キョウギカイ</t>
    </rPh>
    <rPh sb="47" eb="49">
      <t>サンギョウ</t>
    </rPh>
    <rPh sb="49" eb="51">
      <t>キョテン</t>
    </rPh>
    <rPh sb="51" eb="53">
      <t>ケイセイ</t>
    </rPh>
    <rPh sb="54" eb="56">
      <t>スイシン</t>
    </rPh>
    <phoneticPr fontId="2"/>
  </si>
  <si>
    <t>橋梁工事</t>
    <rPh sb="0" eb="4">
      <t>キョウリョウコウジ</t>
    </rPh>
    <phoneticPr fontId="2"/>
  </si>
  <si>
    <t>高付加価値化・国内外の競合との差別化につながる新技術（冷蔵・冷凍技術等）の導入等により、これまで輸出できなかった農産物の輸出や、輸送距離が遠い国への輸出を確立する。</t>
    <rPh sb="39" eb="40">
      <t>ナド</t>
    </rPh>
    <rPh sb="48" eb="50">
      <t>ユシュツ</t>
    </rPh>
    <rPh sb="56" eb="59">
      <t>ノウサンブツ</t>
    </rPh>
    <rPh sb="60" eb="62">
      <t>ユシュツ</t>
    </rPh>
    <rPh sb="64" eb="66">
      <t>ユソウ</t>
    </rPh>
    <rPh sb="66" eb="68">
      <t>キョリ</t>
    </rPh>
    <rPh sb="69" eb="70">
      <t>トオ</t>
    </rPh>
    <rPh sb="71" eb="72">
      <t>コク</t>
    </rPh>
    <rPh sb="74" eb="76">
      <t>ユシュツ</t>
    </rPh>
    <rPh sb="77" eb="79">
      <t>カクリツ</t>
    </rPh>
    <phoneticPr fontId="2"/>
  </si>
  <si>
    <t xml:space="preserve">【めざす将来像】
「傷みやすく輸送が困難」「輸送距離が長くなるため鮮度を保持できない」等の理由で輸出が考えられなかった品目や相手国について、新技術（冷蔵・冷凍技術等）導入により海外展開をめざす
【課題】
・付加価値が高く、海外マーケットでも国内外の競合商品と差別化可能な品目の販路拡大
・海外展開に向けた大阪産(もん)の高付加価値化・差別化　 </t>
    <rPh sb="4" eb="7">
      <t>ショウライゾウ</t>
    </rPh>
    <rPh sb="99" eb="101">
      <t>カダイ</t>
    </rPh>
    <phoneticPr fontId="2"/>
  </si>
  <si>
    <t>輸出に有望な品目（５品目）の安定的な海外販路の確立（５品目×１事業者＝５事業者）</t>
    <rPh sb="14" eb="17">
      <t>アンテイテキ</t>
    </rPh>
    <rPh sb="18" eb="22">
      <t>カイガイハンロ</t>
    </rPh>
    <rPh sb="23" eb="25">
      <t>カクリツ</t>
    </rPh>
    <rPh sb="27" eb="29">
      <t>ヒンモク</t>
    </rPh>
    <rPh sb="31" eb="34">
      <t>ジギョウシャ</t>
    </rPh>
    <rPh sb="36" eb="39">
      <t>ジギョウシャ</t>
    </rPh>
    <phoneticPr fontId="2"/>
  </si>
  <si>
    <t>R12以降は事業者で事業実施予定</t>
    <rPh sb="3" eb="5">
      <t>イコウ</t>
    </rPh>
    <rPh sb="6" eb="9">
      <t>ジギョウシャ</t>
    </rPh>
    <rPh sb="10" eb="12">
      <t>ジギョウ</t>
    </rPh>
    <rPh sb="12" eb="14">
      <t>ジッシ</t>
    </rPh>
    <rPh sb="14" eb="16">
      <t>ヨテイ</t>
    </rPh>
    <phoneticPr fontId="2"/>
  </si>
  <si>
    <t>・有識者等への意見聴取
（多様な主体（産官学金労言）の参画はなしのため）</t>
    <rPh sb="1" eb="4">
      <t>ユウシキシャ</t>
    </rPh>
    <rPh sb="4" eb="5">
      <t>ナド</t>
    </rPh>
    <rPh sb="7" eb="11">
      <t>イケンチョウシュ</t>
    </rPh>
    <phoneticPr fontId="2"/>
  </si>
  <si>
    <t>・海外シェフ等を対象とした食材提案会の開催
・長距離輸送に資する鮮度保持技術の実証
・ターゲット国へのサンプル輸送、需要調査</t>
    <rPh sb="1" eb="3">
      <t>カイガイ</t>
    </rPh>
    <rPh sb="6" eb="7">
      <t>トウ</t>
    </rPh>
    <rPh sb="8" eb="10">
      <t>タイショウ</t>
    </rPh>
    <rPh sb="13" eb="15">
      <t>ショクザイ</t>
    </rPh>
    <rPh sb="15" eb="17">
      <t>テイアン</t>
    </rPh>
    <rPh sb="17" eb="18">
      <t>カイ</t>
    </rPh>
    <rPh sb="19" eb="21">
      <t>カイサイ</t>
    </rPh>
    <rPh sb="23" eb="26">
      <t>チョウキョリ</t>
    </rPh>
    <rPh sb="26" eb="28">
      <t>ユソウ</t>
    </rPh>
    <rPh sb="29" eb="30">
      <t>シ</t>
    </rPh>
    <rPh sb="32" eb="34">
      <t>センド</t>
    </rPh>
    <rPh sb="34" eb="36">
      <t>ホジ</t>
    </rPh>
    <rPh sb="36" eb="38">
      <t>ギジュツ</t>
    </rPh>
    <rPh sb="39" eb="41">
      <t>ジッショウ</t>
    </rPh>
    <rPh sb="48" eb="49">
      <t>コク</t>
    </rPh>
    <rPh sb="55" eb="57">
      <t>ユソウ</t>
    </rPh>
    <rPh sb="58" eb="60">
      <t>ジュヨウ</t>
    </rPh>
    <rPh sb="60" eb="62">
      <t>チョウサ</t>
    </rPh>
    <phoneticPr fontId="2"/>
  </si>
  <si>
    <t>出荷形態の検討・調整
新技術を用いた輸送の実用化、サプライチェーン構築</t>
    <rPh sb="0" eb="2">
      <t>シュッカ</t>
    </rPh>
    <rPh sb="2" eb="4">
      <t>ケイタイ</t>
    </rPh>
    <rPh sb="5" eb="7">
      <t>ケントウ</t>
    </rPh>
    <rPh sb="8" eb="10">
      <t>チョウセイ</t>
    </rPh>
    <rPh sb="11" eb="12">
      <t>シン</t>
    </rPh>
    <rPh sb="12" eb="14">
      <t>ギジュツ</t>
    </rPh>
    <rPh sb="15" eb="16">
      <t>モチ</t>
    </rPh>
    <rPh sb="18" eb="20">
      <t>ユソウ</t>
    </rPh>
    <rPh sb="21" eb="24">
      <t>ジツヨウカ</t>
    </rPh>
    <rPh sb="33" eb="35">
      <t>コウチク</t>
    </rPh>
    <phoneticPr fontId="2"/>
  </si>
  <si>
    <t>養殖業への新規参入等に必要な経費（設備投資や運営費）に対して支援を行い、府内の養殖業の普及を促進する</t>
  </si>
  <si>
    <t>水産資源の減少により、漁獲量が頭打ちの状況にある中、自然環境に影響されない陸上養殖や新技術を活用したカキ養殖などの養殖業への新規参入支援を行い、水産業のさらなる成長産業化を図る。</t>
  </si>
  <si>
    <t>大阪府の直近10年の平均年間養殖産出額149,000千円を本事業により、319,000千円に増加させる。</t>
  </si>
  <si>
    <t>本事業では新規参入者を支援するためのプラットフォームを構築する計画としており、プラットフォームについては、事業終了後も関係者で自走する計画となっているため、新規参入者に対して継続的に支援を行い、自立を促す内容としている。</t>
  </si>
  <si>
    <t>本事業の一つとして、養殖関連業者や金融機関、環農水研等を構成員とする養殖ビジネスマッチングプラットフォームを構築し、新規参入者に対して、ノウハウの提供や、異業種マッチングの機会の提供を行うこととしている。</t>
  </si>
  <si>
    <t>・新規参入事業者への補助（補助金）
・養殖ビジネスマッチングプラットフォームの管理運営（委託料）</t>
  </si>
  <si>
    <t>事業者のニーズや事業実施状況により、事業継続を検討</t>
  </si>
  <si>
    <t>【めざす将来像】
万博会場内（「大阪ウイーク～春・夏・秋～）において、大阪産(もん)の魅力発信し、大阪産(もん)が食べられる、買える、体験できる施設等へ誘引する仕掛けづくりを行うことで府内周遊促進を図り、大阪産(もん)消費拡大とブランド力向上に繋げていく。
【課題】
・大阪産(もん)ロゴマークの許可件数が年々増加傾向にあるが、全国認知度は低い。
・来阪観光客の訪問場所は大阪市内に集中。</t>
    <rPh sb="4" eb="7">
      <t>ショウライゾウ</t>
    </rPh>
    <rPh sb="72" eb="74">
      <t>シセツ</t>
    </rPh>
    <rPh sb="131" eb="133">
      <t>カダイ</t>
    </rPh>
    <phoneticPr fontId="2"/>
  </si>
  <si>
    <t>・大阪産(もん)ロゴマークの許可件数
　30件増/年</t>
    <rPh sb="22" eb="23">
      <t>ケン</t>
    </rPh>
    <rPh sb="23" eb="24">
      <t>ゾウ</t>
    </rPh>
    <rPh sb="25" eb="26">
      <t>ネン</t>
    </rPh>
    <phoneticPr fontId="2"/>
  </si>
  <si>
    <t>・R7年度で本事業は終了（万博関連事業のため）
・府一般財源により大阪産(もん)ブランド化推進はこれまで取り通常事業として継続</t>
    <rPh sb="6" eb="9">
      <t>ホンジギョウ</t>
    </rPh>
    <rPh sb="13" eb="15">
      <t>バンパク</t>
    </rPh>
    <rPh sb="15" eb="17">
      <t>カンレン</t>
    </rPh>
    <rPh sb="17" eb="19">
      <t>ジギョウ</t>
    </rPh>
    <rPh sb="33" eb="35">
      <t>オオサカ</t>
    </rPh>
    <rPh sb="35" eb="36">
      <t>サン</t>
    </rPh>
    <rPh sb="44" eb="45">
      <t>カ</t>
    </rPh>
    <rPh sb="45" eb="47">
      <t>スイシン</t>
    </rPh>
    <rPh sb="52" eb="53">
      <t>ド</t>
    </rPh>
    <rPh sb="61" eb="63">
      <t>ケイゾク</t>
    </rPh>
    <phoneticPr fontId="2"/>
  </si>
  <si>
    <t>・有識者等への意見聴取</t>
    <rPh sb="1" eb="4">
      <t>ユウシキシャ</t>
    </rPh>
    <rPh sb="4" eb="5">
      <t>ナド</t>
    </rPh>
    <rPh sb="7" eb="11">
      <t>イケンチョウシュ</t>
    </rPh>
    <phoneticPr fontId="2"/>
  </si>
  <si>
    <t>△</t>
  </si>
  <si>
    <t>・映像、ステージ及び飲食の提供を通じて、産地のPR及び大阪産(もん)を提供する府内飲食店や体験施設等の情報の発信を行い、会場内での一体的なイベントを実施。</t>
    <rPh sb="1" eb="3">
      <t>エイゾウ</t>
    </rPh>
    <rPh sb="8" eb="9">
      <t>オヨ</t>
    </rPh>
    <rPh sb="10" eb="12">
      <t>インショク</t>
    </rPh>
    <rPh sb="13" eb="15">
      <t>テイキョウ</t>
    </rPh>
    <rPh sb="16" eb="17">
      <t>ツウ</t>
    </rPh>
    <rPh sb="20" eb="22">
      <t>サンチ</t>
    </rPh>
    <rPh sb="25" eb="26">
      <t>オヨ</t>
    </rPh>
    <rPh sb="27" eb="29">
      <t>オオサカ</t>
    </rPh>
    <rPh sb="29" eb="30">
      <t>サン</t>
    </rPh>
    <rPh sb="35" eb="37">
      <t>テイキョウ</t>
    </rPh>
    <rPh sb="39" eb="41">
      <t>フナイ</t>
    </rPh>
    <rPh sb="41" eb="43">
      <t>インショク</t>
    </rPh>
    <rPh sb="43" eb="44">
      <t>テン</t>
    </rPh>
    <rPh sb="45" eb="47">
      <t>タイケン</t>
    </rPh>
    <rPh sb="47" eb="49">
      <t>シセツ</t>
    </rPh>
    <rPh sb="49" eb="50">
      <t>ナド</t>
    </rPh>
    <rPh sb="51" eb="53">
      <t>ジョウホウ</t>
    </rPh>
    <rPh sb="54" eb="56">
      <t>ハッシン</t>
    </rPh>
    <rPh sb="57" eb="58">
      <t>オコナ</t>
    </rPh>
    <rPh sb="60" eb="62">
      <t>カイジョウ</t>
    </rPh>
    <rPh sb="62" eb="63">
      <t>ナイ</t>
    </rPh>
    <rPh sb="65" eb="67">
      <t>イッタイ</t>
    </rPh>
    <rPh sb="67" eb="68">
      <t>テキ</t>
    </rPh>
    <rPh sb="74" eb="76">
      <t>ジッシ</t>
    </rPh>
    <phoneticPr fontId="2"/>
  </si>
  <si>
    <t>なし</t>
  </si>
  <si>
    <t>「デジタルヘルス分野のスタートアップ・エコシステム」を確立させるとともに、治療・予防アプリ等を活用した健康づくり人口を増加させ、府民ＱＯＬの向上を図る「次世代スマートヘルスシティ大阪」を実現する。</t>
  </si>
  <si>
    <t>【めざす将来像】
デジタルヘルスの社会実装を進め、府民ＱＯＬの向上と大阪のさらなる成長を実現する
【課題】
大阪のデジタルヘルス分野のスタートアップ支援環境は充実しておらず、スタートアップへの求心力も低迷</t>
  </si>
  <si>
    <t>・R7末までの地域における新規雇用者数　
　140人
・R7末までの大阪府内で事業実施するスマートヘルス分野のスタートアップ数
　64社
・R7末までの治療・予防アプリ等によって健康づくりに取り組む府民の数
　294,400人
・R7末までの「デジタルヘルスマーケットプレイス」の閲覧数
　160,000PV</t>
    <rPh sb="3" eb="4">
      <t>マツ</t>
    </rPh>
    <rPh sb="30" eb="31">
      <t>マツ</t>
    </rPh>
    <phoneticPr fontId="2"/>
  </si>
  <si>
    <t>R8年度以降は、交付金の活用及び府の負担なし。</t>
    <rPh sb="4" eb="6">
      <t>イコウ</t>
    </rPh>
    <rPh sb="8" eb="11">
      <t>コウフキン</t>
    </rPh>
    <rPh sb="12" eb="14">
      <t>カツヨウ</t>
    </rPh>
    <rPh sb="14" eb="15">
      <t>オヨ</t>
    </rPh>
    <rPh sb="16" eb="17">
      <t>フ</t>
    </rPh>
    <rPh sb="18" eb="20">
      <t>フタン</t>
    </rPh>
    <phoneticPr fontId="2"/>
  </si>
  <si>
    <t>＜産＞
・スタートアップのニーズ等を勘案した今後の改善方策について意見
＜学＞
・社会実装に向けた制度整備に関する意見
＜金＞
・スタートアップのニーズ等を勘案した今後の改善方策について意見</t>
    <rPh sb="1" eb="2">
      <t>サン</t>
    </rPh>
    <rPh sb="37" eb="38">
      <t>マナ</t>
    </rPh>
    <rPh sb="41" eb="45">
      <t>シャカイジッソウ</t>
    </rPh>
    <rPh sb="46" eb="47">
      <t>ム</t>
    </rPh>
    <rPh sb="49" eb="51">
      <t>セイド</t>
    </rPh>
    <rPh sb="51" eb="53">
      <t>セイビ</t>
    </rPh>
    <rPh sb="54" eb="55">
      <t>カン</t>
    </rPh>
    <rPh sb="57" eb="59">
      <t>イケン</t>
    </rPh>
    <rPh sb="61" eb="62">
      <t>キン</t>
    </rPh>
    <rPh sb="76" eb="77">
      <t>トウ</t>
    </rPh>
    <rPh sb="78" eb="80">
      <t>カンアン</t>
    </rPh>
    <rPh sb="82" eb="84">
      <t>コンゴ</t>
    </rPh>
    <rPh sb="85" eb="89">
      <t>カイゼンホウサク</t>
    </rPh>
    <rPh sb="93" eb="95">
      <t>イケン</t>
    </rPh>
    <phoneticPr fontId="2"/>
  </si>
  <si>
    <t>「eスポーツと言えば大阪」と言われるような地域ブランディング化をすすめ、大阪ならではのeスポーツを活用した新しいエンターテインメントコンテンツの創出、関連産業の拡大をめざし、大阪の成長を促進する。</t>
  </si>
  <si>
    <t>【めざす将来像】
「eスポーツと言えば大阪」と言われるような地域ブランディング化をすすめ、大阪ならではのeスポーツを活用した新しいエンターテインメントコンテンツの創出、関連産業の拡大
【課題】
〇府民の認知度が低く、人口がスポーツとして定着するまでのボリュームに至らない
〇企業等にも、eスポーツの価値の理解が不十分で、投資、スポンサー契約に消極的となり、業界全体として資金不足に陥る</t>
    <rPh sb="99" eb="101">
      <t>フミン</t>
    </rPh>
    <rPh sb="102" eb="105">
      <t>ニンチド</t>
    </rPh>
    <rPh sb="106" eb="107">
      <t>ヒク</t>
    </rPh>
    <rPh sb="109" eb="111">
      <t>ジンコウ</t>
    </rPh>
    <phoneticPr fontId="2"/>
  </si>
  <si>
    <t>R9年度末時点
〇ラウンドテーブル参画団体数：35団体
〇民間によるeスポイベント：年10回以上</t>
    <rPh sb="2" eb="4">
      <t>ネンド</t>
    </rPh>
    <rPh sb="4" eb="5">
      <t>マツ</t>
    </rPh>
    <rPh sb="5" eb="7">
      <t>ジテン</t>
    </rPh>
    <rPh sb="18" eb="20">
      <t>サンカク</t>
    </rPh>
    <rPh sb="20" eb="23">
      <t>ダンタイスウ</t>
    </rPh>
    <rPh sb="26" eb="28">
      <t>ダンタイ</t>
    </rPh>
    <rPh sb="30" eb="32">
      <t>ミンカン</t>
    </rPh>
    <rPh sb="43" eb="44">
      <t>ネン</t>
    </rPh>
    <rPh sb="46" eb="47">
      <t>カイ</t>
    </rPh>
    <rPh sb="47" eb="49">
      <t>イジョウ</t>
    </rPh>
    <phoneticPr fontId="2"/>
  </si>
  <si>
    <t>R10年度以降は事業者負担もしくは府一般財源により事業実施予定</t>
    <rPh sb="3" eb="5">
      <t>ネンド</t>
    </rPh>
    <phoneticPr fontId="2"/>
  </si>
  <si>
    <t>R6.11月　産官学でラウンドテーブルを設立（23団体参画）
＜産＞
・事業拡大と地域貢献の実現に向け、資金・技術提供と市場認知拡大に貢献
＜官＞
地域活性化や産業創出に向け、住民向け施策による認知度向上や行政的支援に貢献
＜学＞
人材育成と産学連携の強化に向け、教育・研究支援と若手人材の供給に貢献</t>
    <rPh sb="5" eb="6">
      <t>ガツ</t>
    </rPh>
    <rPh sb="7" eb="10">
      <t>サンカンガク</t>
    </rPh>
    <rPh sb="20" eb="22">
      <t>セツリツ</t>
    </rPh>
    <rPh sb="25" eb="27">
      <t>ダンタイ</t>
    </rPh>
    <rPh sb="27" eb="29">
      <t>サンカク</t>
    </rPh>
    <rPh sb="32" eb="33">
      <t>サン</t>
    </rPh>
    <rPh sb="46" eb="47">
      <t>ム</t>
    </rPh>
    <rPh sb="64" eb="66">
      <t>コウケン</t>
    </rPh>
    <rPh sb="68" eb="69">
      <t>カン</t>
    </rPh>
    <rPh sb="77" eb="79">
      <t>サンギョウ</t>
    </rPh>
    <rPh sb="79" eb="81">
      <t>ソウシュツ</t>
    </rPh>
    <rPh sb="82" eb="83">
      <t>ム</t>
    </rPh>
    <rPh sb="94" eb="97">
      <t>ニンチド</t>
    </rPh>
    <rPh sb="97" eb="99">
      <t>コウジョウ</t>
    </rPh>
    <rPh sb="100" eb="102">
      <t>ギョウセイ</t>
    </rPh>
    <rPh sb="102" eb="103">
      <t>テキ</t>
    </rPh>
    <rPh sb="103" eb="105">
      <t>シエン</t>
    </rPh>
    <rPh sb="106" eb="108">
      <t>コウケン</t>
    </rPh>
    <rPh sb="110" eb="111">
      <t>ガク</t>
    </rPh>
    <rPh sb="126" eb="127">
      <t>ム</t>
    </rPh>
    <rPh sb="145" eb="147">
      <t>コウケン</t>
    </rPh>
    <phoneticPr fontId="2"/>
  </si>
  <si>
    <t>（１）万博連動キャンペーンのプロモーション　10,000千円
（２）キャンペーンの集大成イベント　30,000千円</t>
    <rPh sb="28" eb="30">
      <t>センエン</t>
    </rPh>
    <rPh sb="55" eb="57">
      <t>センエン</t>
    </rPh>
    <phoneticPr fontId="2"/>
  </si>
  <si>
    <t>都市インフラや多彩な文化という強みに加え、万博開催や健康医療産業拠点の形成といったポテンシャルを活かし、独自の個性・機能を持った国際金融都市の実現をめざす。</t>
  </si>
  <si>
    <t>【めざす将来像】
・アジア・世界の活力を呼び込み「金融をテコに発展するグローバル都市」 
 ・先駆けた取組みで世界に挑戦する「金融のフロントランナー都市」
【課題】
スタートアップやそれに対するファイナンス面での支援体制が不足しており、外資系金融事業者やフィンテック企業の集積が進んでいない。　</t>
  </si>
  <si>
    <t>・金融系外国企業等の大阪誘致
　2025年度までに30社
・ユニコーン・スタートアップ・大学発ベンチャー創出数
　2024年度までにユニコーン3社、スタートアップ300社（うち大学発100社）創出
※2026年度以降のKPIについては、2025年度中の「国際金融都市OSAKA戦略」改訂において設定する予定。</t>
  </si>
  <si>
    <t>R10以降は府一般財源により事業実施予定</t>
  </si>
  <si>
    <t>＜産官学金＞
国際金融都市OSAKA推進委員会を組成し、めざす方向性やKPIの設定についての議論をはじめ、企業誘致についての具体的な取組みを共同で実施している。
（参考：一覧）https://global-financial-city-osaka.jp/jp/wp-content/uploads/2024/08/meibo2408.pdf</t>
  </si>
  <si>
    <t>①官民一体推進組織の運営（国際金融都市OSAKA推進委員会）　3,393千円
②ワンストップ窓口運営・海外プロモーション　54,330千円
③世界への情報発信　5,700千円
④金融系外国企業等進出支援　211,656千円
⑤総合マネジメント　2,012千円
⑥金融リテラシ―教育推進　4,000千円</t>
  </si>
  <si>
    <t>（現時点では未定）
プロモーション活動に加えて、金融系外国企業等の誘致による、地域経済エコシステムの構築を想定</t>
  </si>
  <si>
    <t>オーバーツーリズム対策と観光客消費単価の向上、多様化するニーズに対応した地域資源を活かした誘客促進、国際交流や誘客促進を目的とした教育旅行の活性化、SDGsの推進によるブランディング・魅力創造に取り組む。</t>
  </si>
  <si>
    <t>【めざす将来像】
ショーケース機能強化及び持続可能な観光の実現
【課題】
来阪観光客が増加する一方、オーバーツーリズムによる地域の疲弊や、地域持続性の損失が発生するおそれ</t>
    <rPh sb="4" eb="7">
      <t>ショウライゾウ</t>
    </rPh>
    <rPh sb="15" eb="17">
      <t>キノウ</t>
    </rPh>
    <rPh sb="17" eb="19">
      <t>キョウカ</t>
    </rPh>
    <rPh sb="19" eb="20">
      <t>オヨ</t>
    </rPh>
    <rPh sb="21" eb="25">
      <t>ジゾクカノウ</t>
    </rPh>
    <rPh sb="26" eb="28">
      <t>カンコウ</t>
    </rPh>
    <rPh sb="29" eb="31">
      <t>ジツゲン</t>
    </rPh>
    <rPh sb="34" eb="36">
      <t>カダイ</t>
    </rPh>
    <rPh sb="38" eb="40">
      <t>ライハン</t>
    </rPh>
    <rPh sb="40" eb="43">
      <t>カンコウキャク</t>
    </rPh>
    <rPh sb="44" eb="46">
      <t>ゾウカ</t>
    </rPh>
    <rPh sb="48" eb="50">
      <t>イッポウ</t>
    </rPh>
    <rPh sb="63" eb="65">
      <t>チイキ</t>
    </rPh>
    <rPh sb="66" eb="68">
      <t>ヒヘイ</t>
    </rPh>
    <rPh sb="70" eb="72">
      <t>チイキ</t>
    </rPh>
    <rPh sb="72" eb="75">
      <t>ジゾクセイ</t>
    </rPh>
    <rPh sb="76" eb="78">
      <t>ソンシツ</t>
    </rPh>
    <rPh sb="79" eb="81">
      <t>ハッセイ</t>
    </rPh>
    <phoneticPr fontId="2"/>
  </si>
  <si>
    <t>・大阪・関西万博に向けたショーケース機能強化事業における消費額：○○万円
・大阪・関西万博に向けたショーケース機能強化事業における新規ビジネス件数：○○件
・大阪・関西万博に向けたSDGs対策におけるMICE参画事業者数：○○社
・大阪・関西万博に向けたSDGs対策における食の交流事業件数：○○件</t>
    <rPh sb="1" eb="3">
      <t>オオサカ</t>
    </rPh>
    <rPh sb="4" eb="6">
      <t>カンサイ</t>
    </rPh>
    <rPh sb="6" eb="8">
      <t>バンパク</t>
    </rPh>
    <rPh sb="9" eb="10">
      <t>ム</t>
    </rPh>
    <rPh sb="18" eb="22">
      <t>キノウキョウカ</t>
    </rPh>
    <rPh sb="22" eb="24">
      <t>ジギョウ</t>
    </rPh>
    <rPh sb="28" eb="31">
      <t>ショウヒガク</t>
    </rPh>
    <rPh sb="34" eb="36">
      <t>マンエン</t>
    </rPh>
    <rPh sb="38" eb="40">
      <t>オオサカ</t>
    </rPh>
    <rPh sb="41" eb="45">
      <t>カンサイバンパク</t>
    </rPh>
    <rPh sb="46" eb="47">
      <t>ム</t>
    </rPh>
    <rPh sb="55" eb="57">
      <t>キノウ</t>
    </rPh>
    <rPh sb="57" eb="59">
      <t>キョウカ</t>
    </rPh>
    <rPh sb="59" eb="61">
      <t>ジギョウ</t>
    </rPh>
    <rPh sb="65" eb="67">
      <t>シンキ</t>
    </rPh>
    <rPh sb="71" eb="73">
      <t>ケンスウ</t>
    </rPh>
    <rPh sb="76" eb="77">
      <t>ケン</t>
    </rPh>
    <rPh sb="79" eb="81">
      <t>オオサカ</t>
    </rPh>
    <rPh sb="82" eb="86">
      <t>カンサイバンパク</t>
    </rPh>
    <rPh sb="87" eb="88">
      <t>ム</t>
    </rPh>
    <rPh sb="94" eb="96">
      <t>タイサク</t>
    </rPh>
    <rPh sb="104" eb="106">
      <t>サンカク</t>
    </rPh>
    <rPh sb="106" eb="109">
      <t>ジギョウシャ</t>
    </rPh>
    <rPh sb="109" eb="110">
      <t>スウ</t>
    </rPh>
    <rPh sb="113" eb="114">
      <t>シャ</t>
    </rPh>
    <rPh sb="116" eb="118">
      <t>オオサカ</t>
    </rPh>
    <rPh sb="119" eb="123">
      <t>カンサイバンパク</t>
    </rPh>
    <rPh sb="124" eb="125">
      <t>ム</t>
    </rPh>
    <rPh sb="131" eb="133">
      <t>タイサク</t>
    </rPh>
    <rPh sb="137" eb="138">
      <t>ショク</t>
    </rPh>
    <rPh sb="139" eb="141">
      <t>コウリュウ</t>
    </rPh>
    <rPh sb="141" eb="143">
      <t>ジギョウ</t>
    </rPh>
    <rPh sb="143" eb="145">
      <t>ケンスウ</t>
    </rPh>
    <rPh sb="148" eb="149">
      <t>ケン</t>
    </rPh>
    <phoneticPr fontId="2"/>
  </si>
  <si>
    <t>R8以降は事業者負担もしくは府一般財源により事業実施予定</t>
    <rPh sb="2" eb="4">
      <t>イコウ</t>
    </rPh>
    <rPh sb="5" eb="8">
      <t>ジギョウシャ</t>
    </rPh>
    <rPh sb="8" eb="10">
      <t>フタン</t>
    </rPh>
    <rPh sb="14" eb="15">
      <t>フ</t>
    </rPh>
    <rPh sb="15" eb="19">
      <t>イッパンザイゲン</t>
    </rPh>
    <rPh sb="22" eb="24">
      <t>ジギョウ</t>
    </rPh>
    <rPh sb="24" eb="26">
      <t>ジッシ</t>
    </rPh>
    <rPh sb="26" eb="28">
      <t>ヨテイ</t>
    </rPh>
    <phoneticPr fontId="2"/>
  </si>
  <si>
    <t>＜産＞
・事業者のニーズ等を勘案した今後の改善方策についての意見
＜学＞
・事業者のニーズ等を勘案した今後の改善方策についての意見
＜官＞
・事業者のニーズ等を勘案した今後の改善方策についての意見</t>
    <rPh sb="1" eb="2">
      <t>サン</t>
    </rPh>
    <rPh sb="34" eb="35">
      <t>ガク</t>
    </rPh>
    <rPh sb="67" eb="68">
      <t>カン</t>
    </rPh>
    <rPh sb="71" eb="74">
      <t>ジギョウシャ</t>
    </rPh>
    <rPh sb="78" eb="79">
      <t>トウ</t>
    </rPh>
    <rPh sb="80" eb="82">
      <t>カンアン</t>
    </rPh>
    <rPh sb="84" eb="86">
      <t>コンゴ</t>
    </rPh>
    <rPh sb="87" eb="89">
      <t>カイゼン</t>
    </rPh>
    <rPh sb="89" eb="91">
      <t>ホウサク</t>
    </rPh>
    <rPh sb="96" eb="98">
      <t>イケン</t>
    </rPh>
    <phoneticPr fontId="2"/>
  </si>
  <si>
    <t>・オーバーツーリズム対策
・観光客消費単価の向上
・多様化するニーズに対応した地域資源を活かした誘客促進
・国際交流や誘客促進を目的とした教育旅行の活性化
・SDGsの推進によるブランディング・魅力創造</t>
  </si>
  <si>
    <t>当面の目標値としては、キャンペーンの認知度や集客イベントへの参加者数を設定。将来を見据え、本事業を含む観光施策全般により旅行者数や観光消費額の増大を目指す。</t>
    <rPh sb="0" eb="2">
      <t>トウメン</t>
    </rPh>
    <rPh sb="3" eb="6">
      <t>モクヒョウチ</t>
    </rPh>
    <rPh sb="18" eb="20">
      <t>ニンチ</t>
    </rPh>
    <rPh sb="20" eb="21">
      <t>ド</t>
    </rPh>
    <rPh sb="22" eb="24">
      <t>シュウキャク</t>
    </rPh>
    <rPh sb="30" eb="33">
      <t>サンカシャ</t>
    </rPh>
    <rPh sb="33" eb="34">
      <t>スウ</t>
    </rPh>
    <rPh sb="35" eb="37">
      <t>セッテイ</t>
    </rPh>
    <rPh sb="38" eb="40">
      <t>ショウライ</t>
    </rPh>
    <rPh sb="41" eb="43">
      <t>ミス</t>
    </rPh>
    <rPh sb="45" eb="48">
      <t>ホンジギョウ</t>
    </rPh>
    <rPh sb="49" eb="50">
      <t>フク</t>
    </rPh>
    <rPh sb="51" eb="53">
      <t>カンコウ</t>
    </rPh>
    <rPh sb="53" eb="55">
      <t>シサク</t>
    </rPh>
    <rPh sb="55" eb="57">
      <t>ゼンパン</t>
    </rPh>
    <rPh sb="60" eb="64">
      <t>リョコウシャスウ</t>
    </rPh>
    <rPh sb="65" eb="70">
      <t>カンコウショウヒガク</t>
    </rPh>
    <rPh sb="71" eb="73">
      <t>ゾウダイ</t>
    </rPh>
    <rPh sb="74" eb="76">
      <t>メザ</t>
    </rPh>
    <phoneticPr fontId="2"/>
  </si>
  <si>
    <t>府主催で実施する集客イベントや魅力発信が主たる内容であるため、府以外の主体の自立性を促す仕組みとは異なる。</t>
    <rPh sb="0" eb="1">
      <t>フ</t>
    </rPh>
    <rPh sb="1" eb="3">
      <t>シュサイ</t>
    </rPh>
    <rPh sb="4" eb="6">
      <t>ジッシ</t>
    </rPh>
    <rPh sb="8" eb="10">
      <t>シュウキャク</t>
    </rPh>
    <rPh sb="15" eb="19">
      <t>ミリョクハッシン</t>
    </rPh>
    <rPh sb="20" eb="21">
      <t>シュ</t>
    </rPh>
    <rPh sb="23" eb="25">
      <t>ナイヨウ</t>
    </rPh>
    <rPh sb="31" eb="34">
      <t>フイガイ</t>
    </rPh>
    <rPh sb="35" eb="37">
      <t>シュタイ</t>
    </rPh>
    <rPh sb="38" eb="41">
      <t>ジリツセイ</t>
    </rPh>
    <rPh sb="42" eb="43">
      <t>ウナガ</t>
    </rPh>
    <rPh sb="44" eb="46">
      <t>シク</t>
    </rPh>
    <rPh sb="49" eb="50">
      <t>コト</t>
    </rPh>
    <phoneticPr fontId="2"/>
  </si>
  <si>
    <t>キャンペーンでは多種多様なコンテンツを実施することとしており、一部では産業界や報道機関と連携するものの、全体を通して、他者の参画を促すものではない。</t>
    <rPh sb="8" eb="10">
      <t>タシュ</t>
    </rPh>
    <rPh sb="10" eb="12">
      <t>タヨウ</t>
    </rPh>
    <rPh sb="19" eb="21">
      <t>ジッシ</t>
    </rPh>
    <rPh sb="31" eb="33">
      <t>イチブ</t>
    </rPh>
    <rPh sb="35" eb="38">
      <t>サンギョウカイ</t>
    </rPh>
    <rPh sb="39" eb="43">
      <t>ホウドウキカン</t>
    </rPh>
    <rPh sb="44" eb="46">
      <t>レンケイ</t>
    </rPh>
    <rPh sb="52" eb="54">
      <t>ゼンタイ</t>
    </rPh>
    <rPh sb="55" eb="56">
      <t>トオ</t>
    </rPh>
    <rPh sb="59" eb="61">
      <t>タシャ</t>
    </rPh>
    <rPh sb="62" eb="64">
      <t>サンカク</t>
    </rPh>
    <rPh sb="65" eb="66">
      <t>ウナガ</t>
    </rPh>
    <phoneticPr fontId="2"/>
  </si>
  <si>
    <t>万博期間を中心に、大阪市内及び北摂・河内・泉州エリアでの集客イベントや周遊を促す仕掛けを展開。</t>
    <rPh sb="35" eb="37">
      <t>シュウユウ</t>
    </rPh>
    <rPh sb="38" eb="39">
      <t>ウナガ</t>
    </rPh>
    <rPh sb="40" eb="42">
      <t>シカ</t>
    </rPh>
    <rPh sb="44" eb="46">
      <t>テンカイ</t>
    </rPh>
    <phoneticPr fontId="2"/>
  </si>
  <si>
    <t>未定</t>
    <rPh sb="0" eb="2">
      <t>ミテイ</t>
    </rPh>
    <phoneticPr fontId="2"/>
  </si>
  <si>
    <t>【めざす将来像】
来阪者の府内滞在・周遊を促進し、地域の活性化を図る。
【課題】
来阪者の多くが大阪市内で留まっている現状や好調な来阪需要の維持継続など。</t>
    <rPh sb="4" eb="7">
      <t>ショウライゾウ</t>
    </rPh>
    <rPh sb="9" eb="12">
      <t>ライハンシャ</t>
    </rPh>
    <rPh sb="13" eb="15">
      <t>フナイ</t>
    </rPh>
    <rPh sb="15" eb="17">
      <t>タイザイ</t>
    </rPh>
    <rPh sb="18" eb="20">
      <t>シュウユウ</t>
    </rPh>
    <rPh sb="21" eb="23">
      <t>ソクシン</t>
    </rPh>
    <rPh sb="25" eb="27">
      <t>チイキ</t>
    </rPh>
    <rPh sb="28" eb="31">
      <t>カッセイカ</t>
    </rPh>
    <rPh sb="32" eb="33">
      <t>ハカ</t>
    </rPh>
    <rPh sb="38" eb="40">
      <t>カダイ</t>
    </rPh>
    <rPh sb="42" eb="45">
      <t>ライハンシャ</t>
    </rPh>
    <rPh sb="46" eb="47">
      <t>オオ</t>
    </rPh>
    <rPh sb="49" eb="51">
      <t>オオサカ</t>
    </rPh>
    <rPh sb="51" eb="53">
      <t>シナイ</t>
    </rPh>
    <rPh sb="54" eb="55">
      <t>トド</t>
    </rPh>
    <rPh sb="60" eb="62">
      <t>ゲンジョウ</t>
    </rPh>
    <rPh sb="63" eb="65">
      <t>コウチョウ</t>
    </rPh>
    <rPh sb="66" eb="70">
      <t>ライハンジュヨウ</t>
    </rPh>
    <rPh sb="71" eb="73">
      <t>イジ</t>
    </rPh>
    <rPh sb="73" eb="75">
      <t>ケイゾク</t>
    </rPh>
    <phoneticPr fontId="2"/>
  </si>
  <si>
    <t>【めざす将来像】
　府内の若者・女性を含む全世代の潜在求職者に対し、DX・新技術等を活用した掘り起こしから就職支援を行うとともに、働くことに阻害要因を抱える様々な求職者（障がい者含む）が活躍できる受入体制構築やデジタルツールの利活用による魅力発信など、府内中小企業の魅力ある働き方・職場づくりを支援することで、双方のマッチングを支援していく。これにより、人手不足の課題を抱える中小企業や2025年大阪・関西万博を契機とした成長産業分野への人材確保を促進し、大阪経済の活性化へ繋げる。
　【課題】
・少子高齢化に伴う、生産年齢人口減少による人材不足
・就職・定着に課題を抱える若年層の増加（発達障がい等の特性がある方を含む）
・障がい者の法定雇用率達成企業割合が全国ワースト２位</t>
    <rPh sb="4" eb="7">
      <t>ショウライゾウ</t>
    </rPh>
    <rPh sb="245" eb="247">
      <t>カダイ</t>
    </rPh>
    <phoneticPr fontId="2"/>
  </si>
  <si>
    <t>・OSAKAしごとフィールド新規登録者数
・就職決定者数
・支援企業数</t>
  </si>
  <si>
    <t>OSAKAしごとフィールドの支援に結びついていない潜在求職者の掘り起こし及びデジタル社会における効果的な企業支援を行うべくSNSや生成AI、バーチャル空間利用等のデジタル技術を活用する。事業実施にあたり分析・効果検証を繰り返し、ノウハウを吸収した上で、将来的には大阪府の独自施策としてOSAKAしごとフィールド事業内での実施を目指す。</t>
    <rPh sb="14" eb="16">
      <t>シエン</t>
    </rPh>
    <rPh sb="17" eb="18">
      <t>ムス</t>
    </rPh>
    <rPh sb="25" eb="27">
      <t>センザイ</t>
    </rPh>
    <rPh sb="27" eb="30">
      <t>キュウショクシャ</t>
    </rPh>
    <rPh sb="31" eb="32">
      <t>ホ</t>
    </rPh>
    <rPh sb="33" eb="34">
      <t>オ</t>
    </rPh>
    <rPh sb="36" eb="37">
      <t>オヨ</t>
    </rPh>
    <rPh sb="42" eb="44">
      <t>シャカイ</t>
    </rPh>
    <rPh sb="48" eb="51">
      <t>コウカテキ</t>
    </rPh>
    <rPh sb="52" eb="54">
      <t>キギョウ</t>
    </rPh>
    <rPh sb="54" eb="56">
      <t>シエン</t>
    </rPh>
    <rPh sb="57" eb="58">
      <t>オコナ</t>
    </rPh>
    <rPh sb="65" eb="67">
      <t>セイセイ</t>
    </rPh>
    <rPh sb="75" eb="77">
      <t>クウカン</t>
    </rPh>
    <rPh sb="77" eb="79">
      <t>リヨウ</t>
    </rPh>
    <rPh sb="79" eb="80">
      <t>ナド</t>
    </rPh>
    <rPh sb="85" eb="87">
      <t>ギジュツ</t>
    </rPh>
    <rPh sb="88" eb="90">
      <t>カツヨウ</t>
    </rPh>
    <rPh sb="93" eb="95">
      <t>ジギョウ</t>
    </rPh>
    <rPh sb="95" eb="97">
      <t>ジッシ</t>
    </rPh>
    <rPh sb="101" eb="103">
      <t>ブンセキ</t>
    </rPh>
    <rPh sb="104" eb="108">
      <t>コウカケンショウ</t>
    </rPh>
    <rPh sb="109" eb="110">
      <t>ク</t>
    </rPh>
    <rPh sb="111" eb="112">
      <t>カエ</t>
    </rPh>
    <rPh sb="119" eb="121">
      <t>キュウシュウ</t>
    </rPh>
    <rPh sb="123" eb="124">
      <t>ウエ</t>
    </rPh>
    <rPh sb="126" eb="129">
      <t>ショウライテキ</t>
    </rPh>
    <rPh sb="131" eb="134">
      <t>オオサカフ</t>
    </rPh>
    <rPh sb="135" eb="137">
      <t>ドクジ</t>
    </rPh>
    <rPh sb="137" eb="139">
      <t>セサク</t>
    </rPh>
    <rPh sb="155" eb="157">
      <t>ジギョウ</t>
    </rPh>
    <rPh sb="157" eb="158">
      <t>ナイ</t>
    </rPh>
    <rPh sb="160" eb="162">
      <t>ジッシ</t>
    </rPh>
    <rPh sb="163" eb="165">
      <t>メザ</t>
    </rPh>
    <phoneticPr fontId="2"/>
  </si>
  <si>
    <t xml:space="preserve">&lt;産&gt;
府内商工会・商工会議所や(公社)関西経済連合会などの会員企業への事業周知や、マッチングイベント実施の際に出展企業候補の情報連携。また企業ニーズ等を勘案した今後の改善方策について意見
＜官＞
大阪労働局などに、府内企業や求職者に対し事業・セミナー情報等の周知や啓発、マッチングイベント実施の際に相談ブースの出展を依頼。また、企業・求職者ニーズ等を勘案した今後の改善方策について意見
＜労＞
日本労働組合総連合会大阪府連合会などに、事業・セミナー情報等の周知や啓発、求職者ニーズ等を勘案した今後の改善方策について意見
その他、民間人材サービス事業事業者が参加する「OSAKA求職者支援コンソ―シアム」やGoogle 、IBMなど民間IT事業者等が参加する「OSAKA若者リ・スキリング・パートナーズ」等とのノウハウの共有や事業連携が可能。
</t>
    <rPh sb="1" eb="2">
      <t>サン</t>
    </rPh>
    <rPh sb="4" eb="6">
      <t>フナイ</t>
    </rPh>
    <rPh sb="6" eb="9">
      <t>ショウコウカイ</t>
    </rPh>
    <rPh sb="10" eb="15">
      <t>ショウコウカイギショ</t>
    </rPh>
    <rPh sb="17" eb="19">
      <t>コウシャ</t>
    </rPh>
    <rPh sb="20" eb="22">
      <t>カンサイ</t>
    </rPh>
    <rPh sb="22" eb="26">
      <t>ケイザイレンゴウ</t>
    </rPh>
    <rPh sb="26" eb="27">
      <t>カイ</t>
    </rPh>
    <rPh sb="30" eb="32">
      <t>カイイン</t>
    </rPh>
    <rPh sb="32" eb="34">
      <t>キギョウ</t>
    </rPh>
    <rPh sb="36" eb="38">
      <t>ジギョウ</t>
    </rPh>
    <rPh sb="38" eb="40">
      <t>シュウチ</t>
    </rPh>
    <rPh sb="51" eb="53">
      <t>ジッシ</t>
    </rPh>
    <rPh sb="54" eb="55">
      <t>サイ</t>
    </rPh>
    <rPh sb="56" eb="60">
      <t>シュッテンキギョウ</t>
    </rPh>
    <rPh sb="60" eb="62">
      <t>コウホ</t>
    </rPh>
    <rPh sb="63" eb="65">
      <t>ジョウホウ</t>
    </rPh>
    <rPh sb="65" eb="67">
      <t>レンケイ</t>
    </rPh>
    <rPh sb="70" eb="72">
      <t>キギョウ</t>
    </rPh>
    <rPh sb="75" eb="76">
      <t>トウ</t>
    </rPh>
    <rPh sb="77" eb="79">
      <t>カンアン</t>
    </rPh>
    <rPh sb="81" eb="83">
      <t>コンゴ</t>
    </rPh>
    <rPh sb="84" eb="86">
      <t>カイゼン</t>
    </rPh>
    <rPh sb="86" eb="88">
      <t>ホウサク</t>
    </rPh>
    <rPh sb="92" eb="94">
      <t>イケン</t>
    </rPh>
    <rPh sb="96" eb="97">
      <t>カン</t>
    </rPh>
    <rPh sb="99" eb="101">
      <t>オオサカ</t>
    </rPh>
    <rPh sb="101" eb="104">
      <t>ロウドウキョク</t>
    </rPh>
    <rPh sb="108" eb="110">
      <t>フナイ</t>
    </rPh>
    <rPh sb="110" eb="112">
      <t>キギョウ</t>
    </rPh>
    <rPh sb="113" eb="116">
      <t>キュウショクシャ</t>
    </rPh>
    <rPh sb="117" eb="118">
      <t>タイ</t>
    </rPh>
    <rPh sb="119" eb="121">
      <t>ジギョウ</t>
    </rPh>
    <rPh sb="126" eb="128">
      <t>ジョウホウ</t>
    </rPh>
    <rPh sb="128" eb="129">
      <t>トウ</t>
    </rPh>
    <rPh sb="130" eb="132">
      <t>シュウチ</t>
    </rPh>
    <rPh sb="133" eb="135">
      <t>ケイハツ</t>
    </rPh>
    <rPh sb="145" eb="147">
      <t>ジッシ</t>
    </rPh>
    <rPh sb="148" eb="149">
      <t>サイ</t>
    </rPh>
    <rPh sb="150" eb="152">
      <t>ソウダン</t>
    </rPh>
    <rPh sb="156" eb="158">
      <t>シュッテン</t>
    </rPh>
    <rPh sb="159" eb="161">
      <t>イライ</t>
    </rPh>
    <rPh sb="165" eb="167">
      <t>キギョウ</t>
    </rPh>
    <rPh sb="168" eb="171">
      <t>キュウショクシャ</t>
    </rPh>
    <rPh sb="195" eb="196">
      <t>ロウ</t>
    </rPh>
    <rPh sb="198" eb="202">
      <t>ニホンロウドウ</t>
    </rPh>
    <rPh sb="202" eb="204">
      <t>クミアイ</t>
    </rPh>
    <rPh sb="204" eb="208">
      <t>ソウレンゴウカイ</t>
    </rPh>
    <rPh sb="208" eb="211">
      <t>オオサカフ</t>
    </rPh>
    <rPh sb="211" eb="214">
      <t>レンゴウカイ</t>
    </rPh>
    <rPh sb="264" eb="265">
      <t>ホカ</t>
    </rPh>
    <phoneticPr fontId="2"/>
  </si>
  <si>
    <t>【実施内容】
①求職者支援において、SNSやデジタル広告等を活用した効果的な情報発信により潜在求職者の掘り起こしを行うとともに、求職者のニーズあったセミナーやマッチング等を実施する。また、支援の効果測定を適切に行い、より効果的な支援手法を確立する。
②企業支援において、デジタル社会に対応した人材確保・育成に課題を抱える企業や職場環境改善に取り組もうとしている企業に対し、DX人材の育成支援や多様な働き方などをテーマとしたセミナーの実施や個別支援等を通じ、魅力ある職場づくりや企業の魅力発信を支援する。
【実施の方向性】
事業開始年度である為、事業の持続的な発展に向けて、産官労の連携による地域プラットフォームを構築し、事業効果を高めるための助言を求めるとともに、適切に運用管理していく。そのうえで、上記①～②の支援に取り組んでいく。</t>
    <rPh sb="1" eb="5">
      <t>ジッシナイヨウ</t>
    </rPh>
    <rPh sb="163" eb="167">
      <t>ショクバカンキョウ</t>
    </rPh>
    <rPh sb="167" eb="169">
      <t>カイゼン</t>
    </rPh>
    <rPh sb="170" eb="171">
      <t>ト</t>
    </rPh>
    <rPh sb="172" eb="173">
      <t>ク</t>
    </rPh>
    <rPh sb="180" eb="182">
      <t>キギョウ</t>
    </rPh>
    <rPh sb="216" eb="218">
      <t>ジッシ</t>
    </rPh>
    <rPh sb="219" eb="223">
      <t>コベツシエン</t>
    </rPh>
    <rPh sb="223" eb="224">
      <t>トウ</t>
    </rPh>
    <rPh sb="254" eb="256">
      <t>ジッシ</t>
    </rPh>
    <rPh sb="257" eb="260">
      <t>ホウコウセイ</t>
    </rPh>
    <rPh sb="289" eb="290">
      <t>ロウ</t>
    </rPh>
    <rPh sb="351" eb="353">
      <t>ジョウキ</t>
    </rPh>
    <rPh sb="357" eb="359">
      <t>シエン</t>
    </rPh>
    <rPh sb="360" eb="361">
      <t>ト</t>
    </rPh>
    <rPh sb="362" eb="363">
      <t>ク</t>
    </rPh>
    <phoneticPr fontId="2"/>
  </si>
  <si>
    <t>【実施内容】
①求職者支援において、1年目の実績・分析に応じたSNSやデジタル広告等を活用した効果的な情報発信を行い、潜在求職者の掘り起こしをするとともに、求職者のニーズにあった企画内容へ更新したセミナーやイベント等を実施。
②企業支援において、デジタル社会に対応した人材確保・育成に課題を抱える企業や職場環境改善に取り組もうとしている企業に対し、DX人材の育成支援や多様な働き方などをテーマとしたセミナーの実施や個別支援、魅力ある職場づくりや企業の魅力発信を支援するとともに、企業ニーズを踏まえた直近の企業が直面している課題に対するセミナーや支援策の検討及び実施。
【実施の方向性】
1年目の実績内容を分析・検証及びプラットフォーム構成員による助言や連携強化等を通じて、ノウハウを蓄積し、求職者・企業に対するより効果的な支援策への更新・充実を図る。また、交付金終了後の自立化に向けた議論を開始する。</t>
    <rPh sb="1" eb="5">
      <t>ジッシナイヨウ</t>
    </rPh>
    <rPh sb="19" eb="21">
      <t>ネンメ</t>
    </rPh>
    <rPh sb="22" eb="24">
      <t>ジッセキ</t>
    </rPh>
    <rPh sb="25" eb="27">
      <t>ブンセキ</t>
    </rPh>
    <rPh sb="28" eb="29">
      <t>オウ</t>
    </rPh>
    <rPh sb="56" eb="57">
      <t>オコナ</t>
    </rPh>
    <rPh sb="89" eb="91">
      <t>キカク</t>
    </rPh>
    <rPh sb="91" eb="93">
      <t>ナイヨウ</t>
    </rPh>
    <rPh sb="94" eb="96">
      <t>コウシン</t>
    </rPh>
    <rPh sb="107" eb="108">
      <t>トウ</t>
    </rPh>
    <rPh sb="109" eb="111">
      <t>ジッシ</t>
    </rPh>
    <rPh sb="239" eb="241">
      <t>キギョウ</t>
    </rPh>
    <rPh sb="245" eb="246">
      <t>フ</t>
    </rPh>
    <rPh sb="249" eb="251">
      <t>チョッキン</t>
    </rPh>
    <rPh sb="252" eb="254">
      <t>キギョウ</t>
    </rPh>
    <rPh sb="255" eb="257">
      <t>チョクメン</t>
    </rPh>
    <rPh sb="261" eb="263">
      <t>カダイ</t>
    </rPh>
    <rPh sb="264" eb="265">
      <t>タイ</t>
    </rPh>
    <rPh sb="272" eb="275">
      <t>シエンサク</t>
    </rPh>
    <rPh sb="276" eb="278">
      <t>ケントウ</t>
    </rPh>
    <rPh sb="278" eb="279">
      <t>オヨ</t>
    </rPh>
    <rPh sb="280" eb="282">
      <t>ジッシ</t>
    </rPh>
    <rPh sb="283" eb="285">
      <t>ジッシ</t>
    </rPh>
    <rPh sb="286" eb="289">
      <t>ホウコウセイ</t>
    </rPh>
    <rPh sb="292" eb="294">
      <t>ネンメ</t>
    </rPh>
    <rPh sb="295" eb="299">
      <t>ジッセキナイヨウ</t>
    </rPh>
    <rPh sb="300" eb="302">
      <t>ブンセキ</t>
    </rPh>
    <rPh sb="303" eb="305">
      <t>ケンショウ</t>
    </rPh>
    <rPh sb="305" eb="306">
      <t>オヨ</t>
    </rPh>
    <rPh sb="315" eb="318">
      <t>コウセイイン</t>
    </rPh>
    <rPh sb="330" eb="331">
      <t>ツウ</t>
    </rPh>
    <rPh sb="339" eb="341">
      <t>チクセキ</t>
    </rPh>
    <rPh sb="343" eb="346">
      <t>キュウショクシャ</t>
    </rPh>
    <rPh sb="347" eb="349">
      <t>キギョウ</t>
    </rPh>
    <rPh sb="350" eb="351">
      <t>タイ</t>
    </rPh>
    <rPh sb="355" eb="358">
      <t>コウカテキ</t>
    </rPh>
    <rPh sb="359" eb="362">
      <t>シエンサク</t>
    </rPh>
    <rPh sb="364" eb="366">
      <t>コウシン</t>
    </rPh>
    <rPh sb="367" eb="369">
      <t>ジュウジツ</t>
    </rPh>
    <rPh sb="370" eb="371">
      <t>ハカ</t>
    </rPh>
    <rPh sb="376" eb="379">
      <t>コウフキン</t>
    </rPh>
    <rPh sb="379" eb="382">
      <t>シュウリョウゴ</t>
    </rPh>
    <rPh sb="383" eb="385">
      <t>ジリツ</t>
    </rPh>
    <rPh sb="385" eb="386">
      <t>カ</t>
    </rPh>
    <rPh sb="387" eb="388">
      <t>ム</t>
    </rPh>
    <rPh sb="390" eb="392">
      <t>ギロン</t>
    </rPh>
    <rPh sb="393" eb="395">
      <t>カイシ</t>
    </rPh>
    <phoneticPr fontId="2"/>
  </si>
  <si>
    <t xml:space="preserve">
【実施内容】
①過去2年間の実績・分析を踏まえた効果的な求職者・企業への支援手法や支援策を確立させる。
②求職者支援において、確立した手法でより多くの掘り起こしをするとともに、求職者のニーズにあった企画内容へ更新したセミナーやイベント等を実施。
③企業支援において、デジタル社会に対応した人材確保・育成に課題を抱える企業や職場環境改善に取り組もうとしている企業に対し、DX人材の育成支援や多様な働き方などをテーマとしたセミナーの実施や個別支援、魅力ある職場づくりや企業の魅力発信を支援するとともに、企業ニーズを踏まえた直近の企業が直面している課題に対するセミナーや支援策の検討及び実施。
【実施の方向性】
最終年度であるため、過去2年間以上の成果をめざしつつ事業終了後の自立化を見据えたOSAKAしごとフィールド事業との棲み分けや事業手法を検討し大阪府独自施策としての道筋を明確にする。またプラットフォームの構成員の助言等を取り入れ、長期的なプラットフォーム構成機関との支援・連携体制の確立を行う。</t>
  </si>
  <si>
    <t>【めざす将来像】
府内中小企業の人手不足解消を図りつつ、これからの大阪を担える若者を増やすことで活気あふれる「大阪」の実現をめざす。
【課題】
・府内中小企業の人手不足の深刻化
（特にデジタル技術や知識を持った人材の不足が顕著）
・大学による就職支援のノウハウは学校ごとの差異が大きい
・府内学生の約7人に1人が正社員就職に至らずに卒業している</t>
    <rPh sb="4" eb="7">
      <t>ショウライゾウ</t>
    </rPh>
    <rPh sb="9" eb="15">
      <t>フナイチュウショウキギョウ</t>
    </rPh>
    <rPh sb="16" eb="20">
      <t>ヒトデフソク</t>
    </rPh>
    <rPh sb="20" eb="22">
      <t>カイショウ</t>
    </rPh>
    <rPh sb="23" eb="24">
      <t>ハカ</t>
    </rPh>
    <rPh sb="33" eb="35">
      <t>オオサカ</t>
    </rPh>
    <rPh sb="36" eb="37">
      <t>ニナ</t>
    </rPh>
    <rPh sb="39" eb="41">
      <t>ワカモノ</t>
    </rPh>
    <rPh sb="42" eb="43">
      <t>フ</t>
    </rPh>
    <rPh sb="48" eb="50">
      <t>カッキ</t>
    </rPh>
    <rPh sb="55" eb="57">
      <t>オオサカ</t>
    </rPh>
    <rPh sb="59" eb="61">
      <t>ジツゲン</t>
    </rPh>
    <rPh sb="69" eb="71">
      <t>カダイ</t>
    </rPh>
    <rPh sb="74" eb="80">
      <t>フナイチュウショウキギョウ</t>
    </rPh>
    <rPh sb="81" eb="85">
      <t>ヒトデブソク</t>
    </rPh>
    <rPh sb="86" eb="89">
      <t>シンコクカ</t>
    </rPh>
    <rPh sb="91" eb="92">
      <t>トク</t>
    </rPh>
    <rPh sb="97" eb="99">
      <t>ギジュツ</t>
    </rPh>
    <rPh sb="100" eb="102">
      <t>チシキ</t>
    </rPh>
    <rPh sb="103" eb="104">
      <t>モ</t>
    </rPh>
    <rPh sb="106" eb="108">
      <t>ジンザイ</t>
    </rPh>
    <rPh sb="109" eb="111">
      <t>フソク</t>
    </rPh>
    <rPh sb="112" eb="114">
      <t>ケンチョ</t>
    </rPh>
    <rPh sb="117" eb="119">
      <t>ダイガク</t>
    </rPh>
    <rPh sb="122" eb="126">
      <t>シュウショクシエン</t>
    </rPh>
    <rPh sb="132" eb="134">
      <t>ガッコウ</t>
    </rPh>
    <rPh sb="137" eb="139">
      <t>サイ</t>
    </rPh>
    <rPh sb="140" eb="141">
      <t>オオ</t>
    </rPh>
    <rPh sb="145" eb="149">
      <t>フナイガクセイ</t>
    </rPh>
    <rPh sb="150" eb="151">
      <t>ヤク</t>
    </rPh>
    <rPh sb="152" eb="153">
      <t>ニン</t>
    </rPh>
    <rPh sb="155" eb="156">
      <t>ニン</t>
    </rPh>
    <rPh sb="157" eb="162">
      <t>セイシャインシュウショク</t>
    </rPh>
    <rPh sb="163" eb="164">
      <t>イタ</t>
    </rPh>
    <rPh sb="167" eb="169">
      <t>ソツギョウ</t>
    </rPh>
    <phoneticPr fontId="2"/>
  </si>
  <si>
    <t>【KPI①】府内企業に正社員就職した学生の数
【KPI②】本事業に参加した学生数
【KPI③】新卒採用等、若者の採用強化に取り組む（取組む予定の）企業数
【KPI④】本事業に参加した企業数</t>
  </si>
  <si>
    <t>R10年度以降は、府内大学が自立的に学生と府内中小企業とのマッチングを行える体制を構築することにより、事業終了後の自立化を図る。
自立化の実現に向け、本事業を実施する傍ら、大阪府内地域連携プラットフォームで新たに設立される分科会２にて、モデル事業として本事業の有用性を検証する。</t>
    <rPh sb="3" eb="5">
      <t>ネンド</t>
    </rPh>
    <rPh sb="5" eb="7">
      <t>イコウ</t>
    </rPh>
    <rPh sb="9" eb="13">
      <t>フナイダイガク</t>
    </rPh>
    <rPh sb="14" eb="17">
      <t>ジリツテキ</t>
    </rPh>
    <rPh sb="18" eb="20">
      <t>ガクセイ</t>
    </rPh>
    <rPh sb="21" eb="27">
      <t>フナイチュウショウキギョウ</t>
    </rPh>
    <rPh sb="35" eb="36">
      <t>オコナ</t>
    </rPh>
    <rPh sb="38" eb="40">
      <t>タイセイ</t>
    </rPh>
    <rPh sb="41" eb="43">
      <t>コウチク</t>
    </rPh>
    <rPh sb="51" eb="56">
      <t>ジギョウシュウリョウゴ</t>
    </rPh>
    <rPh sb="57" eb="60">
      <t>ジリツカ</t>
    </rPh>
    <rPh sb="61" eb="62">
      <t>ハカ</t>
    </rPh>
    <rPh sb="65" eb="68">
      <t>ジリツカ</t>
    </rPh>
    <rPh sb="69" eb="71">
      <t>ジツゲン</t>
    </rPh>
    <rPh sb="72" eb="73">
      <t>ム</t>
    </rPh>
    <rPh sb="75" eb="78">
      <t>ホンジギョウ</t>
    </rPh>
    <rPh sb="79" eb="81">
      <t>ジッシ</t>
    </rPh>
    <rPh sb="83" eb="84">
      <t>カタワ</t>
    </rPh>
    <rPh sb="86" eb="94">
      <t>オオサカフナイチイキレンケイ</t>
    </rPh>
    <rPh sb="103" eb="104">
      <t>アラ</t>
    </rPh>
    <rPh sb="106" eb="108">
      <t>セツリツ</t>
    </rPh>
    <rPh sb="111" eb="114">
      <t>ブンカカイ</t>
    </rPh>
    <rPh sb="121" eb="123">
      <t>ジギョウ</t>
    </rPh>
    <rPh sb="126" eb="129">
      <t>ホンジギョウ</t>
    </rPh>
    <rPh sb="130" eb="133">
      <t>ユウヨウセイ</t>
    </rPh>
    <rPh sb="134" eb="136">
      <t>ケンショウ</t>
    </rPh>
    <phoneticPr fontId="2"/>
  </si>
  <si>
    <t>&lt;産&gt;
商工会議所などに、会員企業への周知や、府内優良企業の推薦等を依頼。また、次年度以降の改善に向けて会員企業のニーズを意見として聴取する。
&lt;官&gt;
公益財団法人大阪産業局などに、支援企業への周知や、府内優良企業の推薦等を依頼。また、次年度以降の改善に向けて支援企業のニーズを意見として聴取する。
&lt;学&gt;
大学コンソーシアム大阪を通じて、府内大学や在学する学生に対して事業内容の周知や啓発への協力を依頼。また、大阪府内地域連携プラットフォームで新たに設立される分科会２にて、次年度以降の改善に向けて大学や学生のニーズを意見として聴取する。
&lt;金&gt;
政府系金融機関や一部の地方銀行などに、顧客企業への周知等を依頼。また、次年度以降の改善に向けて顧客企業のニーズを意見として聴取する。</t>
    <rPh sb="1" eb="2">
      <t>サン</t>
    </rPh>
    <rPh sb="4" eb="9">
      <t>ショウコウカイギショ</t>
    </rPh>
    <rPh sb="13" eb="17">
      <t>カイインキギョウ</t>
    </rPh>
    <rPh sb="19" eb="21">
      <t>シュウチ</t>
    </rPh>
    <rPh sb="23" eb="29">
      <t>フナイユウリョウキギョウ</t>
    </rPh>
    <rPh sb="30" eb="32">
      <t>スイセン</t>
    </rPh>
    <rPh sb="32" eb="33">
      <t>ナド</t>
    </rPh>
    <rPh sb="34" eb="36">
      <t>イライ</t>
    </rPh>
    <rPh sb="40" eb="45">
      <t>ジネンドイコウ</t>
    </rPh>
    <rPh sb="46" eb="48">
      <t>カイゼン</t>
    </rPh>
    <rPh sb="49" eb="50">
      <t>ム</t>
    </rPh>
    <rPh sb="52" eb="56">
      <t>カイインキギョウ</t>
    </rPh>
    <rPh sb="61" eb="63">
      <t>イケン</t>
    </rPh>
    <rPh sb="66" eb="68">
      <t>チョウシュ</t>
    </rPh>
    <rPh sb="73" eb="74">
      <t>カン</t>
    </rPh>
    <rPh sb="76" eb="82">
      <t>コウエキザイダンホウジン</t>
    </rPh>
    <rPh sb="82" eb="87">
      <t>オオサカサンギョウキョク</t>
    </rPh>
    <rPh sb="91" eb="93">
      <t>シエン</t>
    </rPh>
    <rPh sb="130" eb="132">
      <t>シエン</t>
    </rPh>
    <rPh sb="151" eb="152">
      <t>ガク</t>
    </rPh>
    <rPh sb="154" eb="156">
      <t>ダイガク</t>
    </rPh>
    <rPh sb="163" eb="165">
      <t>オオサカ</t>
    </rPh>
    <rPh sb="166" eb="167">
      <t>ツウ</t>
    </rPh>
    <rPh sb="170" eb="174">
      <t>フナイダイガク</t>
    </rPh>
    <rPh sb="175" eb="177">
      <t>ザイガク</t>
    </rPh>
    <rPh sb="179" eb="181">
      <t>ガクセイ</t>
    </rPh>
    <rPh sb="182" eb="183">
      <t>タイ</t>
    </rPh>
    <rPh sb="185" eb="189">
      <t>ジギョウナイヨウ</t>
    </rPh>
    <rPh sb="190" eb="192">
      <t>シュウチ</t>
    </rPh>
    <rPh sb="193" eb="195">
      <t>ケイハツ</t>
    </rPh>
    <rPh sb="197" eb="199">
      <t>キョウリョク</t>
    </rPh>
    <rPh sb="200" eb="202">
      <t>イライ</t>
    </rPh>
    <rPh sb="206" eb="214">
      <t>オオサカフナイチイキレンケイ</t>
    </rPh>
    <rPh sb="223" eb="224">
      <t>アラ</t>
    </rPh>
    <rPh sb="226" eb="228">
      <t>セツリツ</t>
    </rPh>
    <rPh sb="231" eb="234">
      <t>ブンカカイ</t>
    </rPh>
    <rPh sb="238" eb="243">
      <t>ジネンドイコウ</t>
    </rPh>
    <rPh sb="244" eb="246">
      <t>カイゼン</t>
    </rPh>
    <rPh sb="247" eb="248">
      <t>ム</t>
    </rPh>
    <rPh sb="250" eb="252">
      <t>ダイガク</t>
    </rPh>
    <rPh sb="253" eb="255">
      <t>ガクセイ</t>
    </rPh>
    <rPh sb="260" eb="262">
      <t>イケン</t>
    </rPh>
    <rPh sb="265" eb="267">
      <t>チョウシュ</t>
    </rPh>
    <rPh sb="272" eb="273">
      <t>キン</t>
    </rPh>
    <rPh sb="275" eb="282">
      <t>セイフケイキンユウキカン</t>
    </rPh>
    <rPh sb="283" eb="285">
      <t>イチブ</t>
    </rPh>
    <rPh sb="286" eb="290">
      <t>チホウギンコウ</t>
    </rPh>
    <rPh sb="294" eb="296">
      <t>コキャク</t>
    </rPh>
    <rPh sb="302" eb="303">
      <t>トウ</t>
    </rPh>
    <rPh sb="322" eb="324">
      <t>コキャク</t>
    </rPh>
    <phoneticPr fontId="2"/>
  </si>
  <si>
    <t>【実施内容】
①学生に対するデジタルスキル等向上支援および府内企業とのマッチング支援
②府内企業に対する若者の採用・定着支援およびマッチング支援
③大学に対する府内企業とのマッチング支援および未就職学生を減らすためのキャリア支援手法の確立支援
【実施の方向性】
事業開始年度であるため、大阪府内地域連携プラットフォームとの具体的な連携方法を整理し、既存ネットワークと組み合わせることで本事業に大学から学生を誘引する導線を確立する。そのうえで、初年度から上記①~③の支援にも取り組んでいく。</t>
    <rPh sb="1" eb="5">
      <t>ジッシナイヨウ</t>
    </rPh>
    <rPh sb="124" eb="126">
      <t>ジッシ</t>
    </rPh>
    <rPh sb="127" eb="130">
      <t>ホウコウセイ</t>
    </rPh>
    <rPh sb="222" eb="225">
      <t>ショネンド</t>
    </rPh>
    <rPh sb="227" eb="229">
      <t>ジョウキ</t>
    </rPh>
    <rPh sb="233" eb="235">
      <t>シエン</t>
    </rPh>
    <rPh sb="237" eb="238">
      <t>ト</t>
    </rPh>
    <rPh sb="239" eb="240">
      <t>ク</t>
    </rPh>
    <phoneticPr fontId="2"/>
  </si>
  <si>
    <t>【実施内容】
①学生に対するデジタルスキル等向上支援および府内企業とのマッチング支援
②府内企業に対する若者の採用・定着支援およびマッチング支援
③大学に対する府内企業とのマッチング支援および未就職学生を減らすためのキャリア支援手法の確立支援
【実施の方向性】
1年目の実績内容を検証することでノウハウを蓄積し、学生・企業・大学に対する支援の更なる充実化に努める。また、大阪府内地域連携プラットフォームの分科会に対して本事業の成果や課題を報告し、交付金終了後の自立化に向けた議論を開始する。</t>
    <rPh sb="157" eb="159">
      <t>ガクセイ</t>
    </rPh>
    <rPh sb="160" eb="162">
      <t>キギョウ</t>
    </rPh>
    <rPh sb="163" eb="165">
      <t>ダイガク</t>
    </rPh>
    <rPh sb="166" eb="167">
      <t>タイ</t>
    </rPh>
    <rPh sb="169" eb="171">
      <t>シエン</t>
    </rPh>
    <rPh sb="172" eb="173">
      <t>サラ</t>
    </rPh>
    <rPh sb="175" eb="178">
      <t>ジュウジツカ</t>
    </rPh>
    <rPh sb="179" eb="180">
      <t>ツト</t>
    </rPh>
    <rPh sb="186" eb="194">
      <t>オオサカフナイチイキレンケイ</t>
    </rPh>
    <rPh sb="203" eb="206">
      <t>ブンカカイ</t>
    </rPh>
    <rPh sb="207" eb="208">
      <t>タイ</t>
    </rPh>
    <rPh sb="210" eb="213">
      <t>ホンジギョウ</t>
    </rPh>
    <rPh sb="214" eb="216">
      <t>セイカ</t>
    </rPh>
    <rPh sb="217" eb="219">
      <t>カダイ</t>
    </rPh>
    <rPh sb="220" eb="222">
      <t>ホウコク</t>
    </rPh>
    <rPh sb="224" eb="230">
      <t>コウフキンシュウリョウゴ</t>
    </rPh>
    <rPh sb="231" eb="234">
      <t>ジリツカ</t>
    </rPh>
    <rPh sb="235" eb="236">
      <t>ム</t>
    </rPh>
    <rPh sb="238" eb="240">
      <t>ギロン</t>
    </rPh>
    <rPh sb="241" eb="243">
      <t>カイシ</t>
    </rPh>
    <phoneticPr fontId="2"/>
  </si>
  <si>
    <t>【実施内容】
①学生に対するデジタルスキル等向上支援および府内企業とのマッチング支援
②府内企業に対する若者の採用・定着支援およびマッチング支援
③大学に対する府内企業とのマッチング支援および未就職学生を減らすためのキャリア支援手法の確立支援
【実施の方向性】
最終年度であるため、過去2年間以上の成果をめざしつつ事業終了後の自立化を見据えた事業展開を実施。具体的には事業終了後も府内中小企業と府内大学の間で継続的な関係性を持ち、情報交換ができるネットワークを構築する。また、大阪府内地域連携プラットフォームの分科会を活用して本事業が蓄積したノウハウを府内大学に移管し、事業終了後の自立化の道筋を明らかにする。</t>
    <rPh sb="142" eb="144">
      <t>カコ</t>
    </rPh>
    <rPh sb="145" eb="147">
      <t>ネンカン</t>
    </rPh>
    <rPh sb="147" eb="149">
      <t>イジョウ</t>
    </rPh>
    <rPh sb="150" eb="152">
      <t>セイカ</t>
    </rPh>
    <rPh sb="162" eb="163">
      <t>ゴ</t>
    </rPh>
    <rPh sb="164" eb="167">
      <t>ジリツカ</t>
    </rPh>
    <rPh sb="180" eb="183">
      <t>グタイテキ</t>
    </rPh>
    <rPh sb="191" eb="193">
      <t>フナイ</t>
    </rPh>
    <rPh sb="193" eb="195">
      <t>チュウショウ</t>
    </rPh>
    <rPh sb="198" eb="202">
      <t>フナイダイガク</t>
    </rPh>
    <rPh sb="205" eb="211">
      <t>ケイゾクテ</t>
    </rPh>
    <rPh sb="211" eb="212">
      <t>セイ</t>
    </rPh>
    <rPh sb="213" eb="214">
      <t>モ</t>
    </rPh>
    <rPh sb="216" eb="218">
      <t>ジョウホウ</t>
    </rPh>
    <rPh sb="218" eb="220">
      <t>コウカン</t>
    </rPh>
    <rPh sb="260" eb="262">
      <t>カツヨウ</t>
    </rPh>
    <rPh sb="264" eb="267">
      <t>ホンジギョウ</t>
    </rPh>
    <rPh sb="268" eb="270">
      <t>チクセキ</t>
    </rPh>
    <rPh sb="277" eb="281">
      <t>フナイダイガク</t>
    </rPh>
    <rPh sb="282" eb="284">
      <t>イカン</t>
    </rPh>
    <rPh sb="286" eb="291">
      <t>ジギョウシュウリョウゴ</t>
    </rPh>
    <rPh sb="292" eb="295">
      <t>ジリツカ</t>
    </rPh>
    <rPh sb="296" eb="298">
      <t>ミチスジ</t>
    </rPh>
    <rPh sb="299" eb="300">
      <t>アキ</t>
    </rPh>
    <phoneticPr fontId="2"/>
  </si>
  <si>
    <t>ライフサイエンス産業振興事業
（国内外イベントにおける情報発信）</t>
  </si>
  <si>
    <t>【めざす将来像】
バイオ分野における大阪・関西の認知度を向上させることで、世界有数のライフサイエンス拠点の実現をめざす
【課題】
大阪・関西の持つポテンシャルに対して、海外からの認知度は高いとは言えない</t>
    <rPh sb="12" eb="14">
      <t>ブンヤ</t>
    </rPh>
    <rPh sb="18" eb="20">
      <t>オオサカ</t>
    </rPh>
    <rPh sb="21" eb="23">
      <t>カンサイ</t>
    </rPh>
    <rPh sb="24" eb="27">
      <t>ニンチド</t>
    </rPh>
    <rPh sb="28" eb="30">
      <t>コウジョウ</t>
    </rPh>
    <rPh sb="37" eb="39">
      <t>セカイ</t>
    </rPh>
    <rPh sb="39" eb="41">
      <t>ユウスウ</t>
    </rPh>
    <rPh sb="50" eb="52">
      <t>キョテン</t>
    </rPh>
    <rPh sb="53" eb="55">
      <t>ジツゲン</t>
    </rPh>
    <rPh sb="66" eb="68">
      <t>オオサカ</t>
    </rPh>
    <rPh sb="69" eb="71">
      <t>カンサイ</t>
    </rPh>
    <rPh sb="72" eb="73">
      <t>モ</t>
    </rPh>
    <rPh sb="81" eb="82">
      <t>タイ</t>
    </rPh>
    <rPh sb="85" eb="87">
      <t>カイガイ</t>
    </rPh>
    <rPh sb="94" eb="95">
      <t>タカ</t>
    </rPh>
    <rPh sb="98" eb="99">
      <t>イ</t>
    </rPh>
    <phoneticPr fontId="2"/>
  </si>
  <si>
    <t>ブース来訪者数：イベント参加者の3.5%
（例年約2万人が同イベントに参加）</t>
    <rPh sb="3" eb="6">
      <t>ライホウシャ</t>
    </rPh>
    <rPh sb="6" eb="7">
      <t>スウ</t>
    </rPh>
    <rPh sb="12" eb="15">
      <t>サンカシャ</t>
    </rPh>
    <rPh sb="22" eb="24">
      <t>レイネン</t>
    </rPh>
    <rPh sb="24" eb="25">
      <t>ヤク</t>
    </rPh>
    <rPh sb="26" eb="28">
      <t>マンニン</t>
    </rPh>
    <rPh sb="29" eb="30">
      <t>ドウ</t>
    </rPh>
    <rPh sb="35" eb="37">
      <t>サンカ</t>
    </rPh>
    <phoneticPr fontId="2"/>
  </si>
  <si>
    <t>＜産＞
・大阪、関西のポテンシャルを存分に発信するために地元企業や商工会が参画
＜学＞
・大阪・関西が有する最先端の技術等を発信するために大学や研究機関が参画</t>
    <rPh sb="5" eb="7">
      <t>オオサカ</t>
    </rPh>
    <rPh sb="8" eb="10">
      <t>カンサイ</t>
    </rPh>
    <rPh sb="18" eb="20">
      <t>ゾンブン</t>
    </rPh>
    <rPh sb="21" eb="23">
      <t>ハッシン</t>
    </rPh>
    <rPh sb="28" eb="30">
      <t>ジモト</t>
    </rPh>
    <rPh sb="30" eb="32">
      <t>キギョウ</t>
    </rPh>
    <rPh sb="33" eb="36">
      <t>ショウコウカイ</t>
    </rPh>
    <rPh sb="37" eb="39">
      <t>サンカク</t>
    </rPh>
    <rPh sb="45" eb="47">
      <t>オオサカ</t>
    </rPh>
    <rPh sb="48" eb="50">
      <t>カンサイ</t>
    </rPh>
    <rPh sb="51" eb="52">
      <t>ユウ</t>
    </rPh>
    <rPh sb="54" eb="57">
      <t>サイセンタン</t>
    </rPh>
    <rPh sb="58" eb="60">
      <t>ギジュツ</t>
    </rPh>
    <rPh sb="60" eb="61">
      <t>トウ</t>
    </rPh>
    <rPh sb="62" eb="64">
      <t>ハッシン</t>
    </rPh>
    <rPh sb="69" eb="71">
      <t>ダイガク</t>
    </rPh>
    <rPh sb="72" eb="74">
      <t>ケンキュウ</t>
    </rPh>
    <rPh sb="74" eb="76">
      <t>キカン</t>
    </rPh>
    <rPh sb="77" eb="79">
      <t>サンカク</t>
    </rPh>
    <phoneticPr fontId="2"/>
  </si>
  <si>
    <t>国際イベントにおける情報発信を通じた産業化促進事業</t>
  </si>
  <si>
    <t>【めざす将来像】
大阪での継続開催を根付かせることで世界に向けた情報発信及びビジネス展開に欠かせない展示会とする
【課題】
大阪に世界規模のライフサイエンス分野の国際展示会が定着していない</t>
    <rPh sb="9" eb="11">
      <t>オオサカ</t>
    </rPh>
    <rPh sb="13" eb="15">
      <t>ケイゾク</t>
    </rPh>
    <rPh sb="15" eb="17">
      <t>カイサイ</t>
    </rPh>
    <rPh sb="18" eb="20">
      <t>ネヅ</t>
    </rPh>
    <rPh sb="26" eb="28">
      <t>セカイ</t>
    </rPh>
    <rPh sb="29" eb="30">
      <t>ム</t>
    </rPh>
    <rPh sb="32" eb="34">
      <t>ジョウホウ</t>
    </rPh>
    <rPh sb="34" eb="36">
      <t>ハッシン</t>
    </rPh>
    <rPh sb="36" eb="37">
      <t>オヨ</t>
    </rPh>
    <rPh sb="42" eb="44">
      <t>テンカイ</t>
    </rPh>
    <rPh sb="45" eb="46">
      <t>カ</t>
    </rPh>
    <rPh sb="50" eb="53">
      <t>テンジカイ</t>
    </rPh>
    <rPh sb="63" eb="65">
      <t>オオサカ</t>
    </rPh>
    <rPh sb="66" eb="70">
      <t>セカイキボ</t>
    </rPh>
    <rPh sb="79" eb="81">
      <t>ブンヤ</t>
    </rPh>
    <rPh sb="82" eb="84">
      <t>コクサイ</t>
    </rPh>
    <rPh sb="84" eb="87">
      <t>テンジカイ</t>
    </rPh>
    <rPh sb="88" eb="90">
      <t>テイチャク</t>
    </rPh>
    <phoneticPr fontId="2"/>
  </si>
  <si>
    <t>ブース来訪者数：イベント参加者の5%
（主催者は3万人の来場を見込む）</t>
    <rPh sb="3" eb="6">
      <t>ライホウシャ</t>
    </rPh>
    <rPh sb="6" eb="7">
      <t>スウ</t>
    </rPh>
    <rPh sb="12" eb="15">
      <t>サンカシャ</t>
    </rPh>
    <rPh sb="20" eb="23">
      <t>シュサイシャ</t>
    </rPh>
    <rPh sb="25" eb="26">
      <t>マン</t>
    </rPh>
    <rPh sb="26" eb="27">
      <t>ニン</t>
    </rPh>
    <rPh sb="28" eb="30">
      <t>ライジョウ</t>
    </rPh>
    <rPh sb="31" eb="33">
      <t>ミコ</t>
    </rPh>
    <phoneticPr fontId="2"/>
  </si>
  <si>
    <t>・BIO 2025出展費用：4,280千円（万博枠で要求）
・BIO 2026出展予約費用：3,500千円（TFで要求）</t>
    <rPh sb="9" eb="11">
      <t>シュッテン</t>
    </rPh>
    <rPh sb="11" eb="13">
      <t>ヒヨウ</t>
    </rPh>
    <rPh sb="19" eb="21">
      <t>センエン</t>
    </rPh>
    <rPh sb="22" eb="25">
      <t>バンパクワク</t>
    </rPh>
    <rPh sb="26" eb="28">
      <t>ヨウキュウ</t>
    </rPh>
    <phoneticPr fontId="2"/>
  </si>
  <si>
    <t>・BIO 2026出展費用：4,280千円（TFで要求）
・BIO 2027出展予約費用：3,500千円（TFで要求）</t>
    <rPh sb="9" eb="11">
      <t>シュッテン</t>
    </rPh>
    <rPh sb="11" eb="13">
      <t>ヒヨウ</t>
    </rPh>
    <rPh sb="19" eb="21">
      <t>センエン</t>
    </rPh>
    <phoneticPr fontId="2"/>
  </si>
  <si>
    <t>・BIO 2027出展費用：4,280千円（TFで要求）
・BIO 2028出展予約費用：3,500千円（TFで要求）</t>
    <rPh sb="9" eb="11">
      <t>シュッテン</t>
    </rPh>
    <rPh sb="11" eb="13">
      <t>ヒヨウ</t>
    </rPh>
    <rPh sb="19" eb="21">
      <t>センエン</t>
    </rPh>
    <phoneticPr fontId="2"/>
  </si>
  <si>
    <t>・JH 2025出展費用：8,800千円（万博枠で要求）
・JH 2026出展準備費用：71千円（TFで要求）</t>
    <rPh sb="38" eb="40">
      <t>シュッテン</t>
    </rPh>
    <rPh sb="40" eb="42">
      <t>ジュンビ</t>
    </rPh>
    <rPh sb="42" eb="44">
      <t>ヒヨウ</t>
    </rPh>
    <rPh sb="47" eb="49">
      <t>センエン</t>
    </rPh>
    <rPh sb="53" eb="55">
      <t>ヨウキュウ</t>
    </rPh>
    <phoneticPr fontId="2"/>
  </si>
  <si>
    <t>・JH 2026出展費用：8,800千円（TFで要求）
・JH 2027出展準備費用：71千円（TFで要求）</t>
    <rPh sb="37" eb="39">
      <t>シュッテン</t>
    </rPh>
    <rPh sb="39" eb="41">
      <t>ジュンビ</t>
    </rPh>
    <rPh sb="41" eb="43">
      <t>ヒヨウ</t>
    </rPh>
    <rPh sb="46" eb="48">
      <t>センエン</t>
    </rPh>
    <rPh sb="52" eb="54">
      <t>ヨウキュウ</t>
    </rPh>
    <phoneticPr fontId="2"/>
  </si>
  <si>
    <t>・JH 2027出展費用：8,800千円（TFで要求）
・JH 2028出展準備費用：71千円（TFで要求）</t>
    <rPh sb="37" eb="39">
      <t>シュッテン</t>
    </rPh>
    <rPh sb="39" eb="41">
      <t>ジュンビ</t>
    </rPh>
    <rPh sb="41" eb="43">
      <t>ヒヨウ</t>
    </rPh>
    <rPh sb="46" eb="48">
      <t>センエン</t>
    </rPh>
    <rPh sb="52" eb="54">
      <t>ヨウキュウ</t>
    </rPh>
    <phoneticPr fontId="2"/>
  </si>
  <si>
    <t>【めざす将来像】
・多様なプレイヤーが集う有数のエコシステムを形成し、世界で競争力を有するスタートアップを次々と輩出
・中之島クロスの国際拠点化を実現し、大阪を世界的なライフサイエンスクラスターへ
【課題】
スタートアップが抱える課題
・起業家の不足
・成長を支える人材の不足
・研究成果が事業化しない</t>
    <rPh sb="10" eb="12">
      <t>タヨウ</t>
    </rPh>
    <rPh sb="19" eb="20">
      <t>ツド</t>
    </rPh>
    <rPh sb="21" eb="23">
      <t>ユウスウ</t>
    </rPh>
    <rPh sb="31" eb="33">
      <t>ケイセイ</t>
    </rPh>
    <rPh sb="35" eb="37">
      <t>セカイ</t>
    </rPh>
    <rPh sb="38" eb="41">
      <t>キョウソウリョク</t>
    </rPh>
    <rPh sb="42" eb="43">
      <t>ユウ</t>
    </rPh>
    <rPh sb="53" eb="55">
      <t>ツギツギ</t>
    </rPh>
    <rPh sb="56" eb="58">
      <t>ハイシュツ</t>
    </rPh>
    <rPh sb="60" eb="63">
      <t>ナカノシマ</t>
    </rPh>
    <rPh sb="67" eb="72">
      <t>コクサイキョテンカ</t>
    </rPh>
    <rPh sb="73" eb="75">
      <t>ジツゲン</t>
    </rPh>
    <rPh sb="77" eb="79">
      <t>オオサカ</t>
    </rPh>
    <rPh sb="80" eb="83">
      <t>セカイテキ</t>
    </rPh>
    <rPh sb="113" eb="114">
      <t>カカ</t>
    </rPh>
    <rPh sb="116" eb="118">
      <t>カダイ</t>
    </rPh>
    <rPh sb="120" eb="123">
      <t>キギョウカ</t>
    </rPh>
    <rPh sb="124" eb="126">
      <t>フソク</t>
    </rPh>
    <rPh sb="128" eb="130">
      <t>セイチョウ</t>
    </rPh>
    <rPh sb="131" eb="132">
      <t>ササ</t>
    </rPh>
    <rPh sb="134" eb="136">
      <t>ジンザイ</t>
    </rPh>
    <rPh sb="137" eb="139">
      <t>フソク</t>
    </rPh>
    <rPh sb="141" eb="145">
      <t>ケンキュウセイカ</t>
    </rPh>
    <rPh sb="146" eb="149">
      <t>ジギョウカ</t>
    </rPh>
    <phoneticPr fontId="2"/>
  </si>
  <si>
    <t>スタートアップの事業化に向けたプロジェクト組成：６件</t>
    <rPh sb="8" eb="11">
      <t>ジギョウカ</t>
    </rPh>
    <rPh sb="12" eb="13">
      <t>ム</t>
    </rPh>
    <rPh sb="21" eb="23">
      <t>ソセイ</t>
    </rPh>
    <rPh sb="25" eb="26">
      <t>ケン</t>
    </rPh>
    <phoneticPr fontId="2"/>
  </si>
  <si>
    <t>本事業の実績を重ね、その効果やメリットを認めてもらうことで、R10以降は民間による自走の実現をめざす</t>
    <rPh sb="0" eb="1">
      <t>ホン</t>
    </rPh>
    <rPh sb="1" eb="3">
      <t>ジギョウ</t>
    </rPh>
    <rPh sb="4" eb="6">
      <t>ジッセキ</t>
    </rPh>
    <rPh sb="7" eb="8">
      <t>カサ</t>
    </rPh>
    <rPh sb="12" eb="14">
      <t>コウカ</t>
    </rPh>
    <rPh sb="20" eb="21">
      <t>ミト</t>
    </rPh>
    <rPh sb="33" eb="35">
      <t>イコウ</t>
    </rPh>
    <rPh sb="36" eb="38">
      <t>ミンカン</t>
    </rPh>
    <rPh sb="41" eb="43">
      <t>ジソウ</t>
    </rPh>
    <rPh sb="44" eb="46">
      <t>ジツゲン</t>
    </rPh>
    <phoneticPr fontId="2"/>
  </si>
  <si>
    <t>＜産＞
スタートアップの支援機関として参画
・中之島クロス入居企業
・ライフサイエンス関連企業
＜学＞
スターとアップ候補として参画
・大学やアカデミア等の研究者
＜金＞
伴走支援、資金援助面での参画
・外部の投資家、VC、銀行等の金融機関</t>
    <rPh sb="12" eb="14">
      <t>シエン</t>
    </rPh>
    <rPh sb="14" eb="16">
      <t>キカン</t>
    </rPh>
    <rPh sb="19" eb="21">
      <t>サンカク</t>
    </rPh>
    <rPh sb="23" eb="26">
      <t>ナカノシマ</t>
    </rPh>
    <rPh sb="29" eb="31">
      <t>ニュウキョ</t>
    </rPh>
    <rPh sb="31" eb="33">
      <t>キギョウ</t>
    </rPh>
    <rPh sb="43" eb="45">
      <t>カンレン</t>
    </rPh>
    <rPh sb="45" eb="47">
      <t>キギョウ</t>
    </rPh>
    <rPh sb="60" eb="62">
      <t>コウホ</t>
    </rPh>
    <rPh sb="65" eb="67">
      <t>サンカク</t>
    </rPh>
    <rPh sb="69" eb="71">
      <t>ダイガク</t>
    </rPh>
    <rPh sb="77" eb="78">
      <t>トウ</t>
    </rPh>
    <rPh sb="79" eb="82">
      <t>ケンキュウシャ</t>
    </rPh>
    <rPh sb="88" eb="92">
      <t>バンソウシエン</t>
    </rPh>
    <rPh sb="93" eb="95">
      <t>シキン</t>
    </rPh>
    <rPh sb="95" eb="97">
      <t>エンジョ</t>
    </rPh>
    <rPh sb="97" eb="98">
      <t>メン</t>
    </rPh>
    <rPh sb="100" eb="102">
      <t>サンカク</t>
    </rPh>
    <rPh sb="104" eb="106">
      <t>ガイブ</t>
    </rPh>
    <rPh sb="107" eb="110">
      <t>トウシカ</t>
    </rPh>
    <rPh sb="114" eb="116">
      <t>ギンコウ</t>
    </rPh>
    <rPh sb="116" eb="117">
      <t>トウ</t>
    </rPh>
    <rPh sb="118" eb="120">
      <t>キンユウ</t>
    </rPh>
    <rPh sb="120" eb="122">
      <t>キカン</t>
    </rPh>
    <phoneticPr fontId="2"/>
  </si>
  <si>
    <t>CN技術産業化調査</t>
  </si>
  <si>
    <t>万博で披露された技術を社会実装していくため、CN技術導入の対象となる企業等の把握、導入した際の府内企業等へのメリット等を調査し、CN技術開発・実装の支援を効果的に展開するためのアクションプラン案を作成する。</t>
  </si>
  <si>
    <t>【めざす将来像】
カーボンニュートラル分野のうち、特に成長が期待できる「水素等」「電池」「バイオものづくり」の３分野に対する国の大型支援プロジェクトの採択や企業の府内投資等の実現
【課題】
大阪のカーボンニュートラル分野の強みを具体的に可視化して示すことができない</t>
    <rPh sb="19" eb="21">
      <t>ブンヤ</t>
    </rPh>
    <rPh sb="25" eb="26">
      <t>トク</t>
    </rPh>
    <rPh sb="27" eb="29">
      <t>セイチョウ</t>
    </rPh>
    <rPh sb="30" eb="32">
      <t>キタイ</t>
    </rPh>
    <rPh sb="36" eb="38">
      <t>スイソ</t>
    </rPh>
    <rPh sb="38" eb="39">
      <t>トウ</t>
    </rPh>
    <rPh sb="41" eb="43">
      <t>デンチ</t>
    </rPh>
    <rPh sb="56" eb="58">
      <t>ブンヤ</t>
    </rPh>
    <rPh sb="59" eb="60">
      <t>タイ</t>
    </rPh>
    <rPh sb="62" eb="63">
      <t>クニ</t>
    </rPh>
    <rPh sb="64" eb="66">
      <t>オオガタ</t>
    </rPh>
    <rPh sb="66" eb="68">
      <t>シエン</t>
    </rPh>
    <rPh sb="75" eb="77">
      <t>サイタク</t>
    </rPh>
    <rPh sb="78" eb="80">
      <t>キギョウ</t>
    </rPh>
    <rPh sb="81" eb="83">
      <t>フナイ</t>
    </rPh>
    <rPh sb="83" eb="85">
      <t>トウシ</t>
    </rPh>
    <rPh sb="85" eb="86">
      <t>トウ</t>
    </rPh>
    <rPh sb="87" eb="89">
      <t>ジツゲン</t>
    </rPh>
    <rPh sb="96" eb="98">
      <t>オオサカ</t>
    </rPh>
    <rPh sb="109" eb="111">
      <t>ブンヤ</t>
    </rPh>
    <rPh sb="112" eb="113">
      <t>ツヨ</t>
    </rPh>
    <rPh sb="115" eb="118">
      <t>グタイテキ</t>
    </rPh>
    <rPh sb="119" eb="122">
      <t>カシカ</t>
    </rPh>
    <rPh sb="124" eb="125">
      <t>シメ</t>
    </rPh>
    <phoneticPr fontId="2"/>
  </si>
  <si>
    <t>令和７年度は調査を実施のみで、KPIの設定はできない。ただ、R8年度以降の調査結果を踏まえた支援策次第でKPIを設定していくと思われる。</t>
    <rPh sb="0" eb="2">
      <t>レイワ</t>
    </rPh>
    <rPh sb="3" eb="5">
      <t>ネンド</t>
    </rPh>
    <rPh sb="6" eb="8">
      <t>チョウサ</t>
    </rPh>
    <rPh sb="9" eb="11">
      <t>ジッシ</t>
    </rPh>
    <rPh sb="19" eb="21">
      <t>セッテイ</t>
    </rPh>
    <rPh sb="56" eb="58">
      <t>セッテイ</t>
    </rPh>
    <rPh sb="63" eb="64">
      <t>オモ</t>
    </rPh>
    <phoneticPr fontId="2"/>
  </si>
  <si>
    <t>令和７年度の調査結果を踏まえ、支援策を検討することになるので、現状自立性については不明。</t>
    <rPh sb="0" eb="2">
      <t>レイワ</t>
    </rPh>
    <rPh sb="3" eb="5">
      <t>ネンド</t>
    </rPh>
    <rPh sb="6" eb="8">
      <t>チョウサ</t>
    </rPh>
    <rPh sb="8" eb="10">
      <t>ケッカ</t>
    </rPh>
    <rPh sb="11" eb="12">
      <t>フ</t>
    </rPh>
    <rPh sb="15" eb="17">
      <t>シエン</t>
    </rPh>
    <rPh sb="17" eb="18">
      <t>サク</t>
    </rPh>
    <rPh sb="19" eb="21">
      <t>ケントウ</t>
    </rPh>
    <rPh sb="31" eb="33">
      <t>ゲンジョウ</t>
    </rPh>
    <rPh sb="33" eb="36">
      <t>ジリツセイ</t>
    </rPh>
    <rPh sb="41" eb="43">
      <t>フメイ</t>
    </rPh>
    <phoneticPr fontId="2"/>
  </si>
  <si>
    <t>令和７年度はCNの動向に調査するもので、多様な主体の参画ものではない。ただ、R8年度以降の調査結果を踏まえた支援策次第では可能性あり。</t>
    <rPh sb="0" eb="2">
      <t>レイワ</t>
    </rPh>
    <rPh sb="3" eb="5">
      <t>ネンド</t>
    </rPh>
    <rPh sb="9" eb="11">
      <t>ドウコウ</t>
    </rPh>
    <rPh sb="12" eb="14">
      <t>チョウサ</t>
    </rPh>
    <rPh sb="20" eb="22">
      <t>タヨウ</t>
    </rPh>
    <rPh sb="23" eb="25">
      <t>シュタイ</t>
    </rPh>
    <rPh sb="26" eb="28">
      <t>サンカク</t>
    </rPh>
    <rPh sb="40" eb="42">
      <t>ネンド</t>
    </rPh>
    <rPh sb="42" eb="44">
      <t>イコウ</t>
    </rPh>
    <rPh sb="45" eb="47">
      <t>チョウサ</t>
    </rPh>
    <rPh sb="47" eb="49">
      <t>ケッカ</t>
    </rPh>
    <rPh sb="50" eb="51">
      <t>フ</t>
    </rPh>
    <rPh sb="54" eb="56">
      <t>シエン</t>
    </rPh>
    <rPh sb="56" eb="57">
      <t>サク</t>
    </rPh>
    <rPh sb="57" eb="59">
      <t>シダイ</t>
    </rPh>
    <rPh sb="61" eb="64">
      <t>カノウセイ</t>
    </rPh>
    <phoneticPr fontId="2"/>
  </si>
  <si>
    <t>空飛ぶクルマ都市型ビジネス創造都市推進事業</t>
  </si>
  <si>
    <t>大阪において空飛ぶクルマを活用したビジネス展開をめざす事業者へ、実機による飛行実証等、空飛ぶクルマのビジネス化に資する事業者の取組みを支援</t>
  </si>
  <si>
    <t>【めざす将来像】
新たな成長産業として期待される次世代モビリティ分野で世界をリードする都市をめざし、事業環境整備や全国に先駆けて観光分野で商用運航を実現するビジネスモデル構築し、府のリーディング産業化をめざす
【課題】
万博後、初期のユースケースとして期待される観光分野における商用運航実現に向けた各種検証や離着陸場の整備が必要。</t>
    <rPh sb="24" eb="27">
      <t>ジセダイ</t>
    </rPh>
    <rPh sb="35" eb="37">
      <t>セカイ</t>
    </rPh>
    <rPh sb="43" eb="45">
      <t>トシ</t>
    </rPh>
    <rPh sb="50" eb="52">
      <t>ジギョウ</t>
    </rPh>
    <rPh sb="52" eb="54">
      <t>カンキョウ</t>
    </rPh>
    <rPh sb="54" eb="56">
      <t>セイビ</t>
    </rPh>
    <rPh sb="57" eb="59">
      <t>ゼンコク</t>
    </rPh>
    <rPh sb="60" eb="62">
      <t>サキガ</t>
    </rPh>
    <rPh sb="64" eb="66">
      <t>カンコウ</t>
    </rPh>
    <rPh sb="66" eb="68">
      <t>ブンヤ</t>
    </rPh>
    <rPh sb="69" eb="71">
      <t>ショウヨウ</t>
    </rPh>
    <rPh sb="71" eb="73">
      <t>ウンコウ</t>
    </rPh>
    <rPh sb="74" eb="76">
      <t>ジツゲン</t>
    </rPh>
    <rPh sb="85" eb="87">
      <t>コウチク</t>
    </rPh>
    <rPh sb="111" eb="113">
      <t>バンパク</t>
    </rPh>
    <rPh sb="113" eb="114">
      <t>ゴ</t>
    </rPh>
    <rPh sb="115" eb="117">
      <t>ショキ</t>
    </rPh>
    <rPh sb="127" eb="129">
      <t>キタイ</t>
    </rPh>
    <rPh sb="132" eb="134">
      <t>カンコウ</t>
    </rPh>
    <rPh sb="134" eb="136">
      <t>ブンヤ</t>
    </rPh>
    <rPh sb="140" eb="142">
      <t>ショウヨウ</t>
    </rPh>
    <rPh sb="142" eb="144">
      <t>ウンコウ</t>
    </rPh>
    <rPh sb="144" eb="146">
      <t>ジツゲン</t>
    </rPh>
    <rPh sb="147" eb="148">
      <t>ム</t>
    </rPh>
    <rPh sb="150" eb="152">
      <t>カクシュ</t>
    </rPh>
    <rPh sb="152" eb="154">
      <t>ケンショウ</t>
    </rPh>
    <rPh sb="155" eb="158">
      <t>リチャクリク</t>
    </rPh>
    <rPh sb="158" eb="159">
      <t>ジョウ</t>
    </rPh>
    <rPh sb="160" eb="162">
      <t>セイビ</t>
    </rPh>
    <rPh sb="163" eb="165">
      <t>ヒツヨウ</t>
    </rPh>
    <phoneticPr fontId="2"/>
  </si>
  <si>
    <t>・大阪・関西エリアにおける経済波及効果　2035年頃　1,800億円
・2027年度中に実現可能性の高い観光商品の開発　２件以上</t>
    <rPh sb="1" eb="3">
      <t>オオサカ</t>
    </rPh>
    <rPh sb="4" eb="6">
      <t>カンサイ</t>
    </rPh>
    <rPh sb="13" eb="15">
      <t>ケイザイ</t>
    </rPh>
    <rPh sb="15" eb="17">
      <t>ハキュウ</t>
    </rPh>
    <rPh sb="17" eb="19">
      <t>コウカ</t>
    </rPh>
    <rPh sb="24" eb="25">
      <t>ネン</t>
    </rPh>
    <rPh sb="25" eb="26">
      <t>ゴロ</t>
    </rPh>
    <rPh sb="32" eb="34">
      <t>オクエン</t>
    </rPh>
    <phoneticPr fontId="2"/>
  </si>
  <si>
    <t>空飛ぶクルマのビジネス化に向けた支援であり、社会実装が進んだ段階においては民間事業者が自走して事業を実施予定。</t>
    <rPh sb="0" eb="1">
      <t>ソラ</t>
    </rPh>
    <rPh sb="1" eb="2">
      <t>ト</t>
    </rPh>
    <rPh sb="11" eb="12">
      <t>カ</t>
    </rPh>
    <rPh sb="13" eb="14">
      <t>ム</t>
    </rPh>
    <rPh sb="16" eb="18">
      <t>シエン</t>
    </rPh>
    <rPh sb="22" eb="24">
      <t>シャカイ</t>
    </rPh>
    <rPh sb="24" eb="26">
      <t>ジッソウ</t>
    </rPh>
    <rPh sb="27" eb="28">
      <t>スス</t>
    </rPh>
    <rPh sb="30" eb="32">
      <t>ダンカイ</t>
    </rPh>
    <rPh sb="37" eb="39">
      <t>ミンカン</t>
    </rPh>
    <rPh sb="39" eb="41">
      <t>ジギョウ</t>
    </rPh>
    <rPh sb="41" eb="42">
      <t>シャ</t>
    </rPh>
    <rPh sb="43" eb="45">
      <t>ジソウ</t>
    </rPh>
    <rPh sb="47" eb="49">
      <t>ジギョウ</t>
    </rPh>
    <rPh sb="50" eb="52">
      <t>ジッシ</t>
    </rPh>
    <rPh sb="52" eb="54">
      <t>ヨテイ</t>
    </rPh>
    <phoneticPr fontId="2"/>
  </si>
  <si>
    <t>要綱届き次第入力</t>
    <rPh sb="0" eb="2">
      <t>ヨウコウ</t>
    </rPh>
    <rPh sb="2" eb="3">
      <t>トド</t>
    </rPh>
    <rPh sb="4" eb="6">
      <t>シダイ</t>
    </rPh>
    <rPh sb="6" eb="8">
      <t>ニュウリョク</t>
    </rPh>
    <phoneticPr fontId="2"/>
  </si>
  <si>
    <t>万博後の大阪・関西における運航ネットワークの形成により、空飛ぶクルマで世界をリードする都市として、府内における社会実装やビジネス化を強力に推進していくため、2030年度を目標とした2026年度以降の取組を具現化する</t>
  </si>
  <si>
    <t>空飛ぶクルマ観光魅力促進事業　</t>
  </si>
  <si>
    <t>大阪都心部と周辺の観光ルートや周遊などの新たなコンテンツや商品の開発に向けた民間事業者の取組を加速化するため、観光分野でのビジネスモデルを立ち上げを支援</t>
  </si>
  <si>
    <t>【めざす将来像】
市場の成長と新たな技術の発展を背景としたロボットを構成する要素技術の参入業種の拡大。生産性の向上とものづくり企業のさらなる成長。
【課題】
サービスロボット分野のビジネスに参入する上での、府内企業のロボット要素技術の参入可能性や、事業化を図るための課題が把握できていない。</t>
    <rPh sb="9" eb="11">
      <t>シジョウ</t>
    </rPh>
    <rPh sb="34" eb="36">
      <t>コウセイ</t>
    </rPh>
    <rPh sb="43" eb="47">
      <t>サンニュウギョウシュ</t>
    </rPh>
    <rPh sb="48" eb="50">
      <t>カクダイ</t>
    </rPh>
    <rPh sb="51" eb="54">
      <t>セイサンセイ</t>
    </rPh>
    <rPh sb="55" eb="57">
      <t>コウジョウ</t>
    </rPh>
    <rPh sb="63" eb="65">
      <t>キギョウ</t>
    </rPh>
    <rPh sb="70" eb="72">
      <t>セイチョウ</t>
    </rPh>
    <rPh sb="88" eb="90">
      <t>ブンヤ</t>
    </rPh>
    <rPh sb="96" eb="98">
      <t>サンニュウ</t>
    </rPh>
    <rPh sb="100" eb="101">
      <t>ウエ</t>
    </rPh>
    <rPh sb="104" eb="106">
      <t>フナイ</t>
    </rPh>
    <rPh sb="106" eb="108">
      <t>キギョウ</t>
    </rPh>
    <rPh sb="125" eb="128">
      <t>ジギョウカ</t>
    </rPh>
    <rPh sb="129" eb="130">
      <t>ハカ</t>
    </rPh>
    <rPh sb="134" eb="136">
      <t>カダイ</t>
    </rPh>
    <rPh sb="137" eb="139">
      <t>ハアク</t>
    </rPh>
    <phoneticPr fontId="2"/>
  </si>
  <si>
    <t>令和７年度の調査結果を踏まえ、支援策を検討することになるので、現状自立性については不明。</t>
  </si>
  <si>
    <t>ビジネスにおける府内企業のロボット要素技術の参入可能性や事業化の課題等の詳細な把握のために調査するもので、多様な主体が参画するものではない。ただ、R8年度以降の調査結果を踏まえた支援策次第では可能性あり。</t>
    <rPh sb="8" eb="12">
      <t>フナイキギョウ</t>
    </rPh>
    <rPh sb="17" eb="19">
      <t>ヨウソ</t>
    </rPh>
    <rPh sb="19" eb="21">
      <t>ギジュツ</t>
    </rPh>
    <rPh sb="22" eb="27">
      <t>サンニュウカノウセイ</t>
    </rPh>
    <rPh sb="28" eb="31">
      <t>ジギョウカ</t>
    </rPh>
    <rPh sb="32" eb="35">
      <t>カダイトウ</t>
    </rPh>
    <rPh sb="36" eb="38">
      <t>ショウサイ</t>
    </rPh>
    <rPh sb="39" eb="41">
      <t>ハアク</t>
    </rPh>
    <phoneticPr fontId="2"/>
  </si>
  <si>
    <t>・審査会経費
・調査機関への委託料</t>
    <rPh sb="4" eb="6">
      <t>ケイヒ</t>
    </rPh>
    <rPh sb="8" eb="10">
      <t>チョウサ</t>
    </rPh>
    <rPh sb="10" eb="12">
      <t>キカン</t>
    </rPh>
    <rPh sb="14" eb="17">
      <t>イタクリョウ</t>
    </rPh>
    <phoneticPr fontId="2"/>
  </si>
  <si>
    <t>R8以降も万博レガシーとしてGSEのように世界を惹きつける国際的なスタートアップイベントを継続開催していくことをめざす</t>
  </si>
  <si>
    <t>・商談会：各回あたり500名程度参加
             各回あたり商談件数100件程度
・合同ネットワーキング：500名程度の参加</t>
  </si>
  <si>
    <t>関係機関や民間機関とも調整しながら予算措置を講じる</t>
  </si>
  <si>
    <t>【めざす将来像】
国内外の旅行客をターゲットにポテンシャルある商店街を拠点とした観光・消費の促進により大阪経済の活性化を実現
【課題】
大阪府内商店街での観光・消費が不足</t>
    <rPh sb="9" eb="12">
      <t>コクナイガイ</t>
    </rPh>
    <rPh sb="13" eb="16">
      <t>リョコウキャク</t>
    </rPh>
    <rPh sb="31" eb="34">
      <t>ショウテンガイ</t>
    </rPh>
    <rPh sb="35" eb="37">
      <t>キョテン</t>
    </rPh>
    <rPh sb="40" eb="42">
      <t>カンコウ</t>
    </rPh>
    <rPh sb="43" eb="45">
      <t>ショウヒ</t>
    </rPh>
    <rPh sb="46" eb="48">
      <t>ソクシン</t>
    </rPh>
    <rPh sb="51" eb="55">
      <t>オオサカケイザイ</t>
    </rPh>
    <rPh sb="56" eb="59">
      <t>カッセイカ</t>
    </rPh>
    <rPh sb="60" eb="62">
      <t>ジツゲン</t>
    </rPh>
    <rPh sb="69" eb="73">
      <t>オオサカフナイ</t>
    </rPh>
    <rPh sb="73" eb="76">
      <t>ショウテンガイ</t>
    </rPh>
    <rPh sb="78" eb="80">
      <t>カンコウ</t>
    </rPh>
    <rPh sb="81" eb="83">
      <t>ショウヒ</t>
    </rPh>
    <rPh sb="84" eb="86">
      <t>フソク</t>
    </rPh>
    <phoneticPr fontId="2"/>
  </si>
  <si>
    <t>①商店街の観光コンテンツ化
　・観光コンテンツ化を行った商店街でのツアー実施（６商店街）
②情報発信強化
　・商店街数記事の増加（220件）
　・ポータルサイトのアクセス数増加（71,000回）
　・SNSアカウントのフォロワー数の増加（17,000人）
　・デジタルスタンプラリーにおける参加者数の増加（3,200人）
③万博の機運醸成
　・事業参画商店街にのぼりの配架（希望する商店街すべてに配架）
　・ポータルサイト内での万博関連記事の増加（50件）
・広告配信月のポータルサイトのアクセス数の増加（81,000回）</t>
    <rPh sb="1" eb="4">
      <t>ショウテンガイ</t>
    </rPh>
    <rPh sb="5" eb="7">
      <t>カンコウ</t>
    </rPh>
    <rPh sb="12" eb="13">
      <t>カ</t>
    </rPh>
    <rPh sb="16" eb="18">
      <t>カンコウ</t>
    </rPh>
    <rPh sb="23" eb="24">
      <t>カ</t>
    </rPh>
    <rPh sb="25" eb="26">
      <t>オコナ</t>
    </rPh>
    <rPh sb="28" eb="31">
      <t>ショウテンガイ</t>
    </rPh>
    <rPh sb="36" eb="38">
      <t>ジッシ</t>
    </rPh>
    <rPh sb="40" eb="43">
      <t>ショウテンガイ</t>
    </rPh>
    <rPh sb="46" eb="48">
      <t>ジョウホウ</t>
    </rPh>
    <rPh sb="48" eb="50">
      <t>ハッシン</t>
    </rPh>
    <rPh sb="50" eb="52">
      <t>キョウカ</t>
    </rPh>
    <rPh sb="55" eb="58">
      <t>ショウテンガイ</t>
    </rPh>
    <rPh sb="58" eb="59">
      <t>スウ</t>
    </rPh>
    <rPh sb="59" eb="61">
      <t>キジ</t>
    </rPh>
    <rPh sb="62" eb="64">
      <t>ゾウカ</t>
    </rPh>
    <rPh sb="68" eb="69">
      <t>ケン</t>
    </rPh>
    <rPh sb="85" eb="86">
      <t>スウ</t>
    </rPh>
    <rPh sb="86" eb="88">
      <t>ゾウカ</t>
    </rPh>
    <rPh sb="95" eb="96">
      <t>カイ</t>
    </rPh>
    <rPh sb="114" eb="115">
      <t>スウ</t>
    </rPh>
    <rPh sb="116" eb="118">
      <t>ゾウカ</t>
    </rPh>
    <rPh sb="125" eb="126">
      <t>ニン</t>
    </rPh>
    <rPh sb="145" eb="148">
      <t>サンカシャ</t>
    </rPh>
    <rPh sb="148" eb="149">
      <t>スウ</t>
    </rPh>
    <rPh sb="150" eb="152">
      <t>ゾウカ</t>
    </rPh>
    <rPh sb="158" eb="159">
      <t>ニン</t>
    </rPh>
    <rPh sb="162" eb="164">
      <t>バンパク</t>
    </rPh>
    <rPh sb="165" eb="167">
      <t>キウン</t>
    </rPh>
    <rPh sb="167" eb="169">
      <t>ジョウセイ</t>
    </rPh>
    <rPh sb="172" eb="174">
      <t>ジギョウ</t>
    </rPh>
    <rPh sb="174" eb="179">
      <t>サンカクショウテンガイ</t>
    </rPh>
    <rPh sb="184" eb="186">
      <t>ハイカ</t>
    </rPh>
    <rPh sb="187" eb="189">
      <t>キボウ</t>
    </rPh>
    <rPh sb="191" eb="194">
      <t>ショウテンガイ</t>
    </rPh>
    <rPh sb="198" eb="200">
      <t>ハイカ</t>
    </rPh>
    <rPh sb="211" eb="212">
      <t>ウチ</t>
    </rPh>
    <rPh sb="214" eb="216">
      <t>バンパク</t>
    </rPh>
    <rPh sb="216" eb="218">
      <t>カンレン</t>
    </rPh>
    <rPh sb="218" eb="220">
      <t>キジ</t>
    </rPh>
    <rPh sb="221" eb="223">
      <t>ゾウカ</t>
    </rPh>
    <rPh sb="226" eb="227">
      <t>ケン</t>
    </rPh>
    <rPh sb="230" eb="232">
      <t>コウコク</t>
    </rPh>
    <rPh sb="232" eb="234">
      <t>ハイシン</t>
    </rPh>
    <rPh sb="234" eb="235">
      <t>ツキ</t>
    </rPh>
    <rPh sb="248" eb="249">
      <t>スウ</t>
    </rPh>
    <rPh sb="250" eb="252">
      <t>ゾウカ</t>
    </rPh>
    <phoneticPr fontId="2"/>
  </si>
  <si>
    <t>万博会期中にツアーを造成し、万博来場者の集客を行うとともに、府は情報発信等による支援を実施。R8以降、自走できるよう各商店街での実施体制の確立及び旅行客の定着を図る。</t>
    <rPh sb="0" eb="2">
      <t>バンパク</t>
    </rPh>
    <rPh sb="2" eb="5">
      <t>カイキチュウ</t>
    </rPh>
    <rPh sb="10" eb="12">
      <t>ゾウセイ</t>
    </rPh>
    <rPh sb="14" eb="16">
      <t>バンパク</t>
    </rPh>
    <rPh sb="16" eb="19">
      <t>ライジョウシャ</t>
    </rPh>
    <rPh sb="20" eb="22">
      <t>シュウキャク</t>
    </rPh>
    <rPh sb="23" eb="24">
      <t>オコナ</t>
    </rPh>
    <rPh sb="30" eb="31">
      <t>フ</t>
    </rPh>
    <rPh sb="32" eb="34">
      <t>ジョウホウ</t>
    </rPh>
    <rPh sb="34" eb="36">
      <t>ハッシン</t>
    </rPh>
    <rPh sb="36" eb="37">
      <t>トウ</t>
    </rPh>
    <rPh sb="40" eb="42">
      <t>シエン</t>
    </rPh>
    <rPh sb="43" eb="45">
      <t>ジッシ</t>
    </rPh>
    <rPh sb="48" eb="50">
      <t>イコウ</t>
    </rPh>
    <rPh sb="51" eb="53">
      <t>ジソウ</t>
    </rPh>
    <rPh sb="58" eb="62">
      <t>カクショウテンガイ</t>
    </rPh>
    <rPh sb="64" eb="66">
      <t>ジッシ</t>
    </rPh>
    <rPh sb="66" eb="68">
      <t>タイセイ</t>
    </rPh>
    <rPh sb="69" eb="71">
      <t>カクリツ</t>
    </rPh>
    <rPh sb="71" eb="72">
      <t>オヨ</t>
    </rPh>
    <rPh sb="73" eb="76">
      <t>リョコウキャク</t>
    </rPh>
    <rPh sb="77" eb="79">
      <t>テイチャク</t>
    </rPh>
    <rPh sb="80" eb="81">
      <t>ハカ</t>
    </rPh>
    <phoneticPr fontId="2"/>
  </si>
  <si>
    <t>＜産＞
・府内商店街情報の収集及び発信の支援</t>
    <rPh sb="1" eb="2">
      <t>サン</t>
    </rPh>
    <rPh sb="5" eb="7">
      <t>フナイ</t>
    </rPh>
    <rPh sb="7" eb="10">
      <t>ショウテンガイ</t>
    </rPh>
    <rPh sb="10" eb="12">
      <t>ジョウホウ</t>
    </rPh>
    <rPh sb="13" eb="15">
      <t>シュウシュウ</t>
    </rPh>
    <rPh sb="15" eb="16">
      <t>オヨ</t>
    </rPh>
    <rPh sb="17" eb="19">
      <t>ハッシン</t>
    </rPh>
    <rPh sb="20" eb="22">
      <t>シエン</t>
    </rPh>
    <phoneticPr fontId="2"/>
  </si>
  <si>
    <t>＜産＞
多様な関連イベントを開催し本事業と連携
＜官＞
国・市町村・京都・兵庫等と連携し、大阪・関西で今後もスタートアップイベントを継続開催していく
＜学＞
大学発スタートアップの輩出</t>
    <phoneticPr fontId="2"/>
  </si>
  <si>
    <t>万博会期中に会場内で開催される大規模なスタートアップイベント「Global Startup EXPO　2025(GSE)」招聘者と大阪・関西のSU関係者のビジネスマッチングの促進と、ディープテック分野のSUのコーディネート体制を強化する
（委託料）</t>
    <rPh sb="120" eb="123">
      <t>イタクリョウ</t>
    </rPh>
    <phoneticPr fontId="2"/>
  </si>
  <si>
    <t>万博レガシーとしてGSEのように世界を惹きつける国際的なスタートアップイベントを継続開催</t>
  </si>
  <si>
    <t>・大阪府商店街振興組合・株式会社産經アドス共同企業体への委託料</t>
    <rPh sb="1" eb="7">
      <t>オオサカフショウテンガイ</t>
    </rPh>
    <rPh sb="7" eb="11">
      <t>シンコウクミアイ</t>
    </rPh>
    <rPh sb="12" eb="18">
      <t>カブシキガイシャサンケイ</t>
    </rPh>
    <rPh sb="21" eb="23">
      <t>キョウドウ</t>
    </rPh>
    <rPh sb="23" eb="26">
      <t>キギョウタイ</t>
    </rPh>
    <rPh sb="28" eb="31">
      <t>イタクリョウ</t>
    </rPh>
    <phoneticPr fontId="2"/>
  </si>
  <si>
    <t>複数自治体を対象とした広域の市街地リノベーションモデルの構築に向けた検討調査</t>
  </si>
  <si>
    <t>【めざす将来像】
大阪・関西のさらなる経済成長に向けて、「大阪のまちづくりグランドデザイン」に基づき、官民連携による「市街地リノベーション」を進め、大阪全体の発展を牽引する「拠点エリアの形成」を図ることが極めて重要
【課題】
地元市との連携のもと、広域的視点から「民間投資の喚起」を図る必要があるが、投資の判断を促す各種ツール(３D都市モデル等)の作成によるプロモーションが不可欠</t>
    <rPh sb="9" eb="11">
      <t>オオサカ</t>
    </rPh>
    <rPh sb="12" eb="14">
      <t>カンサイ</t>
    </rPh>
    <rPh sb="19" eb="23">
      <t>ケイザイセイチョウ</t>
    </rPh>
    <rPh sb="24" eb="25">
      <t>ム</t>
    </rPh>
    <rPh sb="29" eb="31">
      <t>オオサカ</t>
    </rPh>
    <rPh sb="47" eb="48">
      <t>モト</t>
    </rPh>
    <rPh sb="51" eb="55">
      <t>カンミンレンケイ</t>
    </rPh>
    <rPh sb="59" eb="62">
      <t>シガイチ</t>
    </rPh>
    <rPh sb="71" eb="72">
      <t>スス</t>
    </rPh>
    <rPh sb="74" eb="78">
      <t>オオサカゼンタイ</t>
    </rPh>
    <rPh sb="79" eb="81">
      <t>ハッテン</t>
    </rPh>
    <rPh sb="82" eb="84">
      <t>ケンイン</t>
    </rPh>
    <rPh sb="87" eb="89">
      <t>キョテン</t>
    </rPh>
    <rPh sb="93" eb="95">
      <t>ケイセイ</t>
    </rPh>
    <rPh sb="97" eb="98">
      <t>ハカ</t>
    </rPh>
    <rPh sb="102" eb="103">
      <t>キワ</t>
    </rPh>
    <rPh sb="105" eb="107">
      <t>ジュウヨウ</t>
    </rPh>
    <rPh sb="119" eb="121">
      <t>レンケイ</t>
    </rPh>
    <rPh sb="167" eb="169">
      <t>トシ</t>
    </rPh>
    <rPh sb="172" eb="173">
      <t>トウ</t>
    </rPh>
    <phoneticPr fontId="2"/>
  </si>
  <si>
    <t>・R9末における将来ビジョン等の策定自治体数
　2市以上</t>
    <rPh sb="8" eb="10">
      <t>ショウライ</t>
    </rPh>
    <rPh sb="14" eb="15">
      <t>トウ</t>
    </rPh>
    <rPh sb="16" eb="18">
      <t>サクテイ</t>
    </rPh>
    <rPh sb="18" eb="21">
      <t>ジチタイ</t>
    </rPh>
    <rPh sb="21" eb="22">
      <t>スウ</t>
    </rPh>
    <rPh sb="25" eb="26">
      <t>シ</t>
    </rPh>
    <rPh sb="26" eb="28">
      <t>イジョウ</t>
    </rPh>
    <phoneticPr fontId="2"/>
  </si>
  <si>
    <t>R9以降は、R7,８の検討結果及び市町村との役割分担を踏まえ、費用負担について判断</t>
    <rPh sb="2" eb="4">
      <t>イコウ</t>
    </rPh>
    <rPh sb="11" eb="15">
      <t>ケントウケッカ</t>
    </rPh>
    <rPh sb="15" eb="16">
      <t>オヨ</t>
    </rPh>
    <rPh sb="17" eb="20">
      <t>シチョウソン</t>
    </rPh>
    <rPh sb="22" eb="24">
      <t>ヤクワリ</t>
    </rPh>
    <rPh sb="24" eb="26">
      <t>ブンタン</t>
    </rPh>
    <rPh sb="27" eb="28">
      <t>フ</t>
    </rPh>
    <rPh sb="31" eb="35">
      <t>ヒヨウフタン</t>
    </rPh>
    <rPh sb="39" eb="41">
      <t>ハンダン</t>
    </rPh>
    <phoneticPr fontId="2"/>
  </si>
  <si>
    <t xml:space="preserve">＜産＞
・投資意欲について意見
〈官〉
・策定した将来ビジョン及びモデルケースの横展開方法について意見
＜学＞
・策定した将来ビジョンの内容について意見
</t>
    <rPh sb="5" eb="7">
      <t>トウシ</t>
    </rPh>
    <rPh sb="7" eb="9">
      <t>イヨク</t>
    </rPh>
    <rPh sb="13" eb="15">
      <t>イケン</t>
    </rPh>
    <rPh sb="21" eb="23">
      <t>サクテイ</t>
    </rPh>
    <rPh sb="25" eb="27">
      <t>ショウライ</t>
    </rPh>
    <rPh sb="31" eb="32">
      <t>オヨ</t>
    </rPh>
    <rPh sb="40" eb="43">
      <t>ヨコテンカイ</t>
    </rPh>
    <rPh sb="43" eb="45">
      <t>ホウホウ</t>
    </rPh>
    <rPh sb="49" eb="51">
      <t>イケン</t>
    </rPh>
    <rPh sb="57" eb="59">
      <t>サクテイ</t>
    </rPh>
    <rPh sb="61" eb="63">
      <t>ショウライ</t>
    </rPh>
    <rPh sb="68" eb="70">
      <t>ナイヨウ</t>
    </rPh>
    <rPh sb="74" eb="76">
      <t>イケン</t>
    </rPh>
    <phoneticPr fontId="2"/>
  </si>
  <si>
    <r>
      <t>・</t>
    </r>
    <r>
      <rPr>
        <u/>
        <sz val="8"/>
        <rFont val="Meiryo UI"/>
        <family val="3"/>
        <charset val="128"/>
      </rPr>
      <t>調査</t>
    </r>
    <r>
      <rPr>
        <sz val="8"/>
        <rFont val="Meiryo UI"/>
        <family val="3"/>
        <charset val="128"/>
      </rPr>
      <t>機関への委託料</t>
    </r>
    <rPh sb="1" eb="3">
      <t>チョウサ</t>
    </rPh>
    <rPh sb="3" eb="5">
      <t>キカン</t>
    </rPh>
    <rPh sb="7" eb="10">
      <t>イタクリョウ</t>
    </rPh>
    <phoneticPr fontId="2"/>
  </si>
  <si>
    <t>世界で競争力を有するディープテックスタートアップを次々に排出するため、NQを拠点にライフサイエンス分野をはじめとしたシーズの事業化、チームビルディング等を支援</t>
    <rPh sb="0" eb="2">
      <t>セカイ</t>
    </rPh>
    <rPh sb="3" eb="6">
      <t>キョウソウリョク</t>
    </rPh>
    <rPh sb="7" eb="8">
      <t>ユウ</t>
    </rPh>
    <rPh sb="25" eb="30">
      <t>ツギツギニハイシュツ</t>
    </rPh>
    <rPh sb="62" eb="65">
      <t>ジギョウカ</t>
    </rPh>
    <rPh sb="75" eb="76">
      <t>トウ</t>
    </rPh>
    <rPh sb="77" eb="79">
      <t>シエン</t>
    </rPh>
    <phoneticPr fontId="2"/>
  </si>
  <si>
    <t>デジタルを活用した潜在求職者活躍支援プロジェクト事業
(ＯＳＡＫＡしごとフィールド運営事業費　若年者就業支援事業/高年齢者就業支援事業)
障がい者雇用促進センター誘導支援事業(特定中小事業主)</t>
    <rPh sb="5" eb="7">
      <t>カツヨウ</t>
    </rPh>
    <rPh sb="9" eb="11">
      <t>センザイ</t>
    </rPh>
    <rPh sb="11" eb="14">
      <t>キュウショクシャ</t>
    </rPh>
    <rPh sb="14" eb="16">
      <t>カツヤク</t>
    </rPh>
    <rPh sb="16" eb="18">
      <t>シエン</t>
    </rPh>
    <rPh sb="24" eb="26">
      <t>ジギョウ</t>
    </rPh>
    <rPh sb="47" eb="50">
      <t>ジャクネンシャ</t>
    </rPh>
    <rPh sb="50" eb="52">
      <t>シュウギョウ</t>
    </rPh>
    <rPh sb="52" eb="54">
      <t>シエン</t>
    </rPh>
    <rPh sb="54" eb="56">
      <t>ジギョウ</t>
    </rPh>
    <rPh sb="57" eb="58">
      <t>コウ</t>
    </rPh>
    <rPh sb="58" eb="60">
      <t>ネンレイ</t>
    </rPh>
    <rPh sb="60" eb="61">
      <t>シャ</t>
    </rPh>
    <rPh sb="61" eb="63">
      <t>シュウギョウ</t>
    </rPh>
    <rPh sb="63" eb="65">
      <t>シエン</t>
    </rPh>
    <rPh sb="65" eb="67">
      <t>ジギョウ</t>
    </rPh>
    <rPh sb="69" eb="70">
      <t>ショウ</t>
    </rPh>
    <rPh sb="72" eb="73">
      <t>シャ</t>
    </rPh>
    <rPh sb="73" eb="77">
      <t>コヨウソクシン</t>
    </rPh>
    <rPh sb="81" eb="83">
      <t>ユウドウ</t>
    </rPh>
    <rPh sb="83" eb="85">
      <t>シエン</t>
    </rPh>
    <rPh sb="85" eb="87">
      <t>ジギョウ</t>
    </rPh>
    <rPh sb="88" eb="90">
      <t>トクテイ</t>
    </rPh>
    <rPh sb="90" eb="92">
      <t>チュウショウ</t>
    </rPh>
    <rPh sb="92" eb="95">
      <t>ジギョウヌシ</t>
    </rPh>
    <phoneticPr fontId="2"/>
  </si>
  <si>
    <t>若者・大阪企業未来応援事業
※実施計画上は「大阪の未来社会を支える若者・企業応援事業」として申請する予定</t>
    <rPh sb="0" eb="2">
      <t>ワカモノ</t>
    </rPh>
    <rPh sb="3" eb="5">
      <t>オオサカ</t>
    </rPh>
    <rPh sb="5" eb="7">
      <t>キギョウ</t>
    </rPh>
    <rPh sb="7" eb="9">
      <t>ミライ</t>
    </rPh>
    <rPh sb="9" eb="13">
      <t>オウエンジギョウ</t>
    </rPh>
    <rPh sb="15" eb="19">
      <t>ジッシケイカク</t>
    </rPh>
    <rPh sb="19" eb="20">
      <t>ジョウ</t>
    </rPh>
    <rPh sb="46" eb="48">
      <t>シンセイ</t>
    </rPh>
    <rPh sb="50" eb="52">
      <t>ヨテイ</t>
    </rPh>
    <phoneticPr fontId="2"/>
  </si>
  <si>
    <t>バイオ分野の国際展示会（BIO International）での情報発信</t>
    <rPh sb="3" eb="5">
      <t>ブンヤ</t>
    </rPh>
    <rPh sb="6" eb="8">
      <t>コクサイ</t>
    </rPh>
    <rPh sb="8" eb="11">
      <t>テンジカイ</t>
    </rPh>
    <rPh sb="32" eb="36">
      <t>ジョウホウハッシン</t>
    </rPh>
    <phoneticPr fontId="2"/>
  </si>
  <si>
    <t>国内外競合と差別化できる、付加価値の高い農産品の輸出に向けた検討調査</t>
  </si>
  <si>
    <t>水産業成長産業化事業</t>
  </si>
  <si>
    <t>部局へのヒアリング事項</t>
    <rPh sb="0" eb="2">
      <t>ブキョク</t>
    </rPh>
    <rPh sb="9" eb="11">
      <t>ジコウ</t>
    </rPh>
    <phoneticPr fontId="2"/>
  </si>
  <si>
    <t>【めざす将来像】
府内の分散型治験環境のネットワークを最大限に活用し、未来医療を担う再生医療等製品や大阪発ベンチャーの創薬シーズをはじめとした革新的な新薬の薬事承認、実用化につなげていく。
【課題】
治験実施医療機関とパートナー医療機関等が連携する治験ネットワークを活用した実績を上げる取組みが必要</t>
    <rPh sb="4" eb="7">
      <t>ショウライゾウ</t>
    </rPh>
    <rPh sb="97" eb="99">
      <t>カダイ</t>
    </rPh>
    <rPh sb="148" eb="150">
      <t>ヒツヨウ</t>
    </rPh>
    <phoneticPr fontId="2"/>
  </si>
  <si>
    <t>R10末における
・府内の治験経験を有する医療機関等
　170施設
・医療機関等における治験実施数
　3400件※
※府内医療機関等における3年間（R7年～9年）の治験実施数目標</t>
    <rPh sb="3" eb="4">
      <t>スエ</t>
    </rPh>
    <rPh sb="4" eb="5">
      <t>ネンマツ</t>
    </rPh>
    <rPh sb="10" eb="12">
      <t>フナイ</t>
    </rPh>
    <rPh sb="21" eb="26">
      <t>イリョウキカントウ</t>
    </rPh>
    <rPh sb="35" eb="40">
      <t>イリョウキカントウ</t>
    </rPh>
    <rPh sb="66" eb="67">
      <t>トウ</t>
    </rPh>
    <phoneticPr fontId="2"/>
  </si>
  <si>
    <t>治験ネットワークの構築・活用促進等の初期対応のため、R12末まで事業を予定
R10以降は、府一般財源により事業実施予定</t>
    <rPh sb="29" eb="30">
      <t>マツ</t>
    </rPh>
    <rPh sb="32" eb="34">
      <t>ジギョウ</t>
    </rPh>
    <rPh sb="35" eb="37">
      <t>ヨテイ</t>
    </rPh>
    <rPh sb="41" eb="43">
      <t>イコウ</t>
    </rPh>
    <rPh sb="45" eb="50">
      <t>フイッパンザイゲン</t>
    </rPh>
    <rPh sb="53" eb="59">
      <t>ジギョウジッシヨテイ</t>
    </rPh>
    <phoneticPr fontId="2"/>
  </si>
  <si>
    <t>産業界、大学関係、病院関係、医療従事者、患者で構成する懇話会を府が設置し、府内の治験環境の課題を聴取</t>
    <rPh sb="0" eb="3">
      <t>サンギョウカイ</t>
    </rPh>
    <rPh sb="4" eb="6">
      <t>ダイガク</t>
    </rPh>
    <rPh sb="6" eb="8">
      <t>カンケイ</t>
    </rPh>
    <rPh sb="9" eb="11">
      <t>ビョウイン</t>
    </rPh>
    <rPh sb="11" eb="13">
      <t>カンケイ</t>
    </rPh>
    <rPh sb="14" eb="16">
      <t>イリョウ</t>
    </rPh>
    <rPh sb="16" eb="19">
      <t>ジュウジシャ</t>
    </rPh>
    <rPh sb="20" eb="22">
      <t>カンジャ</t>
    </rPh>
    <rPh sb="23" eb="25">
      <t>コウセイ</t>
    </rPh>
    <rPh sb="27" eb="30">
      <t>コンワカイ</t>
    </rPh>
    <rPh sb="31" eb="32">
      <t>フ</t>
    </rPh>
    <rPh sb="33" eb="35">
      <t>セッチ</t>
    </rPh>
    <rPh sb="37" eb="39">
      <t>フナイ</t>
    </rPh>
    <rPh sb="40" eb="44">
      <t>チケンカンキョウ</t>
    </rPh>
    <rPh sb="45" eb="47">
      <t>カダイ</t>
    </rPh>
    <rPh sb="48" eb="50">
      <t>チョウシュ</t>
    </rPh>
    <phoneticPr fontId="2"/>
  </si>
  <si>
    <t>・システム運用
・研修会の実施
・再生医療等製品の実用化支援
・国際共同治験の実施支援</t>
    <rPh sb="5" eb="7">
      <t>ウンヨウ</t>
    </rPh>
    <rPh sb="9" eb="12">
      <t>ケンシュウカイ</t>
    </rPh>
    <rPh sb="13" eb="15">
      <t>ジッシ</t>
    </rPh>
    <rPh sb="17" eb="19">
      <t>サイセイ</t>
    </rPh>
    <rPh sb="19" eb="21">
      <t>イリョウ</t>
    </rPh>
    <rPh sb="21" eb="22">
      <t>トウ</t>
    </rPh>
    <rPh sb="22" eb="24">
      <t>セイヒン</t>
    </rPh>
    <rPh sb="25" eb="27">
      <t>ジツヨウ</t>
    </rPh>
    <rPh sb="27" eb="28">
      <t>カ</t>
    </rPh>
    <rPh sb="28" eb="30">
      <t>シエン</t>
    </rPh>
    <rPh sb="32" eb="34">
      <t>コクサイ</t>
    </rPh>
    <rPh sb="34" eb="36">
      <t>キョウドウ</t>
    </rPh>
    <rPh sb="36" eb="38">
      <t>チケン</t>
    </rPh>
    <rPh sb="39" eb="43">
      <t>ジッシシエン</t>
    </rPh>
    <phoneticPr fontId="2"/>
  </si>
  <si>
    <t>同左</t>
    <rPh sb="0" eb="1">
      <t>ドウ</t>
    </rPh>
    <rPh sb="1" eb="2">
      <t>ヒダリ</t>
    </rPh>
    <phoneticPr fontId="2"/>
  </si>
  <si>
    <t>活用
可否</t>
    <rPh sb="0" eb="2">
      <t>カツヨウ</t>
    </rPh>
    <rPh sb="3" eb="5">
      <t>カヒ</t>
    </rPh>
    <phoneticPr fontId="2"/>
  </si>
  <si>
    <t>R8、９の要求予定額
要求書では「渋滞対策」があまり書かれておらず、コスト面の記載が多いが</t>
    <rPh sb="5" eb="10">
      <t>ヨウキュウヨテイガク</t>
    </rPh>
    <rPh sb="11" eb="14">
      <t>ヨウキュウショ</t>
    </rPh>
    <rPh sb="17" eb="21">
      <t>ジュウタイタイサク</t>
    </rPh>
    <rPh sb="26" eb="27">
      <t>カ</t>
    </rPh>
    <rPh sb="37" eb="38">
      <t>メン</t>
    </rPh>
    <rPh sb="39" eb="41">
      <t>キサイ</t>
    </rPh>
    <rPh sb="42" eb="43">
      <t>オオ</t>
    </rPh>
    <phoneticPr fontId="2"/>
  </si>
  <si>
    <t>・国へ送付する資料の文言削除
・将来像の具体化</t>
    <rPh sb="1" eb="2">
      <t>クニ</t>
    </rPh>
    <rPh sb="3" eb="5">
      <t>ソウフ</t>
    </rPh>
    <rPh sb="7" eb="9">
      <t>シリョウ</t>
    </rPh>
    <rPh sb="10" eb="12">
      <t>モンゴン</t>
    </rPh>
    <rPh sb="12" eb="14">
      <t>サクジョ</t>
    </rPh>
    <rPh sb="16" eb="19">
      <t>ショウライゾウ</t>
    </rPh>
    <rPh sb="20" eb="23">
      <t>グタイカ</t>
    </rPh>
    <phoneticPr fontId="2"/>
  </si>
  <si>
    <t>○のため国への相談は行わず</t>
    <rPh sb="4" eb="5">
      <t>クニ</t>
    </rPh>
    <rPh sb="7" eb="9">
      <t>ソウダン</t>
    </rPh>
    <rPh sb="10" eb="11">
      <t>オコナ</t>
    </rPh>
    <phoneticPr fontId="2"/>
  </si>
  <si>
    <t>R6とR7の説明を切り分けできるか</t>
    <rPh sb="6" eb="8">
      <t>セツメイ</t>
    </rPh>
    <rPh sb="9" eb="10">
      <t>キ</t>
    </rPh>
    <rPh sb="11" eb="12">
      <t>ワ</t>
    </rPh>
    <phoneticPr fontId="2"/>
  </si>
  <si>
    <t>協議会の関係者に学校とあるが、利用者のことか</t>
    <rPh sb="0" eb="3">
      <t>キョウギカイ</t>
    </rPh>
    <rPh sb="4" eb="7">
      <t>カンケイシャ</t>
    </rPh>
    <rPh sb="8" eb="10">
      <t>ガッコウ</t>
    </rPh>
    <rPh sb="15" eb="18">
      <t>リヨウシャ</t>
    </rPh>
    <phoneticPr fontId="2"/>
  </si>
  <si>
    <t>活用可否
理由</t>
    <rPh sb="0" eb="4">
      <t>カツヨウカヒ</t>
    </rPh>
    <rPh sb="5" eb="7">
      <t>リユウ</t>
    </rPh>
    <phoneticPr fontId="2"/>
  </si>
  <si>
    <t>・事業費が小さいため</t>
    <rPh sb="1" eb="4">
      <t>ジギョウヒ</t>
    </rPh>
    <rPh sb="5" eb="6">
      <t>チイ</t>
    </rPh>
    <phoneticPr fontId="2"/>
  </si>
  <si>
    <t>部局調整等　進捗</t>
    <rPh sb="0" eb="4">
      <t>ブキョクチョウセイ</t>
    </rPh>
    <rPh sb="4" eb="5">
      <t>トウ</t>
    </rPh>
    <rPh sb="6" eb="8">
      <t>シンチョク</t>
    </rPh>
    <phoneticPr fontId="2"/>
  </si>
  <si>
    <t>・R7の調査結果を踏まえ事業計画を定めることとしており、KPI、自立性等の整理が困難</t>
    <rPh sb="4" eb="6">
      <t>チョウサ</t>
    </rPh>
    <rPh sb="6" eb="8">
      <t>ケッカ</t>
    </rPh>
    <rPh sb="9" eb="10">
      <t>フ</t>
    </rPh>
    <rPh sb="12" eb="16">
      <t>ジギョウケイカク</t>
    </rPh>
    <rPh sb="17" eb="18">
      <t>サダ</t>
    </rPh>
    <rPh sb="32" eb="36">
      <t>ジリツセイトウ</t>
    </rPh>
    <rPh sb="37" eb="39">
      <t>セイリ</t>
    </rPh>
    <rPh sb="40" eb="42">
      <t>コンナン</t>
    </rPh>
    <phoneticPr fontId="2"/>
  </si>
  <si>
    <t xml:space="preserve">・事業費が小さい
・R7の調査結果を踏まえ事業計画を定めることとしており、KPI、自立性等の整理が困難
</t>
    <rPh sb="1" eb="4">
      <t>ジギョウヒ</t>
    </rPh>
    <rPh sb="5" eb="6">
      <t>チイ</t>
    </rPh>
    <phoneticPr fontId="2"/>
  </si>
  <si>
    <t>・R6・R7の債務負担で執行</t>
    <rPh sb="7" eb="11">
      <t>サイムフタン</t>
    </rPh>
    <rPh sb="12" eb="14">
      <t>シッコウ</t>
    </rPh>
    <phoneticPr fontId="2"/>
  </si>
  <si>
    <t>・1/9　国事前相談着手</t>
    <rPh sb="5" eb="6">
      <t>クニ</t>
    </rPh>
    <rPh sb="6" eb="10">
      <t>ジゼンソウダン</t>
    </rPh>
    <rPh sb="10" eb="12">
      <t>チャクシュ</t>
    </rPh>
    <phoneticPr fontId="2"/>
  </si>
  <si>
    <t>・1/9　国事前相談着手</t>
    <rPh sb="5" eb="10">
      <t>クニジゼンソウダン</t>
    </rPh>
    <rPh sb="10" eb="12">
      <t>チャクシュ</t>
    </rPh>
    <phoneticPr fontId="2"/>
  </si>
  <si>
    <t>・事業制度（新規性）と既存の取組（ワンストップ窓口等）の整理について部局と調整</t>
    <rPh sb="1" eb="5">
      <t>ジギョウセイド</t>
    </rPh>
    <rPh sb="6" eb="9">
      <t>シンキセイ</t>
    </rPh>
    <rPh sb="28" eb="30">
      <t>セイリ</t>
    </rPh>
    <rPh sb="34" eb="36">
      <t>ブキョク</t>
    </rPh>
    <rPh sb="37" eb="39">
      <t>チョウセイ</t>
    </rPh>
    <phoneticPr fontId="2"/>
  </si>
  <si>
    <t>・1/9　国事前相談着手</t>
    <phoneticPr fontId="2"/>
  </si>
  <si>
    <t>・万博の機運醸成グッズの購入等が占めており、地方創生の観点から×とする。</t>
    <rPh sb="1" eb="3">
      <t>バンパク</t>
    </rPh>
    <rPh sb="4" eb="8">
      <t>キウンジョウセイ</t>
    </rPh>
    <rPh sb="12" eb="15">
      <t>コウニュウトウ</t>
    </rPh>
    <rPh sb="16" eb="17">
      <t>シ</t>
    </rPh>
    <rPh sb="22" eb="26">
      <t>チホウソウセイ</t>
    </rPh>
    <rPh sb="27" eb="29">
      <t>カンテン</t>
    </rPh>
    <phoneticPr fontId="2"/>
  </si>
  <si>
    <t>・全額宿泊税充当のため</t>
    <rPh sb="1" eb="3">
      <t>ゼンガク</t>
    </rPh>
    <rPh sb="3" eb="6">
      <t>シュクハクゼイ</t>
    </rPh>
    <rPh sb="6" eb="8">
      <t>ジュウトウ</t>
    </rPh>
    <phoneticPr fontId="2"/>
  </si>
  <si>
    <t>・1/14　実施計画の作成を依頼（1/20〆）</t>
    <rPh sb="6" eb="10">
      <t>ジッシケイカク</t>
    </rPh>
    <rPh sb="11" eb="13">
      <t>サクセイ</t>
    </rPh>
    <rPh sb="14" eb="16">
      <t>イライ</t>
    </rPh>
    <phoneticPr fontId="2"/>
  </si>
  <si>
    <t>・1/14　国事前相談着手</t>
    <phoneticPr fontId="2"/>
  </si>
  <si>
    <t>・1/9課長意見
渋滞解消による経済損失解消等、地方創生の観点から事業化を検討すること
⇒R8以降の計画の具体等自立性・多様な主体の参画について部局と調整
・1/14　国事前相談着手</t>
    <rPh sb="4" eb="8">
      <t>カチョウイケン</t>
    </rPh>
    <rPh sb="9" eb="13">
      <t>ジュウタイカイショウ</t>
    </rPh>
    <rPh sb="16" eb="18">
      <t>ケイザイ</t>
    </rPh>
    <rPh sb="18" eb="20">
      <t>ソンシツ</t>
    </rPh>
    <rPh sb="20" eb="23">
      <t>カイショウトウ</t>
    </rPh>
    <rPh sb="24" eb="28">
      <t>チホウソウセイ</t>
    </rPh>
    <rPh sb="29" eb="31">
      <t>カンテン</t>
    </rPh>
    <rPh sb="33" eb="36">
      <t>ジギョウカ</t>
    </rPh>
    <rPh sb="37" eb="39">
      <t>ケントウ</t>
    </rPh>
    <rPh sb="47" eb="49">
      <t>イコウ</t>
    </rPh>
    <rPh sb="50" eb="52">
      <t>ケイカク</t>
    </rPh>
    <rPh sb="53" eb="55">
      <t>グタイ</t>
    </rPh>
    <rPh sb="55" eb="56">
      <t>トウ</t>
    </rPh>
    <rPh sb="56" eb="59">
      <t>ジリツセイ</t>
    </rPh>
    <rPh sb="60" eb="62">
      <t>タヨウ</t>
    </rPh>
    <rPh sb="63" eb="65">
      <t>シュタイ</t>
    </rPh>
    <rPh sb="66" eb="68">
      <t>サンカク</t>
    </rPh>
    <rPh sb="72" eb="74">
      <t>ブキョク</t>
    </rPh>
    <rPh sb="75" eb="77">
      <t>チョウセイ</t>
    </rPh>
    <phoneticPr fontId="2"/>
  </si>
  <si>
    <t>・1/9　国確認中（多様な主体の考え方）
⇒国回答を踏まえ、KPI・自立性等整理可能か調整
・1/14　国事前相談着手</t>
    <rPh sb="5" eb="6">
      <t>クニ</t>
    </rPh>
    <rPh sb="6" eb="9">
      <t>カクニンチュウ</t>
    </rPh>
    <rPh sb="10" eb="12">
      <t>タヨウ</t>
    </rPh>
    <rPh sb="13" eb="15">
      <t>シュタイ</t>
    </rPh>
    <rPh sb="16" eb="17">
      <t>カンガ</t>
    </rPh>
    <rPh sb="18" eb="19">
      <t>カタ</t>
    </rPh>
    <rPh sb="22" eb="23">
      <t>クニ</t>
    </rPh>
    <rPh sb="23" eb="25">
      <t>カイトウ</t>
    </rPh>
    <rPh sb="26" eb="27">
      <t>フ</t>
    </rPh>
    <rPh sb="34" eb="38">
      <t>ジリツセイトウ</t>
    </rPh>
    <rPh sb="38" eb="40">
      <t>セイリ</t>
    </rPh>
    <rPh sb="40" eb="42">
      <t>カノウ</t>
    </rPh>
    <rPh sb="43" eb="45">
      <t>チョウセイ</t>
    </rPh>
    <phoneticPr fontId="2"/>
  </si>
  <si>
    <t>・債務負担の現年化のため</t>
    <rPh sb="1" eb="5">
      <t>サイムフタン</t>
    </rPh>
    <rPh sb="6" eb="7">
      <t>ゲン</t>
    </rPh>
    <rPh sb="7" eb="8">
      <t>ネン</t>
    </rPh>
    <rPh sb="8" eb="9">
      <t>カ</t>
    </rPh>
    <phoneticPr fontId="2"/>
  </si>
  <si>
    <t>数</t>
    <rPh sb="0" eb="1">
      <t>カズ</t>
    </rPh>
    <phoneticPr fontId="2"/>
  </si>
  <si>
    <t>国事前相談結果</t>
    <rPh sb="0" eb="1">
      <t>クニ</t>
    </rPh>
    <rPh sb="1" eb="5">
      <t>ジゼンソウダン</t>
    </rPh>
    <rPh sb="5" eb="7">
      <t>ケッカ</t>
    </rPh>
    <phoneticPr fontId="2"/>
  </si>
  <si>
    <t>1/14　国事前相談結果
・GSE自体は経産省が主体で実施するものですので、その開催費は対象外。
・これよりR8年以降のGSEの継続開催の調査費も対象外。
・DTのSU支援について、既存事業の経費は財源振り替えに該当し対象外。</t>
    <rPh sb="6" eb="8">
      <t>ジゼン</t>
    </rPh>
    <rPh sb="46" eb="47">
      <t>ガイ</t>
    </rPh>
    <rPh sb="75" eb="76">
      <t>ガイ</t>
    </rPh>
    <rPh sb="84" eb="86">
      <t>シエン</t>
    </rPh>
    <phoneticPr fontId="2"/>
  </si>
  <si>
    <t>1/14　国事前相談結果
・既存事業の経費は財源振り替えに該当し対象外
・観光ルートの実証実験の経費は1年間分のみ対象。実装時期の説明、交付対象事業期間（3年間）の事業経費の内容など要精査
・実施計画に落とし込む際、”万博のため”の経費と捉えられかねない記載にすること。</t>
    <rPh sb="5" eb="6">
      <t>クニ</t>
    </rPh>
    <rPh sb="6" eb="8">
      <t>ジゼン</t>
    </rPh>
    <rPh sb="8" eb="10">
      <t>ソウダン</t>
    </rPh>
    <rPh sb="10" eb="12">
      <t>ケッカ</t>
    </rPh>
    <rPh sb="91" eb="92">
      <t>ヨウ</t>
    </rPh>
    <rPh sb="106" eb="107">
      <t>サイ</t>
    </rPh>
    <phoneticPr fontId="2"/>
  </si>
  <si>
    <t>1/14　国事前相談結果
・事業期間は原則3年。初年度から4年間の申請不可。
・負担金であっても支出内容が設備整備の場合、事業費の5割以内とすること。
・実証は1年間分のみ交付対象。</t>
    <rPh sb="6" eb="8">
      <t>ジゼン</t>
    </rPh>
    <rPh sb="35" eb="37">
      <t>フカ</t>
    </rPh>
    <rPh sb="40" eb="43">
      <t>フタンキン</t>
    </rPh>
    <rPh sb="48" eb="52">
      <t>シシュツナイヨウ</t>
    </rPh>
    <rPh sb="53" eb="57">
      <t>セツビセイビ</t>
    </rPh>
    <rPh sb="58" eb="60">
      <t>バアイ</t>
    </rPh>
    <rPh sb="61" eb="64">
      <t>ジギョウヒ</t>
    </rPh>
    <rPh sb="66" eb="67">
      <t>ワリ</t>
    </rPh>
    <rPh sb="67" eb="69">
      <t>イナイ</t>
    </rPh>
    <phoneticPr fontId="2"/>
  </si>
  <si>
    <t>一部の継続事業（ビジネス創造都市推進事業補助金）は活用不可</t>
    <rPh sb="0" eb="2">
      <t>イチブ</t>
    </rPh>
    <rPh sb="3" eb="5">
      <t>ケイゾク</t>
    </rPh>
    <rPh sb="5" eb="7">
      <t>ジギョウ</t>
    </rPh>
    <rPh sb="12" eb="16">
      <t>ソウゾウトシ</t>
    </rPh>
    <rPh sb="16" eb="18">
      <t>スイシン</t>
    </rPh>
    <rPh sb="18" eb="20">
      <t>ジギョウ</t>
    </rPh>
    <rPh sb="20" eb="23">
      <t>ホジョキン</t>
    </rPh>
    <rPh sb="25" eb="27">
      <t>カツヨウ</t>
    </rPh>
    <rPh sb="27" eb="29">
      <t>フカ</t>
    </rPh>
    <phoneticPr fontId="2"/>
  </si>
  <si>
    <t>一部の継続事業（ディープテック分野のコーディネート機能強化）は活用不可</t>
    <rPh sb="0" eb="2">
      <t>イチブ</t>
    </rPh>
    <rPh sb="3" eb="5">
      <t>ケイゾク</t>
    </rPh>
    <rPh sb="5" eb="7">
      <t>ジギョウ</t>
    </rPh>
    <rPh sb="15" eb="17">
      <t>ブンヤ</t>
    </rPh>
    <rPh sb="25" eb="29">
      <t>キノウキョウカ</t>
    </rPh>
    <rPh sb="31" eb="33">
      <t>カツヨウ</t>
    </rPh>
    <rPh sb="33" eb="35">
      <t>フカ</t>
    </rPh>
    <phoneticPr fontId="2"/>
  </si>
  <si>
    <t>R7交付対象
事業費</t>
    <rPh sb="2" eb="4">
      <t>コウフ</t>
    </rPh>
    <rPh sb="4" eb="6">
      <t>タイショウ</t>
    </rPh>
    <rPh sb="7" eb="10">
      <t>ジギョウヒ</t>
    </rPh>
    <phoneticPr fontId="2"/>
  </si>
  <si>
    <t>旧制度で申請予定</t>
    <rPh sb="0" eb="3">
      <t>キュウセイド</t>
    </rPh>
    <rPh sb="4" eb="6">
      <t>シンセイ</t>
    </rPh>
    <rPh sb="6" eb="8">
      <t>ヨテイ</t>
    </rPh>
    <phoneticPr fontId="2"/>
  </si>
  <si>
    <t>・1/14　実施計画の作成を依頼（1/20〆）
・第２世代交付金の移住・起業・就業型のため、今回の調査からは除外。</t>
    <rPh sb="6" eb="10">
      <t>ジッシケイカク</t>
    </rPh>
    <rPh sb="11" eb="13">
      <t>サクセイ</t>
    </rPh>
    <rPh sb="14" eb="16">
      <t>イライ</t>
    </rPh>
    <phoneticPr fontId="2"/>
  </si>
  <si>
    <t>R7対象事業費(千円)</t>
    <rPh sb="2" eb="4">
      <t>タイショウ</t>
    </rPh>
    <rPh sb="4" eb="7">
      <t>ジギョウヒ</t>
    </rPh>
    <rPh sb="8" eb="10">
      <t>センエン</t>
    </rPh>
    <phoneticPr fontId="2"/>
  </si>
  <si>
    <t>R7国費ベース(千円)</t>
    <rPh sb="2" eb="4">
      <t>コクヒ</t>
    </rPh>
    <rPh sb="8" eb="10">
      <t>センエン</t>
    </rPh>
    <phoneticPr fontId="2"/>
  </si>
  <si>
    <t>R7国費ベース</t>
    <rPh sb="2" eb="4">
      <t>コクヒ</t>
    </rPh>
    <phoneticPr fontId="2"/>
  </si>
  <si>
    <t>・R7の調査結果を踏まえ事業計画を定めることとしており、KPI、自立性等の整理が困難</t>
    <phoneticPr fontId="2"/>
  </si>
  <si>
    <t>プロフェッショナル人材事業型</t>
    <rPh sb="9" eb="11">
      <t>ジンザイ</t>
    </rPh>
    <rPh sb="11" eb="13">
      <t>ジギョウ</t>
    </rPh>
    <rPh sb="13" eb="14">
      <t>ガタ</t>
    </rPh>
    <phoneticPr fontId="2"/>
  </si>
  <si>
    <t>ＯＳＡＫＡしごとフィールド運営事業費
（大阪府中核人材雇用戦略デスク事業）
＜R5～R9年度＞</t>
    <phoneticPr fontId="2"/>
  </si>
  <si>
    <t>デジタル実装型</t>
    <rPh sb="4" eb="7">
      <t>ジッソウガタ</t>
    </rPh>
    <phoneticPr fontId="2"/>
  </si>
  <si>
    <t>地域防災緊急整備型</t>
    <rPh sb="0" eb="2">
      <t>チイキ</t>
    </rPh>
    <rPh sb="2" eb="4">
      <t>ボウサイ</t>
    </rPh>
    <rPh sb="4" eb="8">
      <t>キンキュウセイビ</t>
    </rPh>
    <rPh sb="8" eb="9">
      <t>カタ</t>
    </rPh>
    <phoneticPr fontId="2"/>
  </si>
  <si>
    <t>避難所炊き出しセット配備事業</t>
  </si>
  <si>
    <t>中之島クロススタートアップ創出・拠点化推進事業</t>
    <rPh sb="0" eb="3">
      <t>ナカノシマ</t>
    </rPh>
    <rPh sb="13" eb="15">
      <t>ソウシュツ</t>
    </rPh>
    <rPh sb="16" eb="19">
      <t>キョテンカ</t>
    </rPh>
    <rPh sb="19" eb="23">
      <t>スイシンジギョウ</t>
    </rPh>
    <phoneticPr fontId="2"/>
  </si>
  <si>
    <t>移住・起業・就業型</t>
    <rPh sb="0" eb="2">
      <t>イジュウ</t>
    </rPh>
    <rPh sb="3" eb="5">
      <t>キギョウ</t>
    </rPh>
    <rPh sb="6" eb="8">
      <t>シュウギョウ</t>
    </rPh>
    <rPh sb="8" eb="9">
      <t>ガタ</t>
    </rPh>
    <phoneticPr fontId="2"/>
  </si>
  <si>
    <t>検討中</t>
    <rPh sb="0" eb="2">
      <t>ケントウ</t>
    </rPh>
    <rPh sb="2" eb="3">
      <t>チュウ</t>
    </rPh>
    <phoneticPr fontId="2"/>
  </si>
  <si>
    <r>
      <t>※持続可能な大阪の成長を支えるダイバーシティ推進事業＜R4～R6年度＞の</t>
    </r>
    <r>
      <rPr>
        <u/>
        <sz val="9"/>
        <color theme="1"/>
        <rFont val="Meiryo UI"/>
        <family val="3"/>
        <charset val="128"/>
      </rPr>
      <t>後継事業</t>
    </r>
    <rPh sb="36" eb="38">
      <t>コウケイ</t>
    </rPh>
    <rPh sb="38" eb="40">
      <t>ジギョウ</t>
    </rPh>
    <phoneticPr fontId="2"/>
  </si>
  <si>
    <r>
      <t>・観光ルート開発に向けた</t>
    </r>
    <r>
      <rPr>
        <u/>
        <sz val="9"/>
        <color theme="1"/>
        <rFont val="Meiryo UI"/>
        <family val="3"/>
        <charset val="128"/>
      </rPr>
      <t>調査・実証</t>
    </r>
    <r>
      <rPr>
        <sz val="9"/>
        <color theme="1"/>
        <rFont val="Meiryo UI"/>
        <family val="3"/>
        <charset val="128"/>
      </rPr>
      <t>（委託）
・今後の誘客につなげる検証や観光需要喚起につながる取組を行う事業者を支援（補助）
・観光プロモーション・</t>
    </r>
    <r>
      <rPr>
        <u/>
        <sz val="9"/>
        <color theme="1"/>
        <rFont val="Meiryo UI"/>
        <family val="3"/>
        <charset val="128"/>
      </rPr>
      <t>調査</t>
    </r>
    <r>
      <rPr>
        <sz val="9"/>
        <color theme="1"/>
        <rFont val="Meiryo UI"/>
        <family val="3"/>
        <charset val="128"/>
      </rPr>
      <t>（委託）</t>
    </r>
    <rPh sb="18" eb="20">
      <t>イタク</t>
    </rPh>
    <rPh sb="59" eb="61">
      <t>ホジョ</t>
    </rPh>
    <rPh sb="64" eb="66">
      <t>カンコウ</t>
    </rPh>
    <rPh sb="74" eb="76">
      <t>チョウサ</t>
    </rPh>
    <rPh sb="77" eb="79">
      <t>イタク</t>
    </rPh>
    <phoneticPr fontId="2"/>
  </si>
  <si>
    <r>
      <t>・</t>
    </r>
    <r>
      <rPr>
        <u/>
        <sz val="9"/>
        <rFont val="Meiryo UI"/>
        <family val="3"/>
        <charset val="128"/>
      </rPr>
      <t>調査</t>
    </r>
    <r>
      <rPr>
        <sz val="9"/>
        <rFont val="Meiryo UI"/>
        <family val="3"/>
        <charset val="128"/>
      </rPr>
      <t>機関への委託料</t>
    </r>
    <rPh sb="1" eb="3">
      <t>チョウサ</t>
    </rPh>
    <rPh sb="3" eb="5">
      <t>キカン</t>
    </rPh>
    <rPh sb="7" eb="10">
      <t>イタクリョウ</t>
    </rPh>
    <phoneticPr fontId="2"/>
  </si>
  <si>
    <r>
      <t>・</t>
    </r>
    <r>
      <rPr>
        <u/>
        <sz val="9"/>
        <color theme="1"/>
        <rFont val="Meiryo UI"/>
        <family val="3"/>
        <charset val="128"/>
      </rPr>
      <t>調査</t>
    </r>
    <r>
      <rPr>
        <sz val="9"/>
        <color theme="1"/>
        <rFont val="Meiryo UI"/>
        <family val="3"/>
        <charset val="128"/>
      </rPr>
      <t>機関への委託料</t>
    </r>
    <rPh sb="1" eb="3">
      <t>チョウサ</t>
    </rPh>
    <rPh sb="3" eb="5">
      <t>キカン</t>
    </rPh>
    <rPh sb="7" eb="10">
      <t>イタクリョウ</t>
    </rPh>
    <phoneticPr fontId="2"/>
  </si>
  <si>
    <t>阪口
(2010)</t>
    <rPh sb="0" eb="2">
      <t>サカグチ</t>
    </rPh>
    <phoneticPr fontId="2"/>
  </si>
  <si>
    <t>松浦
(2008)</t>
    <rPh sb="0" eb="2">
      <t>マツウラ</t>
    </rPh>
    <phoneticPr fontId="2"/>
  </si>
  <si>
    <t>髙山
(4420)</t>
    <rPh sb="0" eb="2">
      <t>タカヤマ</t>
    </rPh>
    <phoneticPr fontId="2"/>
  </si>
  <si>
    <r>
      <t>予算額　　　</t>
    </r>
    <r>
      <rPr>
        <b/>
        <sz val="14"/>
        <color theme="0"/>
        <rFont val="Meiryo UI"/>
        <family val="3"/>
        <charset val="128"/>
      </rPr>
      <t>※部長復活・部長後調整要求のものは要求額を記載</t>
    </r>
    <rPh sb="0" eb="3">
      <t>ヨサンガク</t>
    </rPh>
    <rPh sb="7" eb="11">
      <t>ブチョウフッカツ</t>
    </rPh>
    <rPh sb="12" eb="15">
      <t>ブチョウゴ</t>
    </rPh>
    <rPh sb="15" eb="17">
      <t>チョウセイ</t>
    </rPh>
    <rPh sb="17" eb="19">
      <t>ヨウキュウ</t>
    </rPh>
    <rPh sb="23" eb="25">
      <t>ヨウキュウ</t>
    </rPh>
    <rPh sb="25" eb="26">
      <t>ガク</t>
    </rPh>
    <rPh sb="27" eb="29">
      <t>キサイ</t>
    </rPh>
    <phoneticPr fontId="2"/>
  </si>
  <si>
    <t>企画室
担当
(内線)</t>
    <rPh sb="0" eb="3">
      <t>キカクシツ</t>
    </rPh>
    <rPh sb="4" eb="6">
      <t>タントウ</t>
    </rPh>
    <rPh sb="8" eb="10">
      <t>ナイセン</t>
    </rPh>
    <phoneticPr fontId="2"/>
  </si>
  <si>
    <t>＜1/20　国事前相談結果＞
・事業内容と地方創生の関係が分かりにくく、医療分野の要素が強い
・経費の内容からも病院への治験に関する設備導入と医師・コーディネーター研修となっており、目的が治験の促進のように見受けられるため、内容としては厳しい</t>
    <rPh sb="6" eb="7">
      <t>クニ</t>
    </rPh>
    <rPh sb="7" eb="9">
      <t>ジゼン</t>
    </rPh>
    <rPh sb="9" eb="11">
      <t>ソウダン</t>
    </rPh>
    <rPh sb="11" eb="13">
      <t>ケッカ</t>
    </rPh>
    <phoneticPr fontId="2"/>
  </si>
  <si>
    <t>＜1/20　国事前相談結果＞
・事業内容としては対象になり得るもの
・地方創生との課題を具体的に説明し、その解決策であるという説明を実施計画に記載することが必要
・府職員の旅費は国庫補助対象外</t>
    <rPh sb="66" eb="68">
      <t>ジッシ</t>
    </rPh>
    <rPh sb="68" eb="70">
      <t>ケイカク</t>
    </rPh>
    <rPh sb="71" eb="73">
      <t>キサイ</t>
    </rPh>
    <rPh sb="78" eb="80">
      <t>ヒツヨウ</t>
    </rPh>
    <rPh sb="89" eb="91">
      <t>コッコ</t>
    </rPh>
    <rPh sb="91" eb="93">
      <t>ホジョ</t>
    </rPh>
    <rPh sb="93" eb="95">
      <t>タイショウ</t>
    </rPh>
    <phoneticPr fontId="2"/>
  </si>
  <si>
    <t>＜1/14　国事前相談結果＞
・GSE自体は経産省が主体で実施するものですので、その開催費は対象外。
・これよりR8年以降のGSEの継続開催の調査費も対象外。
・DTのSU支援について、既存事業の経費は財源振り替えに該当し対象外。</t>
    <rPh sb="7" eb="9">
      <t>ジゼン</t>
    </rPh>
    <rPh sb="48" eb="49">
      <t>ガイ</t>
    </rPh>
    <rPh sb="77" eb="78">
      <t>ガイ</t>
    </rPh>
    <rPh sb="86" eb="88">
      <t>シエン</t>
    </rPh>
    <phoneticPr fontId="2"/>
  </si>
  <si>
    <t>＜1/14　国事前相談結果＞
・事業期間は原則3年。初年度から4年間の申請不可。
・負担金であっても支出内容が設備整備の場合、事業費の5割以内とすること。
・実証は1年間分のみ交付対象。</t>
    <rPh sb="7" eb="9">
      <t>ジゼン</t>
    </rPh>
    <rPh sb="37" eb="39">
      <t>フカ</t>
    </rPh>
    <rPh sb="42" eb="45">
      <t>フタンキン</t>
    </rPh>
    <rPh sb="50" eb="54">
      <t>シシュツナイヨウ</t>
    </rPh>
    <rPh sb="55" eb="59">
      <t>セツビセイビ</t>
    </rPh>
    <rPh sb="60" eb="62">
      <t>バアイ</t>
    </rPh>
    <rPh sb="63" eb="66">
      <t>ジギョウヒ</t>
    </rPh>
    <rPh sb="68" eb="69">
      <t>ワリ</t>
    </rPh>
    <rPh sb="69" eb="71">
      <t>イナイ</t>
    </rPh>
    <phoneticPr fontId="2"/>
  </si>
  <si>
    <t>＜1/14　国事前相談結果＞
・既存事業の経費は財源振り替えに該当し対象外
・観光ルートの実証実験の経費は1年間分のみ対象。実装時期の説明、交付対象事業期間（3年間）の事業経費の内容など要精査
・実施計画に落とし込む際、”万博のため”の経費と捉えられかねない記載にすること</t>
    <rPh sb="6" eb="7">
      <t>クニ</t>
    </rPh>
    <rPh sb="7" eb="9">
      <t>ジゼン</t>
    </rPh>
    <rPh sb="9" eb="11">
      <t>ソウダン</t>
    </rPh>
    <rPh sb="11" eb="13">
      <t>ケッカ</t>
    </rPh>
    <rPh sb="93" eb="94">
      <t>ヨウ</t>
    </rPh>
    <rPh sb="108" eb="109">
      <t>サイ</t>
    </rPh>
    <phoneticPr fontId="2"/>
  </si>
  <si>
    <t>＜1/20　国事前相談結果＞
・事業内容としては対象になり得るもの
・新様式に落とし込み早めの事前相談を行ってください。</t>
    <phoneticPr fontId="2"/>
  </si>
  <si>
    <t>＜1/20　国事前相談結果＞
・事業内容としては対象になり得るもの
・実施計画に落とし込む際、”万博のため”の経費と捉えられかねない記載にすること
・府職員の旅費は国庫補助対象外
・既存事業は補助対象外のため、新規部分と切り分けを整理し実施計画を作成することが必要</t>
    <rPh sb="96" eb="98">
      <t>ホジョ</t>
    </rPh>
    <rPh sb="118" eb="122">
      <t>ジッシケイカク</t>
    </rPh>
    <rPh sb="123" eb="125">
      <t>サクセイ</t>
    </rPh>
    <rPh sb="130" eb="132">
      <t>ヒツヨウ</t>
    </rPh>
    <phoneticPr fontId="2"/>
  </si>
  <si>
    <t>＜1/20　国事前相談結果＞
・具体的に何をする事業なのか、内容とKPIの具体化が必要
・地方創生における課題との関連性を整理し、実施計画への落とし込みが必要</t>
    <rPh sb="30" eb="32">
      <t>ナイヨウ</t>
    </rPh>
    <rPh sb="37" eb="40">
      <t>グタイカ</t>
    </rPh>
    <rPh sb="41" eb="43">
      <t>ヒツヨウ</t>
    </rPh>
    <rPh sb="57" eb="60">
      <t>カンレンセイ</t>
    </rPh>
    <rPh sb="61" eb="63">
      <t>セイリ</t>
    </rPh>
    <rPh sb="65" eb="69">
      <t>ジッシケイカク</t>
    </rPh>
    <rPh sb="71" eb="72">
      <t>オ</t>
    </rPh>
    <rPh sb="74" eb="75">
      <t>コ</t>
    </rPh>
    <rPh sb="77" eb="79">
      <t>ヒツヨウ</t>
    </rPh>
    <phoneticPr fontId="2"/>
  </si>
  <si>
    <t>＜1/20　国事前相談結果＞
・渋滞緩和と地方創生の直接的な関係の説明が難しいため、申請されたとしても厳しいと認識</t>
    <rPh sb="55" eb="57">
      <t>ニンシキ</t>
    </rPh>
    <phoneticPr fontId="2"/>
  </si>
  <si>
    <t>＜1/20　国事前相談結果＞
・事業内容としては対象になり得るもの
・新モビリティ推進事業の課題感と似ているように考えられ、全体の住み分けが分かるようにしたうえで実施計画に落とし込むことが必要</t>
    <rPh sb="57" eb="58">
      <t>カンガ</t>
    </rPh>
    <rPh sb="62" eb="64">
      <t>ゼンタイ</t>
    </rPh>
    <rPh sb="81" eb="85">
      <t>ジッシケイカク</t>
    </rPh>
    <rPh sb="86" eb="87">
      <t>オ</t>
    </rPh>
    <rPh sb="89" eb="90">
      <t>コ</t>
    </rPh>
    <rPh sb="94" eb="96">
      <t>ヒツヨウ</t>
    </rPh>
    <phoneticPr fontId="2"/>
  </si>
  <si>
    <t>＜1/20　国事前相談結果＞
・ハードに活用するためには、ソフト事業（新規性のあるもの）とセットで申請することが必要
・ソフト事業は、府単独でも市町村実施事業（共同申請）でも可能</t>
    <rPh sb="20" eb="22">
      <t>カツヨウ</t>
    </rPh>
    <rPh sb="32" eb="34">
      <t>ジギョウ</t>
    </rPh>
    <rPh sb="35" eb="38">
      <t>シンキセイ</t>
    </rPh>
    <rPh sb="49" eb="51">
      <t>シンセイ</t>
    </rPh>
    <rPh sb="56" eb="58">
      <t>ヒツヨウ</t>
    </rPh>
    <rPh sb="63" eb="65">
      <t>ジギョウ</t>
    </rPh>
    <rPh sb="67" eb="68">
      <t>フ</t>
    </rPh>
    <rPh sb="68" eb="70">
      <t>タンドク</t>
    </rPh>
    <rPh sb="72" eb="75">
      <t>シチョウソン</t>
    </rPh>
    <rPh sb="75" eb="77">
      <t>ジッシ</t>
    </rPh>
    <rPh sb="77" eb="79">
      <t>ジギョウ</t>
    </rPh>
    <rPh sb="80" eb="84">
      <t>キョウドウシンセイ</t>
    </rPh>
    <rPh sb="87" eb="89">
      <t>カノウ</t>
    </rPh>
    <phoneticPr fontId="2"/>
  </si>
  <si>
    <r>
      <t>新地方創生交付金（</t>
    </r>
    <r>
      <rPr>
        <b/>
        <u/>
        <sz val="28"/>
        <color rgb="FFFF0000"/>
        <rFont val="Meiryo UI"/>
        <family val="3"/>
        <charset val="128"/>
      </rPr>
      <t>第2世代交付金・新規分</t>
    </r>
    <r>
      <rPr>
        <b/>
        <sz val="28"/>
        <color theme="1"/>
        <rFont val="Meiryo UI"/>
        <family val="3"/>
        <charset val="128"/>
      </rPr>
      <t>）の交付手続を検討する事業</t>
    </r>
    <rPh sb="17" eb="19">
      <t>シンキ</t>
    </rPh>
    <rPh sb="19" eb="20">
      <t>ブン</t>
    </rPh>
    <rPh sb="22" eb="26">
      <t>コウフテツヅ</t>
    </rPh>
    <rPh sb="27" eb="29">
      <t>ケントウ</t>
    </rPh>
    <rPh sb="31" eb="33">
      <t>ジギョウ</t>
    </rPh>
    <phoneticPr fontId="2"/>
  </si>
  <si>
    <t>世界に伍するスタートアップ・エコシステム推進事業
＜R3～R7年度＞</t>
  </si>
  <si>
    <t>大阪ショーケース機能強化及びSDGsの実現に向けた観光推進・地域活性化事業
＜R3～R7年度＞</t>
  </si>
  <si>
    <t>「次世代スマートヘルスシティ大阪」の実現（次世代スマートヘルス分野のスタートアップ支援機能の確保）プロジェクト
＜R6～R8年度＞</t>
  </si>
  <si>
    <t>第２世代交付金（新規手続分）</t>
    <rPh sb="0" eb="1">
      <t>ダイ</t>
    </rPh>
    <rPh sb="2" eb="4">
      <t>セダイ</t>
    </rPh>
    <rPh sb="4" eb="7">
      <t>コウフキン</t>
    </rPh>
    <rPh sb="8" eb="10">
      <t>シンキ</t>
    </rPh>
    <rPh sb="10" eb="12">
      <t>テツヅ</t>
    </rPh>
    <rPh sb="12" eb="13">
      <t>ブン</t>
    </rPh>
    <phoneticPr fontId="2"/>
  </si>
  <si>
    <t>第２世代交付金（継続手続分）</t>
    <rPh sb="0" eb="1">
      <t>ダイ</t>
    </rPh>
    <rPh sb="2" eb="4">
      <t>セダイ</t>
    </rPh>
    <rPh sb="4" eb="7">
      <t>コウフキン</t>
    </rPh>
    <rPh sb="8" eb="10">
      <t>ケイゾク</t>
    </rPh>
    <rPh sb="10" eb="12">
      <t>テツヅキ</t>
    </rPh>
    <rPh sb="12" eb="13">
      <t>ブン</t>
    </rPh>
    <phoneticPr fontId="2"/>
  </si>
  <si>
    <t>ＯＳＡＫＡしごとフィールド運営事業費
（大阪府中核人材雇用戦略デスク事業）
＜R5～R9年度＞</t>
  </si>
  <si>
    <t>デジタル実装型</t>
    <rPh sb="4" eb="6">
      <t>ジッソウ</t>
    </rPh>
    <rPh sb="6" eb="7">
      <t>カタ</t>
    </rPh>
    <phoneticPr fontId="2"/>
  </si>
  <si>
    <t>検討中</t>
    <rPh sb="0" eb="3">
      <t>ケントウチュウ</t>
    </rPh>
    <phoneticPr fontId="2"/>
  </si>
  <si>
    <t>【実施内容】
①求職者支援において、SNSやデジタル広告等を活用した効果的な情報発信により潜在求職者の掘り起こしを行うとともに、求職者のニーズあったセミナーやマッチング等を実施する。また、支援の効果測定を適切に行い、より効果的な支援手法を確立する。
②企業支援において、デジタル社会に対応した人材確保・育成に課題を抱える企業や職場環境改善に取り組もうとしている企業に対し、DX人材の育成支援や多様な働き方などをテーマとしたセミナーの実施や個別支援等を通じ、魅力ある職場づくりや企業の魅力発信を支援する。
【実施の方向性】
事業開始年度である為、事業の持続的な発展に向けて、産官労の連携による地域プラットフォームを構築し、事業効果を高めるための助言を求めるとともに、適切に運用管理していく。そのうえで、上記①～②の支援に取り組んでいく。</t>
    <rPh sb="1" eb="5">
      <t>ジッシナイヨウ</t>
    </rPh>
    <rPh sb="163" eb="167">
      <t>ショクバカンキョウ</t>
    </rPh>
    <rPh sb="167" eb="169">
      <t>カイゼン</t>
    </rPh>
    <rPh sb="170" eb="171">
      <t>ト</t>
    </rPh>
    <rPh sb="172" eb="173">
      <t>ク</t>
    </rPh>
    <rPh sb="180" eb="182">
      <t>キギョウ</t>
    </rPh>
    <rPh sb="216" eb="218">
      <t>ジッシ</t>
    </rPh>
    <rPh sb="219" eb="223">
      <t>コベツシエン</t>
    </rPh>
    <rPh sb="223" eb="224">
      <t>トウ</t>
    </rPh>
    <rPh sb="253" eb="255">
      <t>ジッシ</t>
    </rPh>
    <rPh sb="256" eb="259">
      <t>ホウコウセイ</t>
    </rPh>
    <rPh sb="288" eb="289">
      <t>ロウ</t>
    </rPh>
    <rPh sb="350" eb="352">
      <t>ジョウキ</t>
    </rPh>
    <rPh sb="356" eb="358">
      <t>シエン</t>
    </rPh>
    <rPh sb="359" eb="360">
      <t>ト</t>
    </rPh>
    <rPh sb="361" eb="362">
      <t>ク</t>
    </rPh>
    <phoneticPr fontId="2"/>
  </si>
  <si>
    <r>
      <t>＜参考＞新地方創生交付金（第2世代・新規分</t>
    </r>
    <r>
      <rPr>
        <b/>
        <u/>
        <sz val="28"/>
        <color rgb="FFFF0000"/>
        <rFont val="Meiryo UI"/>
        <family val="3"/>
        <charset val="128"/>
      </rPr>
      <t>以外</t>
    </r>
    <r>
      <rPr>
        <b/>
        <sz val="28"/>
        <color theme="1"/>
        <rFont val="Meiryo UI"/>
        <family val="3"/>
        <charset val="128"/>
      </rPr>
      <t>）の交付手続を検討する事業</t>
    </r>
    <rPh sb="1" eb="3">
      <t>サンコウ</t>
    </rPh>
    <rPh sb="13" eb="14">
      <t>ダイ</t>
    </rPh>
    <rPh sb="15" eb="17">
      <t>セダイ</t>
    </rPh>
    <rPh sb="18" eb="21">
      <t>シンキブン</t>
    </rPh>
    <rPh sb="21" eb="23">
      <t>イガイ</t>
    </rPh>
    <rPh sb="25" eb="29">
      <t>コウフテツヅ</t>
    </rPh>
    <rPh sb="30" eb="32">
      <t>ケントウ</t>
    </rPh>
    <rPh sb="34" eb="36">
      <t>ジギョウ</t>
    </rPh>
    <phoneticPr fontId="2"/>
  </si>
  <si>
    <t>※上表から網掛け事業を除いたもの。金額については、今後の予算査定や国との調整で変動あり</t>
    <rPh sb="1" eb="2">
      <t>ウエ</t>
    </rPh>
    <rPh sb="2" eb="3">
      <t>ヒョウ</t>
    </rPh>
    <rPh sb="5" eb="7">
      <t>アミカ</t>
    </rPh>
    <rPh sb="8" eb="10">
      <t>ジギョウ</t>
    </rPh>
    <rPh sb="11" eb="12">
      <t>ノゾ</t>
    </rPh>
    <rPh sb="17" eb="19">
      <t>キンガク</t>
    </rPh>
    <rPh sb="25" eb="27">
      <t>コンゴ</t>
    </rPh>
    <rPh sb="28" eb="32">
      <t>ヨサンサテイ</t>
    </rPh>
    <rPh sb="33" eb="34">
      <t>クニ</t>
    </rPh>
    <rPh sb="36" eb="38">
      <t>チョウセイ</t>
    </rPh>
    <rPh sb="39" eb="41">
      <t>ヘンドウ</t>
    </rPh>
    <phoneticPr fontId="2"/>
  </si>
  <si>
    <t>事業費(A)</t>
    <rPh sb="0" eb="3">
      <t>ジギョウヒ</t>
    </rPh>
    <phoneticPr fontId="2"/>
  </si>
  <si>
    <t>国庫(A×1/2)</t>
    <rPh sb="0" eb="2">
      <t>コッコ</t>
    </rPh>
    <phoneticPr fontId="2"/>
  </si>
  <si>
    <t>交付手続を行う事業（第2世代交付金・新規分）　　計（※）</t>
    <rPh sb="0" eb="2">
      <t>コウフ</t>
    </rPh>
    <rPh sb="2" eb="4">
      <t>テツヅ</t>
    </rPh>
    <rPh sb="5" eb="6">
      <t>オコナ</t>
    </rPh>
    <rPh sb="7" eb="9">
      <t>ジギョウ</t>
    </rPh>
    <rPh sb="24" eb="25">
      <t>ケイ</t>
    </rPh>
    <phoneticPr fontId="2"/>
  </si>
  <si>
    <t>交付金活用を前提に要求されている事業</t>
    <rPh sb="0" eb="3">
      <t>コウフキン</t>
    </rPh>
    <rPh sb="3" eb="5">
      <t>カツヨウ</t>
    </rPh>
    <rPh sb="6" eb="8">
      <t>ゼンテイ</t>
    </rPh>
    <rPh sb="9" eb="11">
      <t>ヨウキュウ</t>
    </rPh>
    <rPh sb="16" eb="18">
      <t>ジギョウ</t>
    </rPh>
    <phoneticPr fontId="2"/>
  </si>
  <si>
    <t>中之島クロスに入居するスタートアップを、中之島クロス独自の支援プログラムにより徹底的に伴走支援し、グローバル展開へ繋げる。また、スタートアップ支援機関の中之島クロスへの集積を図るため、ブランド向上策を展開</t>
    <rPh sb="0" eb="3">
      <t>ナカノシマ</t>
    </rPh>
    <rPh sb="7" eb="9">
      <t>ニュウキョ</t>
    </rPh>
    <rPh sb="20" eb="23">
      <t>ナカノシマ</t>
    </rPh>
    <rPh sb="26" eb="28">
      <t>ドクジ</t>
    </rPh>
    <rPh sb="29" eb="31">
      <t>シエン</t>
    </rPh>
    <rPh sb="39" eb="41">
      <t>テッテイ</t>
    </rPh>
    <rPh sb="41" eb="42">
      <t>テキ</t>
    </rPh>
    <rPh sb="43" eb="47">
      <t>バンソウシエン</t>
    </rPh>
    <rPh sb="54" eb="56">
      <t>テンカイ</t>
    </rPh>
    <rPh sb="57" eb="58">
      <t>ツナ</t>
    </rPh>
    <rPh sb="71" eb="75">
      <t>シエンキカン</t>
    </rPh>
    <rPh sb="76" eb="79">
      <t>ナカノシマ</t>
    </rPh>
    <rPh sb="84" eb="86">
      <t>シュウセキ</t>
    </rPh>
    <rPh sb="87" eb="88">
      <t>ハカ</t>
    </rPh>
    <phoneticPr fontId="2"/>
  </si>
  <si>
    <t>・伴走支援プログラムの策定
・海外の支援機関との橋渡し、現地投資家とのマッチング
・ブランド向上策（プロモーション等）</t>
    <rPh sb="1" eb="5">
      <t>バンソウシエン</t>
    </rPh>
    <rPh sb="11" eb="13">
      <t>サクテイ</t>
    </rPh>
    <rPh sb="15" eb="17">
      <t>カイガイ</t>
    </rPh>
    <rPh sb="18" eb="20">
      <t>シエン</t>
    </rPh>
    <rPh sb="20" eb="22">
      <t>キカン</t>
    </rPh>
    <rPh sb="24" eb="26">
      <t>ハシワタ</t>
    </rPh>
    <rPh sb="28" eb="30">
      <t>ゲンチ</t>
    </rPh>
    <rPh sb="30" eb="33">
      <t>トウシカ</t>
    </rPh>
    <rPh sb="46" eb="49">
      <t>コウジョウサク</t>
    </rPh>
    <rPh sb="57" eb="58">
      <t>トウ</t>
    </rPh>
    <phoneticPr fontId="2"/>
  </si>
  <si>
    <t>避難所の食の環境改善を行うことを目的に避難所炊き出しセットを購入し避難所又は市町村の備蓄拠点に配備する。また、各種の備蓄物資を配置するスペースが不足しているという課題もあることから、併せて市町村（指定避難所等）に対して保管用のコンテナを配備。</t>
    <phoneticPr fontId="2"/>
  </si>
  <si>
    <r>
      <t>予算額　　　</t>
    </r>
    <r>
      <rPr>
        <b/>
        <sz val="14"/>
        <color theme="0"/>
        <rFont val="Meiryo UI"/>
        <family val="3"/>
        <charset val="128"/>
      </rPr>
      <t>※復活・調整要求のものは要求額</t>
    </r>
    <rPh sb="0" eb="3">
      <t>ヨサンガク</t>
    </rPh>
    <rPh sb="7" eb="9">
      <t>フッカツ</t>
    </rPh>
    <rPh sb="10" eb="12">
      <t>チョウセイ</t>
    </rPh>
    <rPh sb="12" eb="14">
      <t>ヨウキュウ</t>
    </rPh>
    <rPh sb="18" eb="20">
      <t>ヨウキュウ</t>
    </rPh>
    <rPh sb="20" eb="21">
      <t>ガク</t>
    </rPh>
    <phoneticPr fontId="2"/>
  </si>
  <si>
    <t>スタートアップ活躍促進事業</t>
    <phoneticPr fontId="2"/>
  </si>
  <si>
    <t>世界に伍するスタートアップ・エコシステム推進事業
＜R3～R7＞</t>
    <phoneticPr fontId="2"/>
  </si>
  <si>
    <t>スタートアップ活躍促進事業
＜R7単年＞</t>
    <rPh sb="17" eb="19">
      <t>タンネン</t>
    </rPh>
    <phoneticPr fontId="2"/>
  </si>
  <si>
    <t>市街地リノベーション促進検討事業
＜R7～R8＞</t>
    <phoneticPr fontId="2"/>
  </si>
  <si>
    <t>空⾶ぶクルマ都市型ビジネス創造都市推進事業
＜R7～R9＞</t>
    <phoneticPr fontId="2"/>
  </si>
  <si>
    <t>水産業成長産業化事業
＜R7～R8＞</t>
    <phoneticPr fontId="2"/>
  </si>
  <si>
    <t>新しい地方経済・生活環境創生交付金（第２世代交付金）
令和７年度申請事業</t>
    <rPh sb="0" eb="17">
      <t>アタラ</t>
    </rPh>
    <rPh sb="18" eb="25">
      <t>ダイニ</t>
    </rPh>
    <rPh sb="27" eb="29">
      <t>レイワ</t>
    </rPh>
    <rPh sb="30" eb="32">
      <t>ネンド</t>
    </rPh>
    <rPh sb="32" eb="34">
      <t>シンセイ</t>
    </rPh>
    <rPh sb="34" eb="36">
      <t>ジギョウ</t>
    </rPh>
    <phoneticPr fontId="2"/>
  </si>
  <si>
    <t>事業名
＜計画期間＞</t>
    <rPh sb="0" eb="2">
      <t>ジギョウ</t>
    </rPh>
    <rPh sb="2" eb="3">
      <t>メイ</t>
    </rPh>
    <rPh sb="5" eb="9">
      <t>ケイカクキカン</t>
    </rPh>
    <phoneticPr fontId="2"/>
  </si>
  <si>
    <t>合　計</t>
    <rPh sb="0" eb="1">
      <t>ゴウ</t>
    </rPh>
    <rPh sb="2" eb="3">
      <t>ケイ</t>
    </rPh>
    <phoneticPr fontId="2"/>
  </si>
  <si>
    <t>単位：千円</t>
    <rPh sb="0" eb="2">
      <t>タンイ</t>
    </rPh>
    <rPh sb="3" eb="5">
      <t>センエン</t>
    </rPh>
    <phoneticPr fontId="2"/>
  </si>
  <si>
    <t xml:space="preserve">府内大学と連携して就職困難性の高い学生の就職支援のノウハウを充実させていくとともに、府内中小企業や学生に対するセミナー等の実施のほか、企業と学生を直接的に結び付ける職場体験等を行うことで、府内中小企業と学生とのマッチング支援に取り組む。 </t>
    <phoneticPr fontId="2"/>
  </si>
  <si>
    <t>世界で競争力を有するディープテックスタートアップを次々に輩出するため、ライフサイエンス分野をはじめとしたシーズの事業化、チーム ビルディング等を支援する。</t>
    <phoneticPr fontId="2"/>
  </si>
  <si>
    <t>未来医療の産業化拠点の地位確立に向けた、ライフサイエンス分野のスタートアップ支援機関の集積によるスタートアップの育成機能の強化、及び有力なスタートアップに対するグローバル展開を強力に支援する。</t>
    <phoneticPr fontId="2"/>
  </si>
  <si>
    <t>・大阪スタートアップ・エコシステム構築に向け、情報収集・分析およびコンソーシアムメンバーの活動を促進
・コンソーシアム全体の活動を進めるためのブランディング、情報発信
・大阪エコシステムの認知度向上や、海外のエコシステムとの連携事業のための国際的なピッチイベントを開催
・スタートアップの成長段階に応じたアクセラレーション・プログラムを実施　　　等</t>
    <phoneticPr fontId="2"/>
  </si>
  <si>
    <t>空⾶ぶクルマについて、観光分野をはじめとしたビジネス化に取り組むとともに、関西一円での運航ネットワークを形成することで、新たなサービスやビジネス創出を図り、大阪産業の成長につなげていく。</t>
    <phoneticPr fontId="2"/>
  </si>
  <si>
    <t>次世代スマートヘルス分野のスタートアップ支援に係る「エコシステム」を確立し、大阪のスタートアップ支援拠点としてのプレゼンスを万博を通じて世界に示すため、①当該分野のスタートアップの発掘、②同スタートアップの治療・予防アプリ等の社会実装支援、③万博開催の機を捉えたスタートアップの治療・予防アプリ等の社会実装機会の拡大支援に取り組む。</t>
    <phoneticPr fontId="2"/>
  </si>
  <si>
    <t>高付加価値化・国内外の競合との差別化につながる新技術（冷蔵・冷凍技術等）の導入等により、これまで輸出が難しかった品目の輸出や、輸送距離が長い国への輸出を確立する。</t>
    <phoneticPr fontId="2"/>
  </si>
  <si>
    <t>全国的に漁獲量が減少傾向の中、天然資源に依存しない養殖業は府内水産業の持続的な発展に重要であることから、養殖に参入しやすい環境づくりとして、初期投資にかかる費用の一部を補助するとともに、関係者がつながる場（プラットフォーム）を構築することで、養殖ビジネスの拡大につなげていく。</t>
    <phoneticPr fontId="2"/>
  </si>
  <si>
    <t>府内中堅・中小企業の中核人材ニーズを掘り起こし、有料人材紹介、再就職支援などによる人材確保支援を行うとともに、東京圏の大企業人材を含めた、副業・兼業人材の活用促進を行い、府内企業の課題解決につなげる。また、令和7年度からは「副業・兼業人材活用促進補助金」を新たに創設し、副業・兼業人材の活用を検討する企業にとっての心理的・資金的ハードルを取り除くことで新規利用企業の増加に繋げるなど、これまで以上に副業・兼業人材の活用を促進する。</t>
    <phoneticPr fontId="2"/>
  </si>
  <si>
    <t>土地区画整理事業が進む彩都における骨格道路（茨木箕面丘陵線）の整備及び移動手段の検討を実施することにより、産業拠点の創出、就業人口・移住人口の増加を進める。</t>
    <phoneticPr fontId="2"/>
  </si>
  <si>
    <t>持続可能な観光を実現していくため、広域での送客・誘客・消費を可能とするネットワークの構築や、超大型イベントにおけるショーケース機能、持続可能な観光を目標としたSDGsへの取組みを実施する。</t>
    <phoneticPr fontId="2"/>
  </si>
  <si>
    <t>モデル地区を設定した市との連携のもと、まちづくりを促進するための民間投資の喚起を図り、まちのリノベーションを推進するため、デジタルデータを活用し、都市を三次元で再現した「3D都市モデル」を活用することによりビジュアル的に分かりやすい「プロモーションコンテンツ」の作成を行う。</t>
    <phoneticPr fontId="2"/>
  </si>
  <si>
    <t>交通事業者の運転手不足など交通課題の解決に向け、令和5年に廃止された金剛バス運行エリアにおいて、自動運転バスの導入に向けたモデル事業として、自動運転バスの実証実験を実施し、府内市町村へ活用可能なモデルの確立をめざす。</t>
    <phoneticPr fontId="2"/>
  </si>
  <si>
    <t>若年者、高齢者、障がい者を対象にデジタル技術を活用した潜在求職者の掘り起こしから就業意欲の喚起、研修等によるスキルアップやマッチングを行う。また、今後成長が見込まれる分野や人材不足が顕著な分野等を中心に、デジタルツールの利活用による魅力発信や働くことに阻害要因を抱える様々な求職者（障がい者含む）が活躍できる受入体制構築など、府内中小企業の魅力ある働き方・職場づくりを支援し、雇用した後の定着までを見据えた取組を実施する。</t>
    <phoneticPr fontId="2"/>
  </si>
  <si>
    <t>うち、国費</t>
    <rPh sb="3" eb="5">
      <t>コクヒ</t>
    </rPh>
    <phoneticPr fontId="2"/>
  </si>
  <si>
    <t>○以下15事業について、令和7年1月に国へ申請済み（採択された場合、4月1日に交付決定の予定）</t>
    <rPh sb="19" eb="20">
      <t>クニ</t>
    </rPh>
    <rPh sb="21" eb="23">
      <t>シンセイ</t>
    </rPh>
    <rPh sb="23" eb="24">
      <t>ズ</t>
    </rPh>
    <rPh sb="37" eb="38">
      <t>ニチ</t>
    </rPh>
    <phoneticPr fontId="2"/>
  </si>
  <si>
    <t>大阪の未来社会を支える若者・企業応援事業　
＜R7～R9＞</t>
    <rPh sb="0" eb="2">
      <t>オオサカ</t>
    </rPh>
    <rPh sb="3" eb="5">
      <t>ミライ</t>
    </rPh>
    <rPh sb="5" eb="7">
      <t>シャカイ</t>
    </rPh>
    <rPh sb="8" eb="9">
      <t>ササ</t>
    </rPh>
    <rPh sb="11" eb="13">
      <t>ワカモノ</t>
    </rPh>
    <rPh sb="14" eb="16">
      <t>キギョウ</t>
    </rPh>
    <rPh sb="16" eb="18">
      <t>オウエン</t>
    </rPh>
    <rPh sb="18" eb="20">
      <t>ジギョウ</t>
    </rPh>
    <phoneticPr fontId="2"/>
  </si>
  <si>
    <t>ディープテックスタートアップ事業化支援事業　
＜R7～R9＞</t>
    <phoneticPr fontId="2"/>
  </si>
  <si>
    <t>中之島クロス グローバルスタートアップ創出・拠点化推進事業　
＜R7～R9＞</t>
    <rPh sb="0" eb="3">
      <t>ナカノシマ</t>
    </rPh>
    <rPh sb="19" eb="21">
      <t>ソウシュツ</t>
    </rPh>
    <rPh sb="22" eb="24">
      <t>キョテン</t>
    </rPh>
    <rPh sb="24" eb="25">
      <t>カ</t>
    </rPh>
    <rPh sb="25" eb="27">
      <t>スイシン</t>
    </rPh>
    <rPh sb="27" eb="29">
      <t>ジギョウ</t>
    </rPh>
    <phoneticPr fontId="2"/>
  </si>
  <si>
    <t>次世代スマートヘルススタートアップ創出事業　
＜R6～R8＞</t>
    <phoneticPr fontId="2"/>
  </si>
  <si>
    <t>国内外競合と差別化できる、付加価値の高い農産品の輸出事業　
＜R7～R9＞</t>
    <phoneticPr fontId="2"/>
  </si>
  <si>
    <t>中核人材雇用戦略デスク事業
＜R5～R9＞</t>
    <phoneticPr fontId="2"/>
  </si>
  <si>
    <t>大阪北部地域における拠点形成に資する交通インフラ整備　
＜R7～R11＞</t>
    <rPh sb="0" eb="2">
      <t>オオサカ</t>
    </rPh>
    <rPh sb="2" eb="4">
      <t>ホクブ</t>
    </rPh>
    <rPh sb="4" eb="6">
      <t>チイキ</t>
    </rPh>
    <rPh sb="10" eb="12">
      <t>キョテン</t>
    </rPh>
    <rPh sb="12" eb="14">
      <t>ケイセイ</t>
    </rPh>
    <rPh sb="15" eb="16">
      <t>シ</t>
    </rPh>
    <rPh sb="18" eb="20">
      <t>コウツウ</t>
    </rPh>
    <rPh sb="24" eb="26">
      <t>セイビ</t>
    </rPh>
    <phoneticPr fontId="2"/>
  </si>
  <si>
    <t>大阪ショーケース機能強化及びSDGsの実現に向けた観光推進・地域活性化事業　
＜R3～R7＞</t>
    <phoneticPr fontId="2"/>
  </si>
  <si>
    <t>万博レガシーを活用した南河内地域における自動運転バス実証実験事業　
＜R7～R9＞</t>
    <phoneticPr fontId="2"/>
  </si>
  <si>
    <t>デジタルを活用した潜在求職者活躍支援プロジェクト事業　
＜R7～R9＞</t>
    <rPh sb="5" eb="7">
      <t>カツヨウ</t>
    </rPh>
    <rPh sb="9" eb="11">
      <t>センザイ</t>
    </rPh>
    <rPh sb="11" eb="13">
      <t>キュウショク</t>
    </rPh>
    <rPh sb="13" eb="14">
      <t>シャ</t>
    </rPh>
    <rPh sb="14" eb="16">
      <t>カツヤク</t>
    </rPh>
    <rPh sb="16" eb="18">
      <t>シエン</t>
    </rPh>
    <rPh sb="24" eb="26">
      <t>ジギョウ</t>
    </rPh>
    <phoneticPr fontId="2"/>
  </si>
  <si>
    <t>・GSE（GlobalStartupEXPO2025）の効果を大阪のSUに広く還元させる取組として、GSEとは別途、GSE招聘者と大阪・関西のSU及びその関係者の商談機会となるライフサイエンス、カーボンニュートラル、AI/Web3.0等の分野別のイベント（商談会、ピッチイベント、ブース出展等）及び合同ネットワーキングを開催
・ビジネスマッチングの精度を高めるためのGSE招聘者への事前のSUの紹介、マッチングコーディネート、現地のマッチングを行う招聘者の誘導、アテンド体制の確保
・GSE招聘者に上記イベントやSUの情報、関連する民間活動等を一元的に多言語で発信するポータルサイト等の作成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</si>
</sst>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年&quot;"/>
  </numFmts>
  <fonts count="55"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0"/>
      <name val="Meiryo UI"/>
      <family val="3"/>
      <charset val="128"/>
    </font>
    <font>
      <sz val="9"/>
      <color theme="0"/>
      <name val="Meiryo UI"/>
      <family val="3"/>
      <charset val="128"/>
    </font>
    <font>
      <b/>
      <sz val="9"/>
      <color theme="1"/>
      <name val="Meiryo UI"/>
      <family val="3"/>
      <charset val="128"/>
    </font>
    <font>
      <sz val="8"/>
      <color theme="1"/>
      <name val="Meiryo UI"/>
      <family val="3"/>
      <charset val="128"/>
    </font>
    <font>
      <b/>
      <sz val="18"/>
      <color theme="1"/>
      <name val="Meiryo UI"/>
      <family val="3"/>
      <charset val="128"/>
    </font>
    <font>
      <sz val="20"/>
      <color theme="1"/>
      <name val="Meiryo UI"/>
      <family val="3"/>
      <charset val="128"/>
    </font>
    <font>
      <b/>
      <sz val="12"/>
      <color theme="0"/>
      <name val="Meiryo UI"/>
      <family val="3"/>
      <charset val="128"/>
    </font>
    <font>
      <sz val="11"/>
      <color theme="1"/>
      <name val="游ゴシック"/>
      <family val="2"/>
      <charset val="128"/>
      <scheme val="minor"/>
    </font>
    <font>
      <sz val="10"/>
      <color theme="1"/>
      <name val="Meiryo UI"/>
      <family val="3"/>
      <charset val="128"/>
    </font>
    <font>
      <sz val="18"/>
      <color theme="1"/>
      <name val="Meiryo UI"/>
      <family val="3"/>
      <charset val="128"/>
    </font>
    <font>
      <sz val="16"/>
      <color theme="1"/>
      <name val="Meiryo UI"/>
      <family val="3"/>
      <charset val="128"/>
    </font>
    <font>
      <sz val="14"/>
      <color theme="1"/>
      <name val="Meiryo UI"/>
      <family val="3"/>
      <charset val="128"/>
    </font>
    <font>
      <sz val="12"/>
      <color theme="1"/>
      <name val="Meiryo UI"/>
      <family val="3"/>
      <charset val="128"/>
    </font>
    <font>
      <b/>
      <sz val="14"/>
      <color theme="0"/>
      <name val="Meiryo UI"/>
      <family val="3"/>
      <charset val="128"/>
    </font>
    <font>
      <b/>
      <sz val="11"/>
      <color theme="1"/>
      <name val="Meiryo UI"/>
      <family val="3"/>
      <charset val="128"/>
    </font>
    <font>
      <b/>
      <sz val="12"/>
      <color theme="1"/>
      <name val="Meiryo UI"/>
      <family val="3"/>
      <charset val="128"/>
    </font>
    <font>
      <sz val="14"/>
      <color theme="0"/>
      <name val="Meiryo UI"/>
      <family val="3"/>
      <charset val="128"/>
    </font>
    <font>
      <b/>
      <sz val="14"/>
      <color theme="1"/>
      <name val="Meiryo UI"/>
      <family val="3"/>
      <charset val="128"/>
    </font>
    <font>
      <b/>
      <sz val="16"/>
      <color theme="0"/>
      <name val="Meiryo UI"/>
      <family val="3"/>
      <charset val="128"/>
    </font>
    <font>
      <sz val="16"/>
      <color theme="0"/>
      <name val="Meiryo UI"/>
      <family val="3"/>
      <charset val="128"/>
    </font>
    <font>
      <b/>
      <sz val="16"/>
      <color theme="1"/>
      <name val="Meiryo UI"/>
      <family val="3"/>
      <charset val="128"/>
    </font>
    <font>
      <b/>
      <sz val="26"/>
      <color theme="1"/>
      <name val="Meiryo UI"/>
      <family val="3"/>
      <charset val="128"/>
    </font>
    <font>
      <b/>
      <sz val="18"/>
      <color theme="0"/>
      <name val="Meiryo UI"/>
      <family val="3"/>
      <charset val="128"/>
    </font>
    <font>
      <u/>
      <sz val="8"/>
      <color theme="1"/>
      <name val="Meiryo UI"/>
      <family val="3"/>
      <charset val="128"/>
    </font>
    <font>
      <b/>
      <sz val="8"/>
      <color theme="0"/>
      <name val="Meiryo UI"/>
      <family val="3"/>
      <charset val="128"/>
    </font>
    <font>
      <b/>
      <sz val="8"/>
      <color theme="1"/>
      <name val="Meiryo UI"/>
      <family val="3"/>
      <charset val="128"/>
    </font>
    <font>
      <b/>
      <sz val="18"/>
      <color indexed="81"/>
      <name val="BIZ UDPゴシック"/>
      <family val="3"/>
      <charset val="128"/>
    </font>
    <font>
      <b/>
      <sz val="28"/>
      <color theme="1"/>
      <name val="Meiryo UI"/>
      <family val="3"/>
      <charset val="128"/>
    </font>
    <font>
      <b/>
      <sz val="28"/>
      <color rgb="FFFF0000"/>
      <name val="Meiryo UI"/>
      <family val="3"/>
      <charset val="128"/>
    </font>
    <font>
      <b/>
      <sz val="14"/>
      <color rgb="FFFF0000"/>
      <name val="Meiryo UI"/>
      <family val="3"/>
      <charset val="128"/>
    </font>
    <font>
      <sz val="8"/>
      <name val="Meiryo UI"/>
      <family val="3"/>
      <charset val="128"/>
    </font>
    <font>
      <sz val="11"/>
      <color rgb="FFFF0000"/>
      <name val="Meiryo UI"/>
      <family val="3"/>
      <charset val="128"/>
    </font>
    <font>
      <u/>
      <sz val="8"/>
      <name val="Meiryo UI"/>
      <family val="3"/>
      <charset val="128"/>
    </font>
    <font>
      <sz val="11"/>
      <name val="Meiryo UI"/>
      <family val="3"/>
      <charset val="128"/>
    </font>
    <font>
      <b/>
      <sz val="10"/>
      <color theme="0"/>
      <name val="Meiryo UI"/>
      <family val="3"/>
      <charset val="128"/>
    </font>
    <font>
      <b/>
      <sz val="10"/>
      <color theme="1"/>
      <name val="Meiryo UI"/>
      <family val="3"/>
      <charset val="128"/>
    </font>
    <font>
      <b/>
      <sz val="20"/>
      <color theme="0"/>
      <name val="Meiryo UI"/>
      <family val="3"/>
      <charset val="128"/>
    </font>
    <font>
      <b/>
      <sz val="20"/>
      <color theme="1"/>
      <name val="Meiryo UI"/>
      <family val="3"/>
      <charset val="128"/>
    </font>
    <font>
      <sz val="20"/>
      <name val="Meiryo UI"/>
      <family val="3"/>
      <charset val="128"/>
    </font>
    <font>
      <sz val="8"/>
      <color theme="1"/>
      <name val="游ゴシック"/>
      <family val="2"/>
      <charset val="128"/>
      <scheme val="minor"/>
    </font>
    <font>
      <b/>
      <sz val="14"/>
      <color indexed="10"/>
      <name val="BIZ UDPゴシック"/>
      <family val="3"/>
      <charset val="128"/>
    </font>
    <font>
      <b/>
      <sz val="11"/>
      <color rgb="FFFF0000"/>
      <name val="Meiryo UI"/>
      <family val="3"/>
      <charset val="128"/>
    </font>
    <font>
      <sz val="9"/>
      <name val="Meiryo UI"/>
      <family val="3"/>
      <charset val="128"/>
    </font>
    <font>
      <sz val="9"/>
      <color theme="1"/>
      <name val="Meiryo UI"/>
      <family val="3"/>
      <charset val="128"/>
    </font>
    <font>
      <u/>
      <sz val="9"/>
      <color theme="1"/>
      <name val="Meiryo UI"/>
      <family val="3"/>
      <charset val="128"/>
    </font>
    <font>
      <u/>
      <sz val="9"/>
      <name val="Meiryo UI"/>
      <family val="3"/>
      <charset val="128"/>
    </font>
    <font>
      <b/>
      <sz val="9"/>
      <color theme="0"/>
      <name val="Meiryo UI"/>
      <family val="3"/>
      <charset val="128"/>
    </font>
    <font>
      <sz val="9"/>
      <color theme="1"/>
      <name val="游ゴシック"/>
      <family val="2"/>
      <charset val="128"/>
      <scheme val="minor"/>
    </font>
    <font>
      <b/>
      <sz val="12"/>
      <color indexed="10"/>
      <name val="BIZ UDPゴシック"/>
      <family val="3"/>
      <charset val="128"/>
    </font>
    <font>
      <b/>
      <u/>
      <sz val="28"/>
      <color rgb="FFFF0000"/>
      <name val="Meiryo UI"/>
      <family val="3"/>
      <charset val="128"/>
    </font>
    <font>
      <b/>
      <sz val="15"/>
      <color theme="0"/>
      <name val="Meiryo UI"/>
      <family val="3"/>
      <charset val="128"/>
    </font>
    <font>
      <sz val="12"/>
      <name val="Meiryo UI"/>
      <family val="3"/>
      <charset val="128"/>
    </font>
  </fonts>
  <fills count="29">
    <fill>
      <patternFill patternType="none"/>
    </fill>
    <fill>
      <patternFill patternType="gray125"/>
    </fill>
    <fill>
      <patternFill patternType="solid">
        <fgColor theme="8" tint="-0.249977111117893"/>
        <bgColor indexed="64"/>
      </patternFill>
    </fill>
    <fill>
      <patternFill patternType="solid">
        <fgColor rgb="FF1DA6A3"/>
        <bgColor indexed="64"/>
      </patternFill>
    </fill>
    <fill>
      <patternFill patternType="solid">
        <fgColor rgb="FF037E8B"/>
        <bgColor indexed="64"/>
      </patternFill>
    </fill>
    <fill>
      <patternFill patternType="solid">
        <fgColor rgb="FF8D2FFF"/>
        <bgColor indexed="64"/>
      </patternFill>
    </fill>
    <fill>
      <patternFill patternType="solid">
        <fgColor rgb="FFFEFBDE"/>
        <bgColor indexed="64"/>
      </patternFill>
    </fill>
    <fill>
      <patternFill patternType="solid">
        <fgColor rgb="FFF7DE21"/>
        <bgColor indexed="64"/>
      </patternFill>
    </fill>
    <fill>
      <patternFill patternType="solid">
        <fgColor rgb="FFBB239E"/>
        <bgColor indexed="64"/>
      </patternFill>
    </fill>
    <fill>
      <patternFill patternType="solid">
        <fgColor rgb="FF03BD64"/>
        <bgColor indexed="64"/>
      </patternFill>
    </fill>
    <fill>
      <patternFill patternType="solid">
        <fgColor rgb="FFFFFF00"/>
        <bgColor indexed="64"/>
      </patternFill>
    </fill>
    <fill>
      <patternFill patternType="solid">
        <fgColor rgb="FFE66914"/>
        <bgColor indexed="64"/>
      </patternFill>
    </fill>
    <fill>
      <patternFill patternType="solid">
        <fgColor rgb="FFFEFFEF"/>
        <bgColor indexed="64"/>
      </patternFill>
    </fill>
    <fill>
      <patternFill patternType="lightGrid">
        <fgColor theme="0"/>
        <bgColor rgb="FF00B050"/>
      </patternFill>
    </fill>
    <fill>
      <patternFill patternType="solid">
        <fgColor rgb="FFFFFF00"/>
        <bgColor theme="0"/>
      </patternFill>
    </fill>
    <fill>
      <patternFill patternType="solid">
        <fgColor rgb="FF03819F"/>
        <bgColor indexed="64"/>
      </patternFill>
    </fill>
    <fill>
      <patternFill patternType="solid">
        <fgColor rgb="FFC371FB"/>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70C0"/>
        <bgColor indexed="64"/>
      </patternFill>
    </fill>
    <fill>
      <patternFill patternType="lightGray">
        <fgColor theme="0"/>
        <bgColor theme="0" tint="-0.24994659260841701"/>
      </patternFill>
    </fill>
    <fill>
      <patternFill patternType="gray125">
        <fgColor theme="0"/>
        <bgColor theme="0" tint="-0.34998626667073579"/>
      </patternFill>
    </fill>
    <fill>
      <patternFill patternType="gray125">
        <fgColor theme="0"/>
        <bgColor theme="0" tint="-0.24994659260841701"/>
      </patternFill>
    </fill>
    <fill>
      <patternFill patternType="gray0625">
        <fgColor theme="0"/>
        <bgColor theme="0" tint="-0.14996795556505021"/>
      </patternFill>
    </fill>
    <fill>
      <patternFill patternType="solid">
        <fgColor theme="3"/>
        <bgColor indexed="64"/>
      </patternFill>
    </fill>
    <fill>
      <patternFill patternType="solid">
        <fgColor theme="6" tint="-0.249977111117893"/>
        <bgColor indexed="64"/>
      </patternFill>
    </fill>
  </fills>
  <borders count="236">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top style="dotted">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style="thin">
        <color indexed="64"/>
      </right>
      <top style="thin">
        <color indexed="64"/>
      </top>
      <bottom/>
      <diagonal/>
    </border>
    <border>
      <left style="thin">
        <color indexed="64"/>
      </left>
      <right style="thick">
        <color rgb="FFFF0000"/>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ck">
        <color rgb="FFFF0000"/>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ck">
        <color rgb="FFFF0066"/>
      </left>
      <right style="thin">
        <color theme="0"/>
      </right>
      <top style="thick">
        <color rgb="FFFF0066"/>
      </top>
      <bottom style="thin">
        <color theme="0"/>
      </bottom>
      <diagonal/>
    </border>
    <border>
      <left style="thin">
        <color theme="0"/>
      </left>
      <right style="thin">
        <color theme="0"/>
      </right>
      <top style="thick">
        <color rgb="FFFF0066"/>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ck">
        <color rgb="FFFF0000"/>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theme="0"/>
      </right>
      <top style="thick">
        <color rgb="FFFF0066"/>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hair">
        <color indexed="64"/>
      </top>
      <bottom style="hair">
        <color indexed="64"/>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ck">
        <color rgb="FFFF0000"/>
      </right>
      <top style="thin">
        <color indexed="64"/>
      </top>
      <bottom style="medium">
        <color indexed="64"/>
      </bottom>
      <diagonal/>
    </border>
    <border>
      <left style="thin">
        <color indexed="64"/>
      </left>
      <right style="thick">
        <color rgb="FFFF0000"/>
      </right>
      <top style="hair">
        <color indexed="64"/>
      </top>
      <bottom style="hair">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theme="1"/>
      </right>
      <top style="medium">
        <color indexed="64"/>
      </top>
      <bottom/>
      <diagonal/>
    </border>
    <border>
      <left/>
      <right style="medium">
        <color theme="1"/>
      </right>
      <top style="medium">
        <color indexed="64"/>
      </top>
      <bottom style="thin">
        <color indexed="64"/>
      </bottom>
      <diagonal/>
    </border>
    <border>
      <left/>
      <right style="medium">
        <color theme="1"/>
      </right>
      <top/>
      <bottom/>
      <diagonal/>
    </border>
    <border>
      <left style="thin">
        <color indexed="64"/>
      </left>
      <right style="medium">
        <color theme="1"/>
      </right>
      <top style="thin">
        <color indexed="64"/>
      </top>
      <bottom style="medium">
        <color indexed="64"/>
      </bottom>
      <diagonal/>
    </border>
    <border>
      <left/>
      <right style="thin">
        <color theme="0"/>
      </right>
      <top style="thin">
        <color theme="0"/>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style="thick">
        <color rgb="FFFF0000"/>
      </left>
      <right style="thin">
        <color indexed="64"/>
      </right>
      <top style="thin">
        <color indexed="64"/>
      </top>
      <bottom style="hair">
        <color indexed="64"/>
      </bottom>
      <diagonal/>
    </border>
    <border>
      <left style="thin">
        <color indexed="64"/>
      </left>
      <right style="thick">
        <color rgb="FFFF0000"/>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ck">
        <color rgb="FFFF0000"/>
      </left>
      <right style="thin">
        <color indexed="64"/>
      </right>
      <top/>
      <bottom/>
      <diagonal/>
    </border>
    <border>
      <left style="thin">
        <color indexed="64"/>
      </left>
      <right style="thick">
        <color rgb="FFFF0000"/>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style="thin">
        <color indexed="64"/>
      </right>
      <top style="hair">
        <color indexed="64"/>
      </top>
      <bottom/>
      <diagonal/>
    </border>
    <border>
      <left/>
      <right/>
      <top style="hair">
        <color indexed="64"/>
      </top>
      <bottom/>
      <diagonal/>
    </border>
    <border>
      <left style="dotted">
        <color indexed="64"/>
      </left>
      <right/>
      <top style="hair">
        <color indexed="64"/>
      </top>
      <bottom/>
      <diagonal/>
    </border>
    <border>
      <left style="thick">
        <color rgb="FFFF0000"/>
      </left>
      <right style="thin">
        <color indexed="64"/>
      </right>
      <top style="hair">
        <color indexed="64"/>
      </top>
      <bottom/>
      <diagonal/>
    </border>
    <border>
      <left style="thin">
        <color indexed="64"/>
      </left>
      <right style="thick">
        <color rgb="FFFF0000"/>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thick">
        <color rgb="FFFF0000"/>
      </left>
      <right/>
      <top style="medium">
        <color indexed="64"/>
      </top>
      <bottom/>
      <diagonal/>
    </border>
    <border>
      <left/>
      <right style="thick">
        <color rgb="FFFF0000"/>
      </right>
      <top style="medium">
        <color indexed="64"/>
      </top>
      <bottom/>
      <diagonal/>
    </border>
    <border>
      <left style="dotted">
        <color indexed="64"/>
      </left>
      <right/>
      <top style="hair">
        <color indexed="64"/>
      </top>
      <bottom style="medium">
        <color indexed="64"/>
      </bottom>
      <diagonal/>
    </border>
    <border>
      <left style="thick">
        <color rgb="FFFF0000"/>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ck">
        <color rgb="FFFF0000"/>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0"/>
      </left>
      <right/>
      <top style="thick">
        <color rgb="FFFF0066"/>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dotted">
        <color indexed="64"/>
      </top>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dotted">
        <color indexed="64"/>
      </right>
      <top style="hair">
        <color indexed="64"/>
      </top>
      <bottom/>
      <diagonal/>
    </border>
    <border>
      <left style="thin">
        <color indexed="64"/>
      </left>
      <right style="dotted">
        <color indexed="64"/>
      </right>
      <top/>
      <bottom/>
      <diagonal/>
    </border>
    <border>
      <left style="thin">
        <color indexed="64"/>
      </left>
      <right style="dotted">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tted">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medium">
        <color indexed="64"/>
      </top>
      <bottom/>
      <diagonal/>
    </border>
    <border>
      <left style="double">
        <color indexed="64"/>
      </left>
      <right style="thick">
        <color rgb="FFFF0066"/>
      </right>
      <top style="thin">
        <color indexed="64"/>
      </top>
      <bottom/>
      <diagonal/>
    </border>
    <border>
      <left style="thick">
        <color rgb="FFFF0066"/>
      </left>
      <right/>
      <top style="thin">
        <color indexed="64"/>
      </top>
      <bottom style="thin">
        <color indexed="64"/>
      </bottom>
      <diagonal/>
    </border>
    <border>
      <left style="thick">
        <color rgb="FFFF0066"/>
      </left>
      <right/>
      <top style="thin">
        <color indexed="64"/>
      </top>
      <bottom/>
      <diagonal/>
    </border>
    <border>
      <left style="double">
        <color indexed="64"/>
      </left>
      <right style="thick">
        <color rgb="FFFF0066"/>
      </right>
      <top style="thin">
        <color indexed="64"/>
      </top>
      <bottom style="hair">
        <color indexed="64"/>
      </bottom>
      <diagonal/>
    </border>
    <border>
      <left style="thick">
        <color rgb="FFFF0066"/>
      </left>
      <right/>
      <top style="thin">
        <color indexed="64"/>
      </top>
      <bottom style="hair">
        <color indexed="64"/>
      </bottom>
      <diagonal/>
    </border>
    <border>
      <left style="double">
        <color indexed="64"/>
      </left>
      <right style="thick">
        <color rgb="FFFF0066"/>
      </right>
      <top style="thin">
        <color indexed="64"/>
      </top>
      <bottom style="thin">
        <color indexed="64"/>
      </bottom>
      <diagonal/>
    </border>
    <border>
      <left style="double">
        <color indexed="64"/>
      </left>
      <right style="thick">
        <color rgb="FFFF0066"/>
      </right>
      <top/>
      <bottom/>
      <diagonal/>
    </border>
    <border>
      <left style="thick">
        <color rgb="FFFF0066"/>
      </left>
      <right/>
      <top style="dotted">
        <color indexed="64"/>
      </top>
      <bottom/>
      <diagonal/>
    </border>
    <border>
      <left style="double">
        <color indexed="64"/>
      </left>
      <right style="thick">
        <color rgb="FFFF0066"/>
      </right>
      <top style="medium">
        <color indexed="64"/>
      </top>
      <bottom/>
      <diagonal/>
    </border>
    <border>
      <left style="thick">
        <color rgb="FFFF0066"/>
      </left>
      <right/>
      <top style="medium">
        <color indexed="64"/>
      </top>
      <bottom style="thin">
        <color indexed="64"/>
      </bottom>
      <diagonal/>
    </border>
    <border>
      <left style="double">
        <color indexed="64"/>
      </left>
      <right style="thick">
        <color rgb="FFFF0066"/>
      </right>
      <top style="hair">
        <color indexed="64"/>
      </top>
      <bottom style="medium">
        <color indexed="64"/>
      </bottom>
      <diagonal/>
    </border>
    <border>
      <left style="thick">
        <color rgb="FFFF0066"/>
      </left>
      <right/>
      <top style="hair">
        <color indexed="64"/>
      </top>
      <bottom style="medium">
        <color indexed="64"/>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style="double">
        <color indexed="64"/>
      </left>
      <right style="thick">
        <color rgb="FFFF0066"/>
      </right>
      <top/>
      <bottom style="medium">
        <color indexed="64"/>
      </bottom>
      <diagonal/>
    </border>
    <border>
      <left style="thick">
        <color rgb="FFFF0066"/>
      </left>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rgb="FFEF1932"/>
      </left>
      <right style="thick">
        <color rgb="FFEF1932"/>
      </right>
      <top style="thick">
        <color rgb="FFEF1932"/>
      </top>
      <bottom/>
      <diagonal/>
    </border>
    <border>
      <left style="thick">
        <color rgb="FFEF1932"/>
      </left>
      <right style="thick">
        <color rgb="FFEF1932"/>
      </right>
      <top/>
      <bottom/>
      <diagonal/>
    </border>
    <border>
      <left style="thick">
        <color rgb="FFEF1932"/>
      </left>
      <right style="thick">
        <color rgb="FFEF1932"/>
      </right>
      <top/>
      <bottom style="medium">
        <color indexed="64"/>
      </bottom>
      <diagonal/>
    </border>
    <border>
      <left style="thick">
        <color rgb="FFEF1932"/>
      </left>
      <right style="thick">
        <color rgb="FFEF1932"/>
      </right>
      <top style="medium">
        <color indexed="64"/>
      </top>
      <bottom/>
      <diagonal/>
    </border>
    <border>
      <left style="thick">
        <color rgb="FFEF1932"/>
      </left>
      <right style="thick">
        <color rgb="FFEF1932"/>
      </right>
      <top style="thin">
        <color indexed="64"/>
      </top>
      <bottom/>
      <diagonal/>
    </border>
    <border>
      <left style="thick">
        <color rgb="FFEF1932"/>
      </left>
      <right style="thick">
        <color rgb="FFEF1932"/>
      </right>
      <top style="thin">
        <color indexed="64"/>
      </top>
      <bottom style="thin">
        <color indexed="64"/>
      </bottom>
      <diagonal/>
    </border>
    <border>
      <left style="thick">
        <color rgb="FFEF1932"/>
      </left>
      <right style="thick">
        <color rgb="FFEF1932"/>
      </right>
      <top style="thin">
        <color indexed="64"/>
      </top>
      <bottom style="hair">
        <color indexed="64"/>
      </bottom>
      <diagonal/>
    </border>
    <border>
      <left style="thick">
        <color rgb="FFEF1932"/>
      </left>
      <right style="thick">
        <color rgb="FFEF1932"/>
      </right>
      <top style="hair">
        <color indexed="64"/>
      </top>
      <bottom style="hair">
        <color indexed="64"/>
      </bottom>
      <diagonal/>
    </border>
    <border>
      <left style="thick">
        <color rgb="FFEF1932"/>
      </left>
      <right style="thick">
        <color rgb="FFEF1932"/>
      </right>
      <top style="hair">
        <color indexed="64"/>
      </top>
      <bottom/>
      <diagonal/>
    </border>
    <border>
      <left style="thick">
        <color rgb="FFEF1932"/>
      </left>
      <right style="thick">
        <color rgb="FFEF1932"/>
      </right>
      <top/>
      <bottom style="hair">
        <color indexed="64"/>
      </bottom>
      <diagonal/>
    </border>
    <border>
      <left style="thick">
        <color rgb="FFEF1932"/>
      </left>
      <right style="thick">
        <color rgb="FFEF1932"/>
      </right>
      <top style="thin">
        <color indexed="64"/>
      </top>
      <bottom style="thick">
        <color rgb="FFEF1932"/>
      </bottom>
      <diagonal/>
    </border>
    <border>
      <left style="thin">
        <color indexed="64"/>
      </left>
      <right style="thin">
        <color indexed="64"/>
      </right>
      <top style="dotted">
        <color indexed="64"/>
      </top>
      <bottom style="medium">
        <color indexed="64"/>
      </bottom>
      <diagonal/>
    </border>
    <border>
      <left style="thin">
        <color indexed="64"/>
      </left>
      <right style="thick">
        <color rgb="FFEF1932"/>
      </right>
      <top style="dotted">
        <color indexed="64"/>
      </top>
      <bottom style="medium">
        <color indexed="64"/>
      </bottom>
      <diagonal/>
    </border>
    <border>
      <left style="thick">
        <color rgb="FFEF1932"/>
      </left>
      <right style="medium">
        <color theme="1"/>
      </right>
      <top style="medium">
        <color theme="1"/>
      </top>
      <bottom/>
      <diagonal/>
    </border>
    <border>
      <left style="thick">
        <color rgb="FFEF1932"/>
      </left>
      <right style="medium">
        <color theme="1"/>
      </right>
      <top/>
      <bottom/>
      <diagonal/>
    </border>
    <border>
      <left style="thick">
        <color rgb="FFEF1932"/>
      </left>
      <right style="medium">
        <color theme="1"/>
      </right>
      <top/>
      <bottom style="medium">
        <color indexed="64"/>
      </bottom>
      <diagonal/>
    </border>
    <border>
      <left style="thick">
        <color rgb="FFEF1932"/>
      </left>
      <right style="medium">
        <color theme="1"/>
      </right>
      <top style="medium">
        <color indexed="64"/>
      </top>
      <bottom/>
      <diagonal/>
    </border>
    <border>
      <left style="thick">
        <color rgb="FFEF1932"/>
      </left>
      <right style="medium">
        <color theme="1"/>
      </right>
      <top style="thin">
        <color indexed="64"/>
      </top>
      <bottom/>
      <diagonal/>
    </border>
    <border>
      <left style="thick">
        <color rgb="FFEF1932"/>
      </left>
      <right style="medium">
        <color theme="1"/>
      </right>
      <top style="thin">
        <color indexed="64"/>
      </top>
      <bottom style="thin">
        <color indexed="64"/>
      </bottom>
      <diagonal/>
    </border>
    <border>
      <left style="thick">
        <color rgb="FFEF1932"/>
      </left>
      <right style="medium">
        <color theme="1"/>
      </right>
      <top style="thin">
        <color indexed="64"/>
      </top>
      <bottom style="hair">
        <color indexed="64"/>
      </bottom>
      <diagonal/>
    </border>
    <border>
      <left style="thick">
        <color rgb="FFEF1932"/>
      </left>
      <right style="medium">
        <color theme="1"/>
      </right>
      <top style="hair">
        <color indexed="64"/>
      </top>
      <bottom style="hair">
        <color indexed="64"/>
      </bottom>
      <diagonal/>
    </border>
    <border>
      <left style="thick">
        <color rgb="FFEF1932"/>
      </left>
      <right style="medium">
        <color theme="1"/>
      </right>
      <top style="hair">
        <color indexed="64"/>
      </top>
      <bottom/>
      <diagonal/>
    </border>
    <border>
      <left style="thick">
        <color rgb="FFEF1932"/>
      </left>
      <right style="medium">
        <color theme="1"/>
      </right>
      <top/>
      <bottom style="hair">
        <color indexed="64"/>
      </bottom>
      <diagonal/>
    </border>
    <border>
      <left style="thick">
        <color rgb="FFEF1932"/>
      </left>
      <right style="medium">
        <color theme="1"/>
      </right>
      <top style="thin">
        <color indexed="64"/>
      </top>
      <bottom style="medium">
        <color theme="1"/>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auto="1"/>
      </left>
      <right style="medium">
        <color indexed="64"/>
      </right>
      <top style="thin">
        <color auto="1"/>
      </top>
      <bottom style="thin">
        <color theme="0"/>
      </bottom>
      <diagonal/>
    </border>
    <border>
      <left style="thin">
        <color auto="1"/>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top style="thin">
        <color theme="0"/>
      </top>
      <bottom style="medium">
        <color indexed="64"/>
      </bottom>
      <diagonal/>
    </border>
    <border>
      <left style="thin">
        <color auto="1"/>
      </left>
      <right style="thin">
        <color auto="1"/>
      </right>
      <top style="medium">
        <color indexed="64"/>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177">
    <xf numFmtId="0" fontId="0" fillId="0" borderId="0" xfId="0">
      <alignment vertical="center"/>
    </xf>
    <xf numFmtId="0" fontId="1" fillId="0" borderId="0" xfId="0" applyFont="1">
      <alignment vertical="center"/>
    </xf>
    <xf numFmtId="0" fontId="4" fillId="3" borderId="5" xfId="0" applyFont="1" applyFill="1" applyBorder="1">
      <alignment vertical="center"/>
    </xf>
    <xf numFmtId="0" fontId="6" fillId="0" borderId="11" xfId="0" applyFont="1" applyBorder="1" applyAlignment="1">
      <alignment vertical="center" wrapText="1"/>
    </xf>
    <xf numFmtId="176" fontId="1" fillId="0" borderId="12" xfId="0" applyNumberFormat="1" applyFont="1" applyBorder="1">
      <alignment vertical="center"/>
    </xf>
    <xf numFmtId="0" fontId="6" fillId="0" borderId="6" xfId="0" applyFont="1" applyBorder="1" applyAlignment="1">
      <alignment vertical="center" wrapText="1"/>
    </xf>
    <xf numFmtId="0" fontId="11" fillId="0" borderId="11" xfId="0" applyFont="1" applyBorder="1" applyAlignment="1">
      <alignment horizontal="center" vertical="center"/>
    </xf>
    <xf numFmtId="0" fontId="12" fillId="0" borderId="3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0" xfId="0" applyFont="1" applyBorder="1" applyAlignment="1">
      <alignment horizontal="center" vertical="center" wrapText="1"/>
    </xf>
    <xf numFmtId="176" fontId="1" fillId="0" borderId="10" xfId="1" applyNumberFormat="1" applyFont="1" applyBorder="1" applyAlignment="1">
      <alignment horizontal="right" vertical="center" shrinkToFit="1"/>
    </xf>
    <xf numFmtId="176" fontId="1" fillId="0" borderId="20" xfId="1" applyNumberFormat="1" applyFont="1" applyBorder="1" applyAlignment="1">
      <alignment horizontal="right" vertical="center" shrinkToFit="1"/>
    </xf>
    <xf numFmtId="0" fontId="1" fillId="0" borderId="0" xfId="0" applyFont="1" applyAlignment="1">
      <alignment horizontal="center" vertical="center"/>
    </xf>
    <xf numFmtId="177" fontId="12" fillId="0" borderId="20" xfId="0" applyNumberFormat="1" applyFont="1" applyBorder="1" applyAlignment="1">
      <alignment horizontal="center" vertical="center" wrapText="1"/>
    </xf>
    <xf numFmtId="177" fontId="15" fillId="0" borderId="20" xfId="0" applyNumberFormat="1" applyFont="1" applyBorder="1" applyAlignment="1">
      <alignment horizontal="center" vertical="center" wrapText="1"/>
    </xf>
    <xf numFmtId="0" fontId="8" fillId="0" borderId="27" xfId="0" applyFont="1" applyFill="1" applyBorder="1" applyAlignment="1">
      <alignment horizontal="center" vertical="center" wrapText="1"/>
    </xf>
    <xf numFmtId="0" fontId="6" fillId="0" borderId="6" xfId="0" applyFont="1" applyFill="1" applyBorder="1" applyAlignment="1">
      <alignment vertical="center" wrapText="1"/>
    </xf>
    <xf numFmtId="0" fontId="8" fillId="0" borderId="26" xfId="0" applyFont="1" applyFill="1" applyBorder="1" applyAlignment="1">
      <alignment horizontal="center" vertical="center" wrapText="1"/>
    </xf>
    <xf numFmtId="0" fontId="11" fillId="0" borderId="58" xfId="0" applyFont="1" applyBorder="1" applyAlignment="1">
      <alignment horizontal="center" vertical="center"/>
    </xf>
    <xf numFmtId="0" fontId="6" fillId="0" borderId="58" xfId="0" applyFont="1" applyBorder="1" applyAlignment="1">
      <alignment vertical="center" wrapText="1"/>
    </xf>
    <xf numFmtId="0" fontId="6" fillId="0" borderId="57" xfId="0" applyFont="1" applyBorder="1" applyAlignment="1">
      <alignment vertical="center" wrapText="1"/>
    </xf>
    <xf numFmtId="0" fontId="8" fillId="0" borderId="59" xfId="0" applyFont="1" applyFill="1" applyBorder="1" applyAlignment="1">
      <alignment horizontal="center" vertical="center" wrapText="1"/>
    </xf>
    <xf numFmtId="0" fontId="6" fillId="0" borderId="57" xfId="0" applyFont="1" applyFill="1" applyBorder="1" applyAlignment="1">
      <alignment vertical="center" wrapText="1"/>
    </xf>
    <xf numFmtId="0" fontId="8" fillId="0" borderId="60" xfId="0" applyFont="1" applyFill="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177" fontId="15" fillId="0" borderId="57" xfId="0" applyNumberFormat="1" applyFont="1" applyBorder="1" applyAlignment="1">
      <alignment horizontal="center" vertical="center" wrapText="1"/>
    </xf>
    <xf numFmtId="176" fontId="1" fillId="0" borderId="58" xfId="1" applyNumberFormat="1" applyFont="1" applyBorder="1" applyAlignment="1">
      <alignment horizontal="right" vertical="center" shrinkToFit="1"/>
    </xf>
    <xf numFmtId="176" fontId="1" fillId="0" borderId="57" xfId="1" applyNumberFormat="1" applyFont="1" applyBorder="1" applyAlignment="1">
      <alignment horizontal="right" vertical="center" shrinkToFit="1"/>
    </xf>
    <xf numFmtId="176" fontId="1" fillId="0" borderId="57" xfId="0" applyNumberFormat="1" applyFont="1" applyBorder="1">
      <alignment vertical="center"/>
    </xf>
    <xf numFmtId="176" fontId="1" fillId="6" borderId="57" xfId="0" applyNumberFormat="1" applyFont="1" applyFill="1" applyBorder="1">
      <alignment vertical="center"/>
    </xf>
    <xf numFmtId="0" fontId="12" fillId="0" borderId="63" xfId="0" applyFont="1" applyBorder="1" applyAlignment="1">
      <alignment horizontal="center" vertical="center" wrapText="1"/>
    </xf>
    <xf numFmtId="0" fontId="5" fillId="7" borderId="10" xfId="0" applyFont="1" applyFill="1" applyBorder="1">
      <alignment vertical="center"/>
    </xf>
    <xf numFmtId="176" fontId="1" fillId="0" borderId="68" xfId="0" applyNumberFormat="1" applyFont="1" applyBorder="1">
      <alignment vertical="center"/>
    </xf>
    <xf numFmtId="176" fontId="1" fillId="0" borderId="69" xfId="0" applyNumberFormat="1" applyFont="1" applyBorder="1">
      <alignment vertical="center"/>
    </xf>
    <xf numFmtId="176" fontId="1" fillId="0" borderId="72" xfId="0" applyNumberFormat="1" applyFont="1" applyBorder="1" applyAlignment="1">
      <alignment horizontal="left" vertical="center"/>
    </xf>
    <xf numFmtId="176" fontId="1" fillId="0" borderId="62" xfId="0" applyNumberFormat="1" applyFont="1" applyBorder="1" applyAlignment="1">
      <alignment horizontal="left" vertical="center"/>
    </xf>
    <xf numFmtId="176" fontId="1" fillId="0" borderId="75" xfId="0" applyNumberFormat="1" applyFont="1" applyBorder="1" applyAlignment="1">
      <alignment horizontal="left" vertical="center"/>
    </xf>
    <xf numFmtId="176" fontId="1" fillId="0" borderId="76" xfId="0" applyNumberFormat="1" applyFont="1" applyBorder="1" applyAlignment="1">
      <alignment horizontal="left" vertical="center"/>
    </xf>
    <xf numFmtId="0" fontId="14" fillId="0" borderId="0" xfId="0" applyFont="1">
      <alignment vertical="center"/>
    </xf>
    <xf numFmtId="0" fontId="20" fillId="7" borderId="7" xfId="0" applyFont="1" applyFill="1" applyBorder="1" applyAlignment="1">
      <alignment vertical="center"/>
    </xf>
    <xf numFmtId="0" fontId="20" fillId="7" borderId="53" xfId="0" applyFont="1" applyFill="1" applyBorder="1" applyAlignment="1">
      <alignment horizontal="left" vertical="center"/>
    </xf>
    <xf numFmtId="0" fontId="20" fillId="7" borderId="7" xfId="0" applyFont="1" applyFill="1" applyBorder="1" applyAlignment="1">
      <alignment horizontal="left" vertical="center"/>
    </xf>
    <xf numFmtId="0" fontId="20" fillId="7" borderId="26" xfId="0" applyFont="1" applyFill="1" applyBorder="1" applyAlignment="1">
      <alignment horizontal="left" vertical="center"/>
    </xf>
    <xf numFmtId="0" fontId="20" fillId="7" borderId="34" xfId="0" applyFont="1" applyFill="1" applyBorder="1" applyAlignment="1">
      <alignment horizontal="left" vertical="center"/>
    </xf>
    <xf numFmtId="176" fontId="20" fillId="7" borderId="18" xfId="1" applyNumberFormat="1" applyFont="1" applyFill="1" applyBorder="1" applyAlignment="1">
      <alignment horizontal="right" vertical="center" shrinkToFit="1"/>
    </xf>
    <xf numFmtId="176" fontId="20" fillId="7" borderId="9" xfId="1" applyNumberFormat="1" applyFont="1" applyFill="1" applyBorder="1" applyAlignment="1">
      <alignment horizontal="right" vertical="center" shrinkToFit="1"/>
    </xf>
    <xf numFmtId="0" fontId="21" fillId="3" borderId="19" xfId="0" applyFont="1" applyFill="1" applyBorder="1" applyAlignment="1">
      <alignment vertical="center"/>
    </xf>
    <xf numFmtId="0" fontId="22" fillId="3" borderId="5" xfId="0" applyFont="1" applyFill="1" applyBorder="1">
      <alignment vertical="center"/>
    </xf>
    <xf numFmtId="0" fontId="23" fillId="7" borderId="6" xfId="0" applyFont="1" applyFill="1" applyBorder="1" applyAlignment="1">
      <alignment vertical="center"/>
    </xf>
    <xf numFmtId="0" fontId="23" fillId="7" borderId="7" xfId="0" applyFont="1" applyFill="1" applyBorder="1" applyAlignment="1">
      <alignment vertical="center"/>
    </xf>
    <xf numFmtId="0" fontId="9" fillId="4" borderId="8" xfId="0" applyFont="1" applyFill="1" applyBorder="1" applyAlignment="1">
      <alignment vertical="center"/>
    </xf>
    <xf numFmtId="0" fontId="9" fillId="4" borderId="7" xfId="0" applyFont="1" applyFill="1" applyBorder="1" applyAlignment="1">
      <alignment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20" fillId="7" borderId="6" xfId="0" applyFont="1" applyFill="1" applyBorder="1" applyAlignment="1">
      <alignment horizontal="left" vertical="center"/>
    </xf>
    <xf numFmtId="0" fontId="24" fillId="0" borderId="0" xfId="0" applyFont="1">
      <alignment vertical="center"/>
    </xf>
    <xf numFmtId="0" fontId="20" fillId="0" borderId="0" xfId="0" applyFont="1">
      <alignment vertical="center"/>
    </xf>
    <xf numFmtId="177" fontId="12" fillId="0" borderId="57" xfId="0" applyNumberFormat="1" applyFont="1" applyBorder="1" applyAlignment="1">
      <alignment horizontal="center" vertical="center" wrapText="1"/>
    </xf>
    <xf numFmtId="0" fontId="21" fillId="4" borderId="88" xfId="0" applyFont="1" applyFill="1" applyBorder="1" applyAlignment="1">
      <alignment horizontal="center" vertical="center"/>
    </xf>
    <xf numFmtId="0" fontId="20" fillId="7" borderId="35" xfId="0" applyFont="1" applyFill="1" applyBorder="1" applyAlignment="1">
      <alignment horizontal="left" vertical="center"/>
    </xf>
    <xf numFmtId="0" fontId="12" fillId="0" borderId="89" xfId="0" applyFont="1" applyBorder="1" applyAlignment="1">
      <alignment horizontal="center" vertical="center" wrapText="1"/>
    </xf>
    <xf numFmtId="38" fontId="15" fillId="0" borderId="38" xfId="1" applyFont="1" applyBorder="1" applyAlignment="1">
      <alignment vertical="center" shrinkToFit="1"/>
    </xf>
    <xf numFmtId="38" fontId="15" fillId="0" borderId="48" xfId="1" applyFont="1" applyBorder="1" applyAlignment="1">
      <alignment vertical="center" shrinkToFit="1"/>
    </xf>
    <xf numFmtId="38" fontId="15" fillId="0" borderId="16" xfId="1" applyFont="1" applyBorder="1" applyAlignment="1">
      <alignment vertical="center" shrinkToFit="1"/>
    </xf>
    <xf numFmtId="38" fontId="15" fillId="0" borderId="52" xfId="1" applyFont="1" applyBorder="1" applyAlignment="1">
      <alignment vertical="center" shrinkToFit="1"/>
    </xf>
    <xf numFmtId="0" fontId="5" fillId="7" borderId="2" xfId="0" applyFont="1" applyFill="1" applyBorder="1">
      <alignment vertical="center"/>
    </xf>
    <xf numFmtId="0" fontId="23" fillId="0" borderId="0" xfId="0" applyFont="1">
      <alignment vertical="center"/>
    </xf>
    <xf numFmtId="0" fontId="20" fillId="0" borderId="0" xfId="0" applyFont="1" applyAlignment="1">
      <alignment horizontal="center" vertical="center"/>
    </xf>
    <xf numFmtId="0" fontId="1" fillId="0" borderId="0" xfId="0" applyFont="1" applyFill="1">
      <alignment vertical="center"/>
    </xf>
    <xf numFmtId="0" fontId="12" fillId="0" borderId="0" xfId="0" applyFont="1">
      <alignment vertical="center"/>
    </xf>
    <xf numFmtId="0" fontId="17" fillId="7" borderId="7" xfId="0" applyFont="1" applyFill="1" applyBorder="1" applyAlignment="1">
      <alignment vertical="center"/>
    </xf>
    <xf numFmtId="0" fontId="1" fillId="0" borderId="11" xfId="0" applyFont="1" applyBorder="1" applyAlignment="1">
      <alignment horizontal="center" vertical="center"/>
    </xf>
    <xf numFmtId="0" fontId="1" fillId="0" borderId="58" xfId="0" applyFont="1" applyBorder="1" applyAlignment="1">
      <alignment horizontal="center" vertical="center"/>
    </xf>
    <xf numFmtId="0" fontId="9" fillId="8" borderId="39" xfId="0" applyFont="1" applyFill="1" applyBorder="1" applyAlignment="1">
      <alignment horizontal="center" vertical="center"/>
    </xf>
    <xf numFmtId="0" fontId="9" fillId="8" borderId="0" xfId="0" applyFont="1" applyFill="1" applyBorder="1" applyAlignment="1">
      <alignment horizontal="center" vertical="center"/>
    </xf>
    <xf numFmtId="0" fontId="9" fillId="11" borderId="67" xfId="0" applyFont="1" applyFill="1" applyBorder="1" applyAlignment="1">
      <alignment horizontal="center" vertical="center"/>
    </xf>
    <xf numFmtId="0" fontId="9" fillId="9" borderId="94" xfId="0" applyFont="1" applyFill="1" applyBorder="1" applyAlignment="1">
      <alignment horizontal="center" vertical="center"/>
    </xf>
    <xf numFmtId="0" fontId="9" fillId="11" borderId="52" xfId="0" applyFont="1" applyFill="1" applyBorder="1" applyAlignment="1">
      <alignment horizontal="center" vertical="center"/>
    </xf>
    <xf numFmtId="0" fontId="9" fillId="9" borderId="95" xfId="0" applyFont="1" applyFill="1" applyBorder="1" applyAlignment="1">
      <alignment horizontal="center" vertical="center"/>
    </xf>
    <xf numFmtId="0" fontId="13" fillId="0" borderId="4" xfId="0" applyFont="1" applyBorder="1" applyAlignment="1">
      <alignment vertical="center"/>
    </xf>
    <xf numFmtId="0" fontId="13" fillId="0" borderId="39" xfId="0" applyFont="1" applyBorder="1" applyAlignment="1">
      <alignment vertical="center"/>
    </xf>
    <xf numFmtId="0" fontId="13" fillId="0" borderId="38" xfId="0" applyFont="1" applyBorder="1" applyAlignment="1">
      <alignment vertical="center"/>
    </xf>
    <xf numFmtId="0" fontId="13" fillId="0" borderId="16" xfId="0" applyFont="1" applyBorder="1" applyAlignment="1">
      <alignment vertical="center"/>
    </xf>
    <xf numFmtId="0" fontId="14" fillId="0" borderId="0" xfId="0" applyFont="1" applyAlignment="1">
      <alignment horizontal="center" vertical="center"/>
    </xf>
    <xf numFmtId="0" fontId="11" fillId="12" borderId="58" xfId="0" applyFont="1" applyFill="1" applyBorder="1" applyAlignment="1">
      <alignment horizontal="center" vertical="center"/>
    </xf>
    <xf numFmtId="0" fontId="1" fillId="12" borderId="58" xfId="0" applyFont="1" applyFill="1" applyBorder="1" applyAlignment="1">
      <alignment horizontal="center" vertical="center"/>
    </xf>
    <xf numFmtId="0" fontId="6" fillId="12" borderId="58" xfId="0" applyFont="1" applyFill="1" applyBorder="1" applyAlignment="1">
      <alignment vertical="center" wrapText="1"/>
    </xf>
    <xf numFmtId="0" fontId="6" fillId="12" borderId="57" xfId="0" applyFont="1" applyFill="1" applyBorder="1" applyAlignment="1">
      <alignment vertical="center" wrapText="1"/>
    </xf>
    <xf numFmtId="0" fontId="8" fillId="12" borderId="59" xfId="0" applyFont="1" applyFill="1" applyBorder="1" applyAlignment="1">
      <alignment horizontal="center" vertical="center" wrapText="1"/>
    </xf>
    <xf numFmtId="0" fontId="8" fillId="12" borderId="60" xfId="0" applyFont="1" applyFill="1" applyBorder="1" applyAlignment="1">
      <alignment horizontal="center" vertical="center" wrapText="1"/>
    </xf>
    <xf numFmtId="0" fontId="12" fillId="12" borderId="61" xfId="0" applyFont="1" applyFill="1" applyBorder="1" applyAlignment="1">
      <alignment horizontal="center" vertical="center" wrapText="1"/>
    </xf>
    <xf numFmtId="0" fontId="12" fillId="12" borderId="62" xfId="0" applyFont="1" applyFill="1" applyBorder="1" applyAlignment="1">
      <alignment horizontal="center" vertical="center" wrapText="1"/>
    </xf>
    <xf numFmtId="0" fontId="12" fillId="12" borderId="89" xfId="0" applyFont="1" applyFill="1" applyBorder="1" applyAlignment="1">
      <alignment horizontal="center" vertical="center" wrapText="1"/>
    </xf>
    <xf numFmtId="0" fontId="12" fillId="12" borderId="63" xfId="0" applyFont="1" applyFill="1" applyBorder="1" applyAlignment="1">
      <alignment horizontal="center" vertical="center" wrapText="1"/>
    </xf>
    <xf numFmtId="177" fontId="12" fillId="12" borderId="57" xfId="0" applyNumberFormat="1" applyFont="1" applyFill="1" applyBorder="1" applyAlignment="1">
      <alignment horizontal="center" vertical="center" wrapText="1"/>
    </xf>
    <xf numFmtId="177" fontId="15" fillId="12" borderId="57" xfId="0" applyNumberFormat="1" applyFont="1" applyFill="1" applyBorder="1" applyAlignment="1">
      <alignment horizontal="center" vertical="center" wrapText="1"/>
    </xf>
    <xf numFmtId="176" fontId="1" fillId="12" borderId="58" xfId="1" applyNumberFormat="1" applyFont="1" applyFill="1" applyBorder="1" applyAlignment="1">
      <alignment horizontal="right" vertical="center" shrinkToFit="1"/>
    </xf>
    <xf numFmtId="176" fontId="1" fillId="12" borderId="57" xfId="1" applyNumberFormat="1" applyFont="1" applyFill="1" applyBorder="1" applyAlignment="1">
      <alignment horizontal="right" vertical="center" shrinkToFit="1"/>
    </xf>
    <xf numFmtId="176" fontId="1" fillId="12" borderId="57" xfId="0" applyNumberFormat="1" applyFont="1" applyFill="1" applyBorder="1">
      <alignment vertical="center"/>
    </xf>
    <xf numFmtId="176" fontId="1" fillId="12" borderId="76" xfId="0" applyNumberFormat="1" applyFont="1" applyFill="1" applyBorder="1" applyAlignment="1">
      <alignment horizontal="left" vertical="center"/>
    </xf>
    <xf numFmtId="176" fontId="1" fillId="12" borderId="69" xfId="0" applyNumberFormat="1" applyFont="1" applyFill="1" applyBorder="1">
      <alignment vertical="center"/>
    </xf>
    <xf numFmtId="176" fontId="1" fillId="12" borderId="62" xfId="0" applyNumberFormat="1" applyFont="1" applyFill="1" applyBorder="1" applyAlignment="1">
      <alignment horizontal="left" vertical="center"/>
    </xf>
    <xf numFmtId="0" fontId="11" fillId="12" borderId="71" xfId="0" applyFont="1" applyFill="1" applyBorder="1" applyAlignment="1">
      <alignment horizontal="center" vertical="center"/>
    </xf>
    <xf numFmtId="0" fontId="1" fillId="12" borderId="71" xfId="0" applyFont="1" applyFill="1" applyBorder="1" applyAlignment="1">
      <alignment horizontal="center" vertical="center"/>
    </xf>
    <xf numFmtId="0" fontId="6" fillId="12" borderId="71" xfId="0" applyFont="1" applyFill="1" applyBorder="1" applyAlignment="1">
      <alignment vertical="center" wrapText="1"/>
    </xf>
    <xf numFmtId="0" fontId="6" fillId="12" borderId="70" xfId="0" applyFont="1" applyFill="1" applyBorder="1" applyAlignment="1">
      <alignment vertical="center" wrapText="1"/>
    </xf>
    <xf numFmtId="0" fontId="8" fillId="12" borderId="90" xfId="0" applyFont="1" applyFill="1" applyBorder="1" applyAlignment="1">
      <alignment horizontal="center" vertical="center" wrapText="1"/>
    </xf>
    <xf numFmtId="0" fontId="14" fillId="7" borderId="23" xfId="0" applyFont="1" applyFill="1" applyBorder="1" applyAlignment="1">
      <alignment horizontal="left" vertical="center" shrinkToFit="1"/>
    </xf>
    <xf numFmtId="0" fontId="7" fillId="7" borderId="9" xfId="0" applyFont="1" applyFill="1" applyBorder="1" applyAlignment="1">
      <alignment horizontal="left" vertical="center" shrinkToFit="1"/>
    </xf>
    <xf numFmtId="0" fontId="20" fillId="7" borderId="9" xfId="0" applyFont="1" applyFill="1" applyBorder="1" applyAlignment="1">
      <alignment horizontal="left" vertical="center" shrinkToFit="1"/>
    </xf>
    <xf numFmtId="176" fontId="20" fillId="7" borderId="9" xfId="0" applyNumberFormat="1" applyFont="1" applyFill="1" applyBorder="1" applyAlignment="1">
      <alignment vertical="center" shrinkToFit="1"/>
    </xf>
    <xf numFmtId="176" fontId="20" fillId="7" borderId="49" xfId="0" applyNumberFormat="1" applyFont="1" applyFill="1" applyBorder="1" applyAlignment="1">
      <alignment horizontal="left" vertical="center" shrinkToFit="1"/>
    </xf>
    <xf numFmtId="176" fontId="20" fillId="7" borderId="50" xfId="0" applyNumberFormat="1" applyFont="1" applyFill="1" applyBorder="1" applyAlignment="1">
      <alignment vertical="center" shrinkToFit="1"/>
    </xf>
    <xf numFmtId="176" fontId="20" fillId="7" borderId="22" xfId="0" applyNumberFormat="1" applyFont="1" applyFill="1" applyBorder="1" applyAlignment="1">
      <alignment horizontal="left" vertical="center" shrinkToFit="1"/>
    </xf>
    <xf numFmtId="0" fontId="15" fillId="0" borderId="7" xfId="0" applyFont="1" applyBorder="1" applyAlignment="1">
      <alignment horizontal="center" vertical="center" wrapText="1"/>
    </xf>
    <xf numFmtId="0" fontId="15" fillId="12" borderId="63" xfId="0" applyFont="1" applyFill="1" applyBorder="1" applyAlignment="1">
      <alignment horizontal="center" vertical="center" wrapText="1"/>
    </xf>
    <xf numFmtId="0" fontId="15" fillId="0" borderId="63" xfId="0" applyFont="1" applyBorder="1" applyAlignment="1">
      <alignment horizontal="center" vertical="center" wrapText="1"/>
    </xf>
    <xf numFmtId="0" fontId="18" fillId="7" borderId="7" xfId="0" applyFont="1" applyFill="1" applyBorder="1" applyAlignment="1">
      <alignment horizontal="center" vertical="center"/>
    </xf>
    <xf numFmtId="0" fontId="15" fillId="12" borderId="91" xfId="0" applyFont="1" applyFill="1" applyBorder="1" applyAlignment="1">
      <alignment horizontal="center" vertical="center" wrapText="1"/>
    </xf>
    <xf numFmtId="0" fontId="1" fillId="0" borderId="58" xfId="0" applyFont="1" applyFill="1" applyBorder="1" applyAlignment="1">
      <alignment horizontal="center" vertical="center"/>
    </xf>
    <xf numFmtId="0" fontId="1" fillId="12" borderId="97" xfId="0" applyFont="1" applyFill="1" applyBorder="1" applyAlignment="1">
      <alignment horizontal="center" vertical="center"/>
    </xf>
    <xf numFmtId="176" fontId="1" fillId="0" borderId="57" xfId="0" applyNumberFormat="1" applyFont="1" applyFill="1" applyBorder="1">
      <alignment vertical="center"/>
    </xf>
    <xf numFmtId="176" fontId="1" fillId="12" borderId="98" xfId="0" applyNumberFormat="1" applyFont="1" applyFill="1" applyBorder="1">
      <alignment vertical="center"/>
    </xf>
    <xf numFmtId="176" fontId="20" fillId="7" borderId="23" xfId="0" applyNumberFormat="1" applyFont="1" applyFill="1" applyBorder="1" applyAlignment="1">
      <alignment vertical="center" shrinkToFit="1"/>
    </xf>
    <xf numFmtId="176" fontId="1" fillId="0" borderId="12" xfId="0" applyNumberFormat="1" applyFont="1" applyBorder="1" applyAlignment="1">
      <alignment vertical="center" shrinkToFit="1"/>
    </xf>
    <xf numFmtId="176" fontId="1" fillId="12" borderId="57" xfId="0" applyNumberFormat="1" applyFont="1" applyFill="1" applyBorder="1" applyAlignment="1">
      <alignment vertical="center" shrinkToFit="1"/>
    </xf>
    <xf numFmtId="176" fontId="1" fillId="6" borderId="57" xfId="0" applyNumberFormat="1" applyFont="1" applyFill="1" applyBorder="1" applyAlignment="1">
      <alignment vertical="center" shrinkToFit="1"/>
    </xf>
    <xf numFmtId="176" fontId="1" fillId="0" borderId="57" xfId="0" applyNumberFormat="1" applyFont="1" applyBorder="1" applyAlignment="1">
      <alignment vertical="center" shrinkToFit="1"/>
    </xf>
    <xf numFmtId="0" fontId="11" fillId="0" borderId="58" xfId="0" applyFont="1" applyFill="1" applyBorder="1" applyAlignment="1">
      <alignment horizontal="center" vertical="center"/>
    </xf>
    <xf numFmtId="0" fontId="6" fillId="0" borderId="58" xfId="0" applyFont="1" applyFill="1" applyBorder="1" applyAlignment="1">
      <alignment vertical="center" wrapText="1"/>
    </xf>
    <xf numFmtId="0" fontId="15" fillId="0" borderId="63" xfId="0" applyFont="1" applyFill="1" applyBorder="1" applyAlignment="1">
      <alignment horizontal="center" vertical="center" wrapText="1"/>
    </xf>
    <xf numFmtId="0" fontId="12" fillId="0" borderId="61"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2" fillId="0" borderId="63" xfId="0" applyFont="1" applyFill="1" applyBorder="1" applyAlignment="1">
      <alignment horizontal="center" vertical="center" wrapText="1"/>
    </xf>
    <xf numFmtId="177" fontId="12" fillId="0" borderId="57" xfId="0" applyNumberFormat="1" applyFont="1" applyFill="1" applyBorder="1" applyAlignment="1">
      <alignment horizontal="center" vertical="center" wrapText="1"/>
    </xf>
    <xf numFmtId="177" fontId="15" fillId="0" borderId="57" xfId="0" applyNumberFormat="1" applyFont="1" applyFill="1" applyBorder="1" applyAlignment="1">
      <alignment horizontal="center" vertical="center" wrapText="1"/>
    </xf>
    <xf numFmtId="176" fontId="1" fillId="0" borderId="58" xfId="1" applyNumberFormat="1" applyFont="1" applyFill="1" applyBorder="1" applyAlignment="1">
      <alignment horizontal="right" vertical="center" shrinkToFit="1"/>
    </xf>
    <xf numFmtId="176" fontId="1" fillId="0" borderId="57" xfId="1" applyNumberFormat="1" applyFont="1" applyFill="1" applyBorder="1" applyAlignment="1">
      <alignment horizontal="right" vertical="center" shrinkToFit="1"/>
    </xf>
    <xf numFmtId="176" fontId="1" fillId="0" borderId="57" xfId="0" applyNumberFormat="1" applyFont="1" applyFill="1" applyBorder="1" applyAlignment="1">
      <alignment vertical="center" shrinkToFit="1"/>
    </xf>
    <xf numFmtId="176" fontId="1" fillId="0" borderId="76" xfId="0" applyNumberFormat="1" applyFont="1" applyFill="1" applyBorder="1" applyAlignment="1">
      <alignment horizontal="left" vertical="center"/>
    </xf>
    <xf numFmtId="176" fontId="1" fillId="0" borderId="69" xfId="0" applyNumberFormat="1" applyFont="1" applyFill="1" applyBorder="1">
      <alignment vertical="center"/>
    </xf>
    <xf numFmtId="176" fontId="1" fillId="0" borderId="62" xfId="0" applyNumberFormat="1" applyFont="1" applyFill="1" applyBorder="1" applyAlignment="1">
      <alignment horizontal="left" vertical="center"/>
    </xf>
    <xf numFmtId="0" fontId="1" fillId="0" borderId="10" xfId="0" applyFont="1" applyBorder="1" applyAlignment="1">
      <alignment horizontal="center" vertical="center"/>
    </xf>
    <xf numFmtId="0" fontId="6" fillId="0" borderId="10" xfId="0" applyFont="1" applyBorder="1" applyAlignment="1">
      <alignment vertical="center" wrapText="1"/>
    </xf>
    <xf numFmtId="0" fontId="6" fillId="0" borderId="20" xfId="0" applyFont="1" applyBorder="1" applyAlignment="1">
      <alignment vertical="center" wrapText="1"/>
    </xf>
    <xf numFmtId="0" fontId="8" fillId="0" borderId="77" xfId="0" applyFont="1" applyFill="1" applyBorder="1" applyAlignment="1">
      <alignment horizontal="center" vertical="center" wrapText="1"/>
    </xf>
    <xf numFmtId="0" fontId="15" fillId="0" borderId="0" xfId="0" applyFont="1" applyBorder="1" applyAlignment="1">
      <alignment horizontal="center" vertical="center" wrapText="1"/>
    </xf>
    <xf numFmtId="0" fontId="6" fillId="0" borderId="20" xfId="0" applyFont="1" applyFill="1" applyBorder="1" applyAlignment="1">
      <alignment vertical="center" wrapText="1"/>
    </xf>
    <xf numFmtId="0" fontId="8" fillId="0" borderId="25" xfId="0" applyFont="1" applyFill="1" applyBorder="1" applyAlignment="1">
      <alignment horizontal="center" vertical="center" wrapText="1"/>
    </xf>
    <xf numFmtId="0" fontId="12" fillId="0" borderId="108"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9" xfId="0" applyFont="1" applyBorder="1" applyAlignment="1">
      <alignment horizontal="center" vertical="center" wrapText="1"/>
    </xf>
    <xf numFmtId="176" fontId="1" fillId="0" borderId="20" xfId="0" applyNumberFormat="1" applyFont="1" applyBorder="1" applyAlignment="1">
      <alignment vertical="center" shrinkToFit="1"/>
    </xf>
    <xf numFmtId="176" fontId="1" fillId="0" borderId="5" xfId="0" applyNumberFormat="1" applyFont="1" applyBorder="1" applyAlignment="1">
      <alignment horizontal="left" vertical="center"/>
    </xf>
    <xf numFmtId="176" fontId="1" fillId="0" borderId="20" xfId="0" applyNumberFormat="1" applyFont="1" applyBorder="1">
      <alignment vertical="center"/>
    </xf>
    <xf numFmtId="176" fontId="1" fillId="0" borderId="107" xfId="0" applyNumberFormat="1" applyFont="1" applyBorder="1">
      <alignment vertical="center"/>
    </xf>
    <xf numFmtId="176" fontId="1" fillId="0" borderId="15" xfId="0" applyNumberFormat="1" applyFont="1" applyBorder="1" applyAlignment="1">
      <alignment horizontal="left" vertical="center"/>
    </xf>
    <xf numFmtId="0" fontId="11" fillId="12" borderId="97" xfId="0" applyFont="1" applyFill="1" applyBorder="1" applyAlignment="1">
      <alignment horizontal="center" vertical="center"/>
    </xf>
    <xf numFmtId="0" fontId="6" fillId="12" borderId="97" xfId="0" applyFont="1" applyFill="1" applyBorder="1" applyAlignment="1">
      <alignment vertical="center" wrapText="1"/>
    </xf>
    <xf numFmtId="0" fontId="6" fillId="12" borderId="98" xfId="0" applyFont="1" applyFill="1" applyBorder="1" applyAlignment="1">
      <alignment vertical="center" wrapText="1"/>
    </xf>
    <xf numFmtId="0" fontId="8" fillId="12" borderId="101" xfId="0" applyFont="1" applyFill="1" applyBorder="1" applyAlignment="1">
      <alignment horizontal="center" vertical="center" wrapText="1"/>
    </xf>
    <xf numFmtId="0" fontId="15" fillId="12" borderId="102" xfId="0" applyFont="1" applyFill="1" applyBorder="1" applyAlignment="1">
      <alignment horizontal="center" vertical="center" wrapText="1"/>
    </xf>
    <xf numFmtId="0" fontId="8" fillId="12" borderId="103" xfId="0" applyFont="1" applyFill="1" applyBorder="1" applyAlignment="1">
      <alignment horizontal="center" vertical="center" wrapText="1"/>
    </xf>
    <xf numFmtId="0" fontId="12" fillId="12" borderId="104" xfId="0" applyFont="1" applyFill="1" applyBorder="1" applyAlignment="1">
      <alignment horizontal="center" vertical="center" wrapText="1"/>
    </xf>
    <xf numFmtId="0" fontId="12" fillId="12" borderId="100" xfId="0" applyFont="1" applyFill="1" applyBorder="1" applyAlignment="1">
      <alignment horizontal="center" vertical="center" wrapText="1"/>
    </xf>
    <xf numFmtId="0" fontId="12" fillId="12" borderId="105" xfId="0" applyFont="1" applyFill="1" applyBorder="1" applyAlignment="1">
      <alignment horizontal="center" vertical="center" wrapText="1"/>
    </xf>
    <xf numFmtId="0" fontId="12" fillId="12" borderId="102" xfId="0" applyFont="1" applyFill="1" applyBorder="1" applyAlignment="1">
      <alignment horizontal="center" vertical="center" wrapText="1"/>
    </xf>
    <xf numFmtId="177" fontId="12" fillId="12" borderId="98" xfId="0" applyNumberFormat="1" applyFont="1" applyFill="1" applyBorder="1" applyAlignment="1">
      <alignment horizontal="center" vertical="center" wrapText="1"/>
    </xf>
    <xf numFmtId="177" fontId="15" fillId="12" borderId="98" xfId="0" applyNumberFormat="1" applyFont="1" applyFill="1" applyBorder="1" applyAlignment="1">
      <alignment horizontal="center" vertical="center" wrapText="1"/>
    </xf>
    <xf numFmtId="176" fontId="1" fillId="12" borderId="97" xfId="1" applyNumberFormat="1" applyFont="1" applyFill="1" applyBorder="1" applyAlignment="1">
      <alignment horizontal="right" vertical="center" shrinkToFit="1"/>
    </xf>
    <xf numFmtId="176" fontId="1" fillId="12" borderId="98" xfId="1" applyNumberFormat="1" applyFont="1" applyFill="1" applyBorder="1" applyAlignment="1">
      <alignment horizontal="right" vertical="center" shrinkToFit="1"/>
    </xf>
    <xf numFmtId="176" fontId="1" fillId="12" borderId="98" xfId="0" applyNumberFormat="1" applyFont="1" applyFill="1" applyBorder="1" applyAlignment="1">
      <alignment vertical="center" shrinkToFit="1"/>
    </xf>
    <xf numFmtId="176" fontId="1" fillId="12" borderId="106" xfId="0" applyNumberFormat="1" applyFont="1" applyFill="1" applyBorder="1" applyAlignment="1">
      <alignment horizontal="left" vertical="center"/>
    </xf>
    <xf numFmtId="176" fontId="1" fillId="12" borderId="99" xfId="0" applyNumberFormat="1" applyFont="1" applyFill="1" applyBorder="1">
      <alignment vertical="center"/>
    </xf>
    <xf numFmtId="176" fontId="1" fillId="12" borderId="100" xfId="0" applyNumberFormat="1" applyFont="1" applyFill="1" applyBorder="1" applyAlignment="1">
      <alignment horizontal="left" vertical="center"/>
    </xf>
    <xf numFmtId="0" fontId="1" fillId="0" borderId="0" xfId="0" applyFont="1" applyAlignment="1">
      <alignment horizontal="center" vertical="center"/>
    </xf>
    <xf numFmtId="0" fontId="8" fillId="0" borderId="27" xfId="0" applyFont="1" applyBorder="1" applyAlignment="1">
      <alignment horizontal="center" vertical="center" wrapText="1"/>
    </xf>
    <xf numFmtId="0" fontId="11" fillId="12" borderId="110" xfId="0" applyFont="1" applyFill="1" applyBorder="1" applyAlignment="1">
      <alignment horizontal="center" vertical="center"/>
    </xf>
    <xf numFmtId="0" fontId="1" fillId="12" borderId="110" xfId="0" applyFont="1" applyFill="1" applyBorder="1" applyAlignment="1">
      <alignment horizontal="center" vertical="center"/>
    </xf>
    <xf numFmtId="0" fontId="6" fillId="12" borderId="110" xfId="0" applyFont="1" applyFill="1" applyBorder="1" applyAlignment="1">
      <alignment vertical="center" wrapText="1"/>
    </xf>
    <xf numFmtId="0" fontId="6" fillId="12" borderId="111" xfId="0" applyFont="1" applyFill="1" applyBorder="1" applyAlignment="1">
      <alignment vertical="center" wrapText="1"/>
    </xf>
    <xf numFmtId="0" fontId="8" fillId="12" borderId="113" xfId="0" applyFont="1" applyFill="1" applyBorder="1" applyAlignment="1">
      <alignment horizontal="center" vertical="center" wrapText="1"/>
    </xf>
    <xf numFmtId="0" fontId="15" fillId="12" borderId="114" xfId="0" applyFont="1" applyFill="1" applyBorder="1" applyAlignment="1">
      <alignment horizontal="center" vertical="center" wrapText="1"/>
    </xf>
    <xf numFmtId="0" fontId="8" fillId="12" borderId="115" xfId="0" applyFont="1" applyFill="1" applyBorder="1" applyAlignment="1">
      <alignment horizontal="center" vertical="center" wrapText="1"/>
    </xf>
    <xf numFmtId="0" fontId="12" fillId="12" borderId="116" xfId="0" applyFont="1" applyFill="1" applyBorder="1" applyAlignment="1">
      <alignment horizontal="center" vertical="center" wrapText="1"/>
    </xf>
    <xf numFmtId="0" fontId="12" fillId="12" borderId="112" xfId="0" applyFont="1" applyFill="1" applyBorder="1" applyAlignment="1">
      <alignment horizontal="center" vertical="center" wrapText="1"/>
    </xf>
    <xf numFmtId="0" fontId="12" fillId="12" borderId="117" xfId="0" applyFont="1" applyFill="1" applyBorder="1" applyAlignment="1">
      <alignment horizontal="center" vertical="center" wrapText="1"/>
    </xf>
    <xf numFmtId="0" fontId="12" fillId="12" borderId="114" xfId="0" applyFont="1" applyFill="1" applyBorder="1" applyAlignment="1">
      <alignment horizontal="center" vertical="center" wrapText="1"/>
    </xf>
    <xf numFmtId="177" fontId="12" fillId="12" borderId="111" xfId="0" applyNumberFormat="1" applyFont="1" applyFill="1" applyBorder="1" applyAlignment="1">
      <alignment horizontal="center" vertical="center" wrapText="1"/>
    </xf>
    <xf numFmtId="177" fontId="15" fillId="12" borderId="111" xfId="0" applyNumberFormat="1" applyFont="1" applyFill="1" applyBorder="1" applyAlignment="1">
      <alignment horizontal="center" vertical="center" wrapText="1"/>
    </xf>
    <xf numFmtId="176" fontId="1" fillId="12" borderId="110" xfId="1" applyNumberFormat="1" applyFont="1" applyFill="1" applyBorder="1" applyAlignment="1">
      <alignment horizontal="right" vertical="center" shrinkToFit="1"/>
    </xf>
    <xf numFmtId="176" fontId="1" fillId="12" borderId="111" xfId="1" applyNumberFormat="1" applyFont="1" applyFill="1" applyBorder="1" applyAlignment="1">
      <alignment horizontal="right" vertical="center" shrinkToFit="1"/>
    </xf>
    <xf numFmtId="176" fontId="1" fillId="12" borderId="111" xfId="0" applyNumberFormat="1" applyFont="1" applyFill="1" applyBorder="1" applyAlignment="1">
      <alignment vertical="center" shrinkToFit="1"/>
    </xf>
    <xf numFmtId="176" fontId="1" fillId="6" borderId="111" xfId="0" applyNumberFormat="1" applyFont="1" applyFill="1" applyBorder="1" applyAlignment="1">
      <alignment vertical="center" shrinkToFit="1"/>
    </xf>
    <xf numFmtId="176" fontId="1" fillId="12" borderId="118" xfId="0" applyNumberFormat="1" applyFont="1" applyFill="1" applyBorder="1" applyAlignment="1">
      <alignment horizontal="left" vertical="center"/>
    </xf>
    <xf numFmtId="176" fontId="1" fillId="12" borderId="111" xfId="0" applyNumberFormat="1" applyFont="1" applyFill="1" applyBorder="1">
      <alignment vertical="center"/>
    </xf>
    <xf numFmtId="176" fontId="1" fillId="6" borderId="111" xfId="0" applyNumberFormat="1" applyFont="1" applyFill="1" applyBorder="1">
      <alignment vertical="center"/>
    </xf>
    <xf numFmtId="176" fontId="1" fillId="12" borderId="119" xfId="0" applyNumberFormat="1" applyFont="1" applyFill="1" applyBorder="1">
      <alignment vertical="center"/>
    </xf>
    <xf numFmtId="176" fontId="1" fillId="12" borderId="112" xfId="0" applyNumberFormat="1" applyFont="1" applyFill="1" applyBorder="1" applyAlignment="1">
      <alignment horizontal="left" vertical="center"/>
    </xf>
    <xf numFmtId="0" fontId="1" fillId="13" borderId="120" xfId="0" applyFont="1" applyFill="1" applyBorder="1">
      <alignment vertical="center"/>
    </xf>
    <xf numFmtId="0" fontId="1" fillId="13" borderId="0" xfId="0" applyFont="1" applyFill="1">
      <alignment vertical="center"/>
    </xf>
    <xf numFmtId="0" fontId="20" fillId="7" borderId="11" xfId="0" applyFont="1" applyFill="1" applyBorder="1" applyAlignment="1">
      <alignment vertical="center"/>
    </xf>
    <xf numFmtId="0" fontId="12" fillId="13" borderId="0" xfId="0" applyFont="1" applyFill="1">
      <alignment vertical="center"/>
    </xf>
    <xf numFmtId="0" fontId="7" fillId="13" borderId="0" xfId="0" applyFont="1" applyFill="1" applyAlignment="1">
      <alignment horizontal="right" vertical="center"/>
    </xf>
    <xf numFmtId="0" fontId="30" fillId="0" borderId="0" xfId="0" applyFont="1">
      <alignment vertical="center"/>
    </xf>
    <xf numFmtId="0" fontId="32" fillId="14" borderId="0" xfId="0" applyFont="1" applyFill="1" applyAlignment="1">
      <alignment horizontal="center" vertical="center"/>
    </xf>
    <xf numFmtId="0" fontId="20" fillId="7" borderId="18" xfId="0" applyFont="1" applyFill="1" applyBorder="1" applyAlignment="1">
      <alignment horizontal="left" vertical="center"/>
    </xf>
    <xf numFmtId="0" fontId="8" fillId="0" borderId="11" xfId="0" applyFont="1" applyBorder="1" applyAlignment="1">
      <alignment horizontal="center" vertical="center" wrapText="1"/>
    </xf>
    <xf numFmtId="0" fontId="8" fillId="0" borderId="58" xfId="0" applyFont="1" applyFill="1" applyBorder="1" applyAlignment="1">
      <alignment horizontal="center" vertical="center" wrapText="1"/>
    </xf>
    <xf numFmtId="0" fontId="8" fillId="12" borderId="58"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12" borderId="9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12" borderId="110" xfId="0" applyFont="1" applyFill="1" applyBorder="1" applyAlignment="1">
      <alignment horizontal="center" vertical="center" wrapText="1"/>
    </xf>
    <xf numFmtId="0" fontId="8" fillId="12" borderId="71" xfId="0" applyFont="1" applyFill="1" applyBorder="1" applyAlignment="1">
      <alignment horizontal="center" vertical="center" wrapText="1"/>
    </xf>
    <xf numFmtId="0" fontId="21" fillId="16" borderId="6" xfId="0" applyFont="1" applyFill="1" applyBorder="1" applyAlignment="1">
      <alignment vertical="center"/>
    </xf>
    <xf numFmtId="0" fontId="21" fillId="16" borderId="7" xfId="0" applyFont="1" applyFill="1" applyBorder="1" applyAlignment="1">
      <alignment vertical="center"/>
    </xf>
    <xf numFmtId="0" fontId="3" fillId="16" borderId="7" xfId="0" applyFont="1" applyFill="1" applyBorder="1" applyAlignment="1">
      <alignment vertical="center"/>
    </xf>
    <xf numFmtId="0" fontId="16" fillId="16" borderId="7" xfId="0" applyFont="1" applyFill="1" applyBorder="1" applyAlignment="1">
      <alignment vertical="center"/>
    </xf>
    <xf numFmtId="0" fontId="16" fillId="16" borderId="11" xfId="0" applyFont="1" applyFill="1" applyBorder="1" applyAlignment="1">
      <alignment vertical="center"/>
    </xf>
    <xf numFmtId="0" fontId="16" fillId="16" borderId="11" xfId="0" applyFont="1" applyFill="1" applyBorder="1" applyAlignment="1">
      <alignment horizontal="left" vertical="center"/>
    </xf>
    <xf numFmtId="0" fontId="16" fillId="16" borderId="7" xfId="0" applyFont="1" applyFill="1" applyBorder="1" applyAlignment="1">
      <alignment horizontal="left" vertical="center"/>
    </xf>
    <xf numFmtId="0" fontId="16" fillId="16" borderId="6" xfId="0" applyFont="1" applyFill="1" applyBorder="1" applyAlignment="1">
      <alignment horizontal="left" vertical="center"/>
    </xf>
    <xf numFmtId="0" fontId="16" fillId="16" borderId="27" xfId="0" applyFont="1" applyFill="1" applyBorder="1" applyAlignment="1">
      <alignment horizontal="left" vertical="center"/>
    </xf>
    <xf numFmtId="0" fontId="16" fillId="16" borderId="26" xfId="0" applyFont="1" applyFill="1" applyBorder="1" applyAlignment="1">
      <alignment horizontal="left" vertical="center"/>
    </xf>
    <xf numFmtId="0" fontId="16" fillId="16" borderId="34" xfId="0" applyFont="1" applyFill="1" applyBorder="1" applyAlignment="1">
      <alignment horizontal="left" vertical="center"/>
    </xf>
    <xf numFmtId="0" fontId="16" fillId="16" borderId="35" xfId="0" applyFont="1" applyFill="1" applyBorder="1" applyAlignment="1">
      <alignment horizontal="left" vertical="center"/>
    </xf>
    <xf numFmtId="0" fontId="19" fillId="16" borderId="7" xfId="0" applyFont="1" applyFill="1" applyBorder="1" applyAlignment="1">
      <alignment horizontal="left" vertical="center" shrinkToFit="1"/>
    </xf>
    <xf numFmtId="0" fontId="25" fillId="16" borderId="6" xfId="0" applyFont="1" applyFill="1" applyBorder="1" applyAlignment="1">
      <alignment horizontal="left" vertical="center" shrinkToFit="1"/>
    </xf>
    <xf numFmtId="0" fontId="16" fillId="16" borderId="6" xfId="0" applyFont="1" applyFill="1" applyBorder="1" applyAlignment="1">
      <alignment horizontal="left" vertical="center" shrinkToFit="1"/>
    </xf>
    <xf numFmtId="176" fontId="16" fillId="16" borderId="11" xfId="1" applyNumberFormat="1" applyFont="1" applyFill="1" applyBorder="1" applyAlignment="1">
      <alignment horizontal="right" vertical="center" shrinkToFit="1"/>
    </xf>
    <xf numFmtId="176" fontId="16" fillId="16" borderId="6" xfId="1" applyNumberFormat="1" applyFont="1" applyFill="1" applyBorder="1" applyAlignment="1">
      <alignment horizontal="right" vertical="center" shrinkToFit="1"/>
    </xf>
    <xf numFmtId="176" fontId="16" fillId="16" borderId="21" xfId="0" applyNumberFormat="1" applyFont="1" applyFill="1" applyBorder="1" applyAlignment="1">
      <alignment vertical="center" shrinkToFit="1"/>
    </xf>
    <xf numFmtId="176" fontId="16" fillId="16" borderId="78" xfId="0" applyNumberFormat="1" applyFont="1" applyFill="1" applyBorder="1" applyAlignment="1">
      <alignment horizontal="left" vertical="center" shrinkToFit="1"/>
    </xf>
    <xf numFmtId="176" fontId="16" fillId="16" borderId="79" xfId="0" applyNumberFormat="1" applyFont="1" applyFill="1" applyBorder="1" applyAlignment="1">
      <alignment vertical="center" shrinkToFit="1"/>
    </xf>
    <xf numFmtId="176" fontId="16" fillId="16" borderId="80" xfId="0" applyNumberFormat="1" applyFont="1" applyFill="1" applyBorder="1" applyAlignment="1">
      <alignment horizontal="left" vertical="center" shrinkToFit="1"/>
    </xf>
    <xf numFmtId="0" fontId="22" fillId="16" borderId="0" xfId="0" applyFont="1" applyFill="1" applyBorder="1">
      <alignment vertical="center"/>
    </xf>
    <xf numFmtId="0" fontId="4" fillId="16" borderId="15" xfId="0" applyFont="1" applyFill="1" applyBorder="1">
      <alignment vertical="center"/>
    </xf>
    <xf numFmtId="176" fontId="16" fillId="16" borderId="9" xfId="0" applyNumberFormat="1" applyFont="1" applyFill="1" applyBorder="1" applyAlignment="1">
      <alignment vertical="center" shrinkToFit="1"/>
    </xf>
    <xf numFmtId="176" fontId="16" fillId="16" borderId="49" xfId="0" applyNumberFormat="1" applyFont="1" applyFill="1" applyBorder="1" applyAlignment="1">
      <alignment horizontal="left" vertical="center" shrinkToFit="1"/>
    </xf>
    <xf numFmtId="176" fontId="16" fillId="16" borderId="50" xfId="0" applyNumberFormat="1" applyFont="1" applyFill="1" applyBorder="1" applyAlignment="1">
      <alignment vertical="center" shrinkToFit="1"/>
    </xf>
    <xf numFmtId="176" fontId="16" fillId="16" borderId="22" xfId="0" applyNumberFormat="1" applyFont="1" applyFill="1" applyBorder="1" applyAlignment="1">
      <alignment horizontal="left" vertical="center" shrinkToFit="1"/>
    </xf>
    <xf numFmtId="0" fontId="21" fillId="3" borderId="122" xfId="0" applyFont="1" applyFill="1" applyBorder="1" applyAlignment="1">
      <alignment vertical="center"/>
    </xf>
    <xf numFmtId="0" fontId="21" fillId="3" borderId="40" xfId="0" applyFont="1" applyFill="1" applyBorder="1" applyAlignment="1">
      <alignment vertical="center"/>
    </xf>
    <xf numFmtId="0" fontId="3" fillId="3" borderId="40" xfId="0" applyFont="1" applyFill="1" applyBorder="1" applyAlignment="1">
      <alignment vertical="center"/>
    </xf>
    <xf numFmtId="0" fontId="16" fillId="3" borderId="40" xfId="0" applyFont="1" applyFill="1" applyBorder="1" applyAlignment="1">
      <alignment vertical="center"/>
    </xf>
    <xf numFmtId="0" fontId="16" fillId="3" borderId="47" xfId="0" applyFont="1" applyFill="1" applyBorder="1" applyAlignment="1">
      <alignment vertical="center"/>
    </xf>
    <xf numFmtId="0" fontId="16" fillId="3" borderId="47" xfId="0" applyFont="1" applyFill="1" applyBorder="1" applyAlignment="1">
      <alignment horizontal="left" vertical="center"/>
    </xf>
    <xf numFmtId="0" fontId="16" fillId="3" borderId="40" xfId="0" applyFont="1" applyFill="1" applyBorder="1" applyAlignment="1">
      <alignment horizontal="left" vertical="center"/>
    </xf>
    <xf numFmtId="0" fontId="16" fillId="3" borderId="87" xfId="0" applyFont="1" applyFill="1" applyBorder="1" applyAlignment="1">
      <alignment horizontal="left" vertical="center"/>
    </xf>
    <xf numFmtId="0" fontId="16" fillId="3" borderId="123" xfId="0" applyFont="1" applyFill="1" applyBorder="1" applyAlignment="1">
      <alignment horizontal="left" vertical="center"/>
    </xf>
    <xf numFmtId="0" fontId="16" fillId="3" borderId="124" xfId="0" applyFont="1" applyFill="1" applyBorder="1" applyAlignment="1">
      <alignment horizontal="left" vertical="center"/>
    </xf>
    <xf numFmtId="0" fontId="16" fillId="3" borderId="125" xfId="0" applyFont="1" applyFill="1" applyBorder="1" applyAlignment="1">
      <alignment horizontal="left" vertical="center"/>
    </xf>
    <xf numFmtId="0" fontId="16" fillId="3" borderId="126" xfId="0" applyFont="1" applyFill="1" applyBorder="1" applyAlignment="1">
      <alignment horizontal="left" vertical="center"/>
    </xf>
    <xf numFmtId="0" fontId="19" fillId="3" borderId="40" xfId="0" applyFont="1" applyFill="1" applyBorder="1" applyAlignment="1">
      <alignment horizontal="left" vertical="center" shrinkToFit="1"/>
    </xf>
    <xf numFmtId="0" fontId="25" fillId="3" borderId="87" xfId="0" applyFont="1" applyFill="1" applyBorder="1" applyAlignment="1">
      <alignment horizontal="left" vertical="center" shrinkToFit="1"/>
    </xf>
    <xf numFmtId="0" fontId="16" fillId="3" borderId="87" xfId="0" applyFont="1" applyFill="1" applyBorder="1" applyAlignment="1">
      <alignment horizontal="left" vertical="center" shrinkToFit="1"/>
    </xf>
    <xf numFmtId="176" fontId="16" fillId="3" borderId="47" xfId="1" applyNumberFormat="1" applyFont="1" applyFill="1" applyBorder="1" applyAlignment="1">
      <alignment horizontal="right" vertical="center" shrinkToFit="1"/>
    </xf>
    <xf numFmtId="176" fontId="16" fillId="3" borderId="87" xfId="1" applyNumberFormat="1" applyFont="1" applyFill="1" applyBorder="1" applyAlignment="1">
      <alignment horizontal="right" vertical="center" shrinkToFit="1"/>
    </xf>
    <xf numFmtId="176" fontId="16" fillId="3" borderId="4" xfId="0" applyNumberFormat="1" applyFont="1" applyFill="1" applyBorder="1" applyAlignment="1">
      <alignment vertical="center" shrinkToFit="1"/>
    </xf>
    <xf numFmtId="176" fontId="16" fillId="3" borderId="46" xfId="0" applyNumberFormat="1" applyFont="1" applyFill="1" applyBorder="1" applyAlignment="1">
      <alignment horizontal="left" vertical="center" shrinkToFit="1"/>
    </xf>
    <xf numFmtId="176" fontId="16" fillId="3" borderId="48" xfId="0" applyNumberFormat="1" applyFont="1" applyFill="1" applyBorder="1" applyAlignment="1">
      <alignment vertical="center" shrinkToFit="1"/>
    </xf>
    <xf numFmtId="176" fontId="16" fillId="3" borderId="14" xfId="0" applyNumberFormat="1" applyFont="1" applyFill="1" applyBorder="1" applyAlignment="1">
      <alignment horizontal="left" vertical="center" shrinkToFit="1"/>
    </xf>
    <xf numFmtId="0" fontId="4" fillId="3" borderId="74" xfId="0" applyFont="1" applyFill="1" applyBorder="1">
      <alignment vertical="center"/>
    </xf>
    <xf numFmtId="0" fontId="4" fillId="16" borderId="1" xfId="0" applyFont="1" applyFill="1" applyBorder="1">
      <alignment vertical="center"/>
    </xf>
    <xf numFmtId="0" fontId="8" fillId="12" borderId="127" xfId="0" applyFont="1" applyFill="1" applyBorder="1" applyAlignment="1">
      <alignment horizontal="center" vertical="center" wrapText="1"/>
    </xf>
    <xf numFmtId="0" fontId="12" fillId="12" borderId="128" xfId="0" applyFont="1" applyFill="1" applyBorder="1" applyAlignment="1">
      <alignment horizontal="center" vertical="center" wrapText="1"/>
    </xf>
    <xf numFmtId="0" fontId="12" fillId="12" borderId="129" xfId="0" applyFont="1" applyFill="1" applyBorder="1" applyAlignment="1">
      <alignment horizontal="center" vertical="center" wrapText="1"/>
    </xf>
    <xf numFmtId="0" fontId="12" fillId="12" borderId="130" xfId="0" applyFont="1" applyFill="1" applyBorder="1" applyAlignment="1">
      <alignment horizontal="center" vertical="center" wrapText="1"/>
    </xf>
    <xf numFmtId="0" fontId="12" fillId="12" borderId="91" xfId="0" applyFont="1" applyFill="1" applyBorder="1" applyAlignment="1">
      <alignment horizontal="center" vertical="center" wrapText="1"/>
    </xf>
    <xf numFmtId="177" fontId="12" fillId="12" borderId="70" xfId="0" applyNumberFormat="1" applyFont="1" applyFill="1" applyBorder="1" applyAlignment="1">
      <alignment horizontal="center" vertical="center" wrapText="1"/>
    </xf>
    <xf numFmtId="177" fontId="15" fillId="12" borderId="70" xfId="0" applyNumberFormat="1" applyFont="1" applyFill="1" applyBorder="1" applyAlignment="1">
      <alignment horizontal="center" vertical="center" wrapText="1"/>
    </xf>
    <xf numFmtId="176" fontId="1" fillId="12" borderId="71" xfId="1" applyNumberFormat="1" applyFont="1" applyFill="1" applyBorder="1" applyAlignment="1">
      <alignment horizontal="right" vertical="center" shrinkToFit="1"/>
    </xf>
    <xf numFmtId="176" fontId="1" fillId="12" borderId="70" xfId="1" applyNumberFormat="1" applyFont="1" applyFill="1" applyBorder="1" applyAlignment="1">
      <alignment horizontal="right" vertical="center" shrinkToFit="1"/>
    </xf>
    <xf numFmtId="176" fontId="1" fillId="12" borderId="70" xfId="0" applyNumberFormat="1" applyFont="1" applyFill="1" applyBorder="1" applyAlignment="1">
      <alignment vertical="center" shrinkToFit="1"/>
    </xf>
    <xf numFmtId="176" fontId="1" fillId="6" borderId="70" xfId="0" applyNumberFormat="1" applyFont="1" applyFill="1" applyBorder="1" applyAlignment="1">
      <alignment vertical="center" shrinkToFit="1"/>
    </xf>
    <xf numFmtId="176" fontId="1" fillId="12" borderId="131" xfId="0" applyNumberFormat="1" applyFont="1" applyFill="1" applyBorder="1" applyAlignment="1">
      <alignment horizontal="left" vertical="center"/>
    </xf>
    <xf numFmtId="176" fontId="1" fillId="12" borderId="70" xfId="0" applyNumberFormat="1" applyFont="1" applyFill="1" applyBorder="1">
      <alignment vertical="center"/>
    </xf>
    <xf numFmtId="176" fontId="1" fillId="6" borderId="70" xfId="0" applyNumberFormat="1" applyFont="1" applyFill="1" applyBorder="1">
      <alignment vertical="center"/>
    </xf>
    <xf numFmtId="176" fontId="1" fillId="12" borderId="132" xfId="0" applyNumberFormat="1" applyFont="1" applyFill="1" applyBorder="1">
      <alignment vertical="center"/>
    </xf>
    <xf numFmtId="176" fontId="1" fillId="12" borderId="129" xfId="0" applyNumberFormat="1" applyFont="1" applyFill="1" applyBorder="1" applyAlignment="1">
      <alignment horizontal="left" vertical="center"/>
    </xf>
    <xf numFmtId="176" fontId="16" fillId="3" borderId="136" xfId="1" applyNumberFormat="1" applyFont="1" applyFill="1" applyBorder="1" applyAlignment="1">
      <alignment horizontal="right" vertical="center" shrinkToFit="1"/>
    </xf>
    <xf numFmtId="176" fontId="16" fillId="16" borderId="137" xfId="1" applyNumberFormat="1" applyFont="1" applyFill="1" applyBorder="1" applyAlignment="1">
      <alignment horizontal="right" vertical="center" shrinkToFit="1"/>
    </xf>
    <xf numFmtId="176" fontId="20" fillId="7" borderId="138" xfId="1" applyNumberFormat="1" applyFont="1" applyFill="1" applyBorder="1" applyAlignment="1">
      <alignment horizontal="right" vertical="center" shrinkToFit="1"/>
    </xf>
    <xf numFmtId="176" fontId="1" fillId="0" borderId="139" xfId="1" applyNumberFormat="1" applyFont="1" applyBorder="1" applyAlignment="1">
      <alignment horizontal="right" vertical="center" shrinkToFit="1"/>
    </xf>
    <xf numFmtId="176" fontId="1" fillId="0" borderId="140" xfId="1" applyNumberFormat="1" applyFont="1" applyBorder="1" applyAlignment="1">
      <alignment horizontal="right" vertical="center" shrinkToFit="1"/>
    </xf>
    <xf numFmtId="176" fontId="1" fillId="12" borderId="140" xfId="1" applyNumberFormat="1" applyFont="1" applyFill="1" applyBorder="1" applyAlignment="1">
      <alignment horizontal="right" vertical="center" shrinkToFit="1"/>
    </xf>
    <xf numFmtId="176" fontId="1" fillId="0" borderId="140" xfId="1" applyNumberFormat="1" applyFont="1" applyFill="1" applyBorder="1" applyAlignment="1">
      <alignment horizontal="right" vertical="center" shrinkToFit="1"/>
    </xf>
    <xf numFmtId="176" fontId="1" fillId="12" borderId="141" xfId="1" applyNumberFormat="1" applyFont="1" applyFill="1" applyBorder="1" applyAlignment="1">
      <alignment horizontal="right" vertical="center" shrinkToFit="1"/>
    </xf>
    <xf numFmtId="176" fontId="1" fillId="12" borderId="142" xfId="1" applyNumberFormat="1" applyFont="1" applyFill="1" applyBorder="1" applyAlignment="1">
      <alignment horizontal="right" vertical="center" shrinkToFit="1"/>
    </xf>
    <xf numFmtId="176" fontId="1" fillId="12" borderId="143" xfId="1" applyNumberFormat="1" applyFont="1" applyFill="1" applyBorder="1" applyAlignment="1">
      <alignment horizontal="right" vertical="center" shrinkToFit="1"/>
    </xf>
    <xf numFmtId="176" fontId="27" fillId="3" borderId="45" xfId="0" applyNumberFormat="1" applyFont="1" applyFill="1" applyBorder="1" applyAlignment="1">
      <alignment horizontal="left" vertical="center" shrinkToFit="1"/>
    </xf>
    <xf numFmtId="176" fontId="27" fillId="16" borderId="144" xfId="0" applyNumberFormat="1" applyFont="1" applyFill="1" applyBorder="1" applyAlignment="1">
      <alignment horizontal="left" vertical="center" shrinkToFit="1"/>
    </xf>
    <xf numFmtId="176" fontId="6" fillId="7" borderId="145" xfId="0" applyNumberFormat="1" applyFont="1" applyFill="1" applyBorder="1" applyAlignment="1">
      <alignment horizontal="left" vertical="center" shrinkToFit="1"/>
    </xf>
    <xf numFmtId="176" fontId="6" fillId="0" borderId="146" xfId="0" applyNumberFormat="1" applyFont="1" applyBorder="1" applyAlignment="1">
      <alignment horizontal="left" vertical="center"/>
    </xf>
    <xf numFmtId="176" fontId="6" fillId="0" borderId="147" xfId="0" applyNumberFormat="1" applyFont="1" applyBorder="1" applyAlignment="1">
      <alignment horizontal="left" vertical="center"/>
    </xf>
    <xf numFmtId="176" fontId="6" fillId="12" borderId="147" xfId="0" applyNumberFormat="1" applyFont="1" applyFill="1" applyBorder="1" applyAlignment="1">
      <alignment horizontal="left" vertical="center"/>
    </xf>
    <xf numFmtId="176" fontId="6" fillId="0" borderId="147" xfId="0" applyNumberFormat="1" applyFont="1" applyFill="1" applyBorder="1" applyAlignment="1">
      <alignment horizontal="left" vertical="center"/>
    </xf>
    <xf numFmtId="176" fontId="6" fillId="0" borderId="146" xfId="0" applyNumberFormat="1" applyFont="1" applyBorder="1" applyAlignment="1">
      <alignment horizontal="left" vertical="center" wrapText="1"/>
    </xf>
    <xf numFmtId="176" fontId="6" fillId="12" borderId="147" xfId="0" applyNumberFormat="1" applyFont="1" applyFill="1" applyBorder="1" applyAlignment="1">
      <alignment horizontal="left" vertical="center" wrapText="1"/>
    </xf>
    <xf numFmtId="176" fontId="6" fillId="0" borderId="147" xfId="0" applyNumberFormat="1" applyFont="1" applyBorder="1" applyAlignment="1">
      <alignment horizontal="left" vertical="center" wrapText="1"/>
    </xf>
    <xf numFmtId="176" fontId="28" fillId="7" borderId="145" xfId="0" applyNumberFormat="1" applyFont="1" applyFill="1" applyBorder="1" applyAlignment="1">
      <alignment vertical="center" shrinkToFit="1"/>
    </xf>
    <xf numFmtId="176" fontId="6" fillId="12" borderId="148" xfId="0" applyNumberFormat="1" applyFont="1" applyFill="1" applyBorder="1" applyAlignment="1">
      <alignment horizontal="left" vertical="center"/>
    </xf>
    <xf numFmtId="176" fontId="6" fillId="0" borderId="19" xfId="0" applyNumberFormat="1" applyFont="1" applyBorder="1" applyAlignment="1">
      <alignment horizontal="left" vertical="center"/>
    </xf>
    <xf numFmtId="176" fontId="6" fillId="12" borderId="149" xfId="0" applyNumberFormat="1" applyFont="1" applyFill="1" applyBorder="1" applyAlignment="1">
      <alignment horizontal="left" vertical="center"/>
    </xf>
    <xf numFmtId="176" fontId="27" fillId="16" borderId="145" xfId="0" applyNumberFormat="1" applyFont="1" applyFill="1" applyBorder="1" applyAlignment="1">
      <alignment horizontal="left" vertical="center" shrinkToFit="1"/>
    </xf>
    <xf numFmtId="176" fontId="6" fillId="12" borderId="150" xfId="0" applyNumberFormat="1" applyFont="1" applyFill="1" applyBorder="1" applyAlignment="1">
      <alignment horizontal="left" vertical="center"/>
    </xf>
    <xf numFmtId="0" fontId="1" fillId="0" borderId="0" xfId="0" applyFont="1" applyAlignment="1">
      <alignment horizontal="center" vertical="center"/>
    </xf>
    <xf numFmtId="0" fontId="20" fillId="7" borderId="11" xfId="0" applyFont="1" applyFill="1" applyBorder="1" applyAlignment="1">
      <alignment horizontal="left" vertical="center"/>
    </xf>
    <xf numFmtId="0" fontId="20" fillId="7" borderId="27" xfId="0" applyFont="1" applyFill="1" applyBorder="1" applyAlignment="1">
      <alignment horizontal="left" vertical="center"/>
    </xf>
    <xf numFmtId="0" fontId="14" fillId="7" borderId="7" xfId="0" applyFont="1" applyFill="1" applyBorder="1" applyAlignment="1">
      <alignment horizontal="left" vertical="center" shrinkToFit="1"/>
    </xf>
    <xf numFmtId="0" fontId="7" fillId="7" borderId="6" xfId="0" applyFont="1" applyFill="1" applyBorder="1" applyAlignment="1">
      <alignment horizontal="left" vertical="center" shrinkToFit="1"/>
    </xf>
    <xf numFmtId="0" fontId="20" fillId="7" borderId="6" xfId="0" applyFont="1" applyFill="1" applyBorder="1" applyAlignment="1">
      <alignment horizontal="left" vertical="center" shrinkToFit="1"/>
    </xf>
    <xf numFmtId="176" fontId="20" fillId="7" borderId="11" xfId="1" applyNumberFormat="1" applyFont="1" applyFill="1" applyBorder="1" applyAlignment="1">
      <alignment horizontal="right" vertical="center" shrinkToFit="1"/>
    </xf>
    <xf numFmtId="176" fontId="20" fillId="7" borderId="6" xfId="1" applyNumberFormat="1" applyFont="1" applyFill="1" applyBorder="1" applyAlignment="1">
      <alignment horizontal="right" vertical="center" shrinkToFit="1"/>
    </xf>
    <xf numFmtId="176" fontId="20" fillId="7" borderId="137" xfId="1" applyNumberFormat="1" applyFont="1" applyFill="1" applyBorder="1" applyAlignment="1">
      <alignment horizontal="right" vertical="center" shrinkToFit="1"/>
    </xf>
    <xf numFmtId="176" fontId="20" fillId="7" borderId="6" xfId="0" applyNumberFormat="1" applyFont="1" applyFill="1" applyBorder="1" applyAlignment="1">
      <alignment vertical="center" shrinkToFit="1"/>
    </xf>
    <xf numFmtId="176" fontId="20" fillId="7" borderId="151" xfId="0" applyNumberFormat="1" applyFont="1" applyFill="1" applyBorder="1" applyAlignment="1">
      <alignment vertical="center" shrinkToFit="1"/>
    </xf>
    <xf numFmtId="0" fontId="8" fillId="0" borderId="97" xfId="0" applyFont="1" applyFill="1" applyBorder="1" applyAlignment="1">
      <alignment horizontal="center" vertical="center" wrapText="1"/>
    </xf>
    <xf numFmtId="0" fontId="8" fillId="0" borderId="101" xfId="0" applyFont="1" applyFill="1" applyBorder="1" applyAlignment="1">
      <alignment horizontal="center" vertical="center" wrapText="1"/>
    </xf>
    <xf numFmtId="0" fontId="6" fillId="0" borderId="98" xfId="0" applyFont="1" applyFill="1" applyBorder="1" applyAlignment="1">
      <alignment vertical="center" wrapText="1"/>
    </xf>
    <xf numFmtId="0" fontId="8" fillId="0" borderId="103" xfId="0" applyFont="1" applyFill="1" applyBorder="1" applyAlignment="1">
      <alignment horizontal="center" vertical="center" wrapText="1"/>
    </xf>
    <xf numFmtId="0" fontId="1" fillId="10" borderId="0" xfId="0" applyFont="1" applyFill="1" applyAlignment="1">
      <alignment horizontal="center" vertical="center"/>
    </xf>
    <xf numFmtId="176" fontId="27" fillId="3" borderId="46" xfId="0" applyNumberFormat="1" applyFont="1" applyFill="1" applyBorder="1" applyAlignment="1">
      <alignment horizontal="left" vertical="center" wrapText="1" shrinkToFit="1"/>
    </xf>
    <xf numFmtId="176" fontId="27" fillId="16" borderId="78" xfId="0" applyNumberFormat="1" applyFont="1" applyFill="1" applyBorder="1" applyAlignment="1">
      <alignment horizontal="left" vertical="center" wrapText="1" shrinkToFit="1"/>
    </xf>
    <xf numFmtId="176" fontId="28" fillId="7" borderId="73" xfId="0" applyNumberFormat="1" applyFont="1" applyFill="1" applyBorder="1" applyAlignment="1">
      <alignment horizontal="left" vertical="center" wrapText="1" shrinkToFit="1"/>
    </xf>
    <xf numFmtId="176" fontId="6" fillId="0" borderId="76" xfId="0" applyNumberFormat="1" applyFont="1" applyFill="1" applyBorder="1" applyAlignment="1">
      <alignment horizontal="left" vertical="center" wrapText="1"/>
    </xf>
    <xf numFmtId="176" fontId="28" fillId="7" borderId="49" xfId="0" applyNumberFormat="1" applyFont="1" applyFill="1" applyBorder="1" applyAlignment="1">
      <alignment horizontal="left" vertical="center" wrapText="1" shrinkToFit="1"/>
    </xf>
    <xf numFmtId="176" fontId="27" fillId="16" borderId="49" xfId="0" applyNumberFormat="1" applyFont="1" applyFill="1" applyBorder="1" applyAlignment="1">
      <alignment horizontal="left" vertical="center" wrapText="1" shrinkToFit="1"/>
    </xf>
    <xf numFmtId="176" fontId="27" fillId="3" borderId="14" xfId="0" applyNumberFormat="1" applyFont="1" applyFill="1" applyBorder="1" applyAlignment="1">
      <alignment horizontal="left" vertical="center" wrapText="1" shrinkToFit="1"/>
    </xf>
    <xf numFmtId="176" fontId="27" fillId="16" borderId="80" xfId="0" applyNumberFormat="1" applyFont="1" applyFill="1" applyBorder="1" applyAlignment="1">
      <alignment horizontal="left" vertical="center" wrapText="1" shrinkToFit="1"/>
    </xf>
    <xf numFmtId="176" fontId="28" fillId="7" borderId="8" xfId="0" applyNumberFormat="1" applyFont="1" applyFill="1" applyBorder="1" applyAlignment="1">
      <alignment horizontal="left" vertical="center" wrapText="1" shrinkToFit="1"/>
    </xf>
    <xf numFmtId="176" fontId="6" fillId="0" borderId="62" xfId="0" applyNumberFormat="1" applyFont="1" applyFill="1" applyBorder="1" applyAlignment="1">
      <alignment horizontal="left" vertical="center" wrapText="1"/>
    </xf>
    <xf numFmtId="176" fontId="28" fillId="7" borderId="22" xfId="0" applyNumberFormat="1" applyFont="1" applyFill="1" applyBorder="1" applyAlignment="1">
      <alignment horizontal="left" vertical="center" wrapText="1" shrinkToFit="1"/>
    </xf>
    <xf numFmtId="176" fontId="27" fillId="16" borderId="22" xfId="0" applyNumberFormat="1" applyFont="1" applyFill="1" applyBorder="1" applyAlignment="1">
      <alignment horizontal="left" vertical="center" wrapText="1" shrinkToFit="1"/>
    </xf>
    <xf numFmtId="0" fontId="14" fillId="0" borderId="0" xfId="0" applyFont="1" applyFill="1" applyAlignment="1">
      <alignment horizontal="center" vertical="center"/>
    </xf>
    <xf numFmtId="0" fontId="11" fillId="0" borderId="97" xfId="0" applyFont="1" applyFill="1" applyBorder="1" applyAlignment="1">
      <alignment horizontal="center" vertical="center"/>
    </xf>
    <xf numFmtId="0" fontId="33" fillId="0" borderId="58" xfId="0" applyFont="1" applyFill="1" applyBorder="1" applyAlignment="1">
      <alignment vertical="center" wrapText="1"/>
    </xf>
    <xf numFmtId="0" fontId="1" fillId="0" borderId="0" xfId="0" applyFont="1" applyAlignment="1">
      <alignment horizontal="center" vertical="center"/>
    </xf>
    <xf numFmtId="0" fontId="39" fillId="3" borderId="40" xfId="0" applyFont="1" applyFill="1" applyBorder="1" applyAlignment="1">
      <alignment horizontal="center" vertical="center"/>
    </xf>
    <xf numFmtId="0" fontId="39" fillId="16" borderId="7" xfId="0" applyFont="1" applyFill="1" applyBorder="1" applyAlignment="1">
      <alignment horizontal="center" vertical="center"/>
    </xf>
    <xf numFmtId="0" fontId="40" fillId="7" borderId="7" xfId="0" applyFont="1" applyFill="1" applyBorder="1" applyAlignment="1">
      <alignment horizontal="center" vertical="center"/>
    </xf>
    <xf numFmtId="0" fontId="8" fillId="0" borderId="57" xfId="0" applyFont="1" applyFill="1" applyBorder="1" applyAlignment="1">
      <alignment horizontal="center" vertical="center" wrapText="1"/>
    </xf>
    <xf numFmtId="0" fontId="41" fillId="0" borderId="57" xfId="0" applyFont="1" applyFill="1" applyBorder="1" applyAlignment="1">
      <alignment horizontal="center" vertical="center" wrapText="1"/>
    </xf>
    <xf numFmtId="0" fontId="11" fillId="18" borderId="58" xfId="0" applyFont="1" applyFill="1" applyBorder="1" applyAlignment="1">
      <alignment horizontal="center" vertical="center"/>
    </xf>
    <xf numFmtId="0" fontId="1" fillId="18" borderId="58" xfId="0" applyFont="1" applyFill="1" applyBorder="1" applyAlignment="1">
      <alignment horizontal="center" vertical="center"/>
    </xf>
    <xf numFmtId="0" fontId="6" fillId="18" borderId="58" xfId="0" applyFont="1" applyFill="1" applyBorder="1" applyAlignment="1">
      <alignment vertical="center" wrapText="1"/>
    </xf>
    <xf numFmtId="0" fontId="8" fillId="18" borderId="57" xfId="0" applyFont="1" applyFill="1" applyBorder="1" applyAlignment="1">
      <alignment horizontal="center" vertical="center" wrapText="1"/>
    </xf>
    <xf numFmtId="0" fontId="6" fillId="18" borderId="57" xfId="0" applyFont="1" applyFill="1" applyBorder="1" applyAlignment="1">
      <alignment vertical="center" wrapText="1"/>
    </xf>
    <xf numFmtId="0" fontId="8" fillId="18" borderId="58" xfId="0" applyFont="1" applyFill="1" applyBorder="1" applyAlignment="1">
      <alignment horizontal="center" vertical="center" wrapText="1"/>
    </xf>
    <xf numFmtId="0" fontId="15" fillId="18" borderId="63" xfId="0" applyFont="1" applyFill="1" applyBorder="1" applyAlignment="1">
      <alignment horizontal="center" vertical="center" wrapText="1"/>
    </xf>
    <xf numFmtId="0" fontId="8" fillId="18" borderId="59" xfId="0" applyFont="1" applyFill="1" applyBorder="1" applyAlignment="1">
      <alignment horizontal="center" vertical="center" wrapText="1"/>
    </xf>
    <xf numFmtId="0" fontId="8" fillId="18" borderId="60" xfId="0" applyFont="1" applyFill="1" applyBorder="1" applyAlignment="1">
      <alignment horizontal="center" vertical="center" wrapText="1"/>
    </xf>
    <xf numFmtId="0" fontId="12" fillId="18" borderId="61" xfId="0" applyFont="1" applyFill="1" applyBorder="1" applyAlignment="1">
      <alignment horizontal="center" vertical="center" wrapText="1"/>
    </xf>
    <xf numFmtId="0" fontId="12" fillId="18" borderId="62" xfId="0" applyFont="1" applyFill="1" applyBorder="1" applyAlignment="1">
      <alignment horizontal="center" vertical="center" wrapText="1"/>
    </xf>
    <xf numFmtId="0" fontId="12" fillId="18" borderId="89" xfId="0" applyFont="1" applyFill="1" applyBorder="1" applyAlignment="1">
      <alignment horizontal="center" vertical="center" wrapText="1"/>
    </xf>
    <xf numFmtId="0" fontId="12" fillId="18" borderId="63" xfId="0" applyFont="1" applyFill="1" applyBorder="1" applyAlignment="1">
      <alignment horizontal="center" vertical="center" wrapText="1"/>
    </xf>
    <xf numFmtId="177" fontId="12" fillId="18" borderId="57" xfId="0" applyNumberFormat="1" applyFont="1" applyFill="1" applyBorder="1" applyAlignment="1">
      <alignment horizontal="center" vertical="center" wrapText="1"/>
    </xf>
    <xf numFmtId="177" fontId="15" fillId="18" borderId="57" xfId="0" applyNumberFormat="1" applyFont="1" applyFill="1" applyBorder="1" applyAlignment="1">
      <alignment horizontal="center" vertical="center" wrapText="1"/>
    </xf>
    <xf numFmtId="176" fontId="1" fillId="18" borderId="58" xfId="1" applyNumberFormat="1" applyFont="1" applyFill="1" applyBorder="1" applyAlignment="1">
      <alignment horizontal="right" vertical="center" shrinkToFit="1"/>
    </xf>
    <xf numFmtId="176" fontId="1" fillId="18" borderId="57" xfId="1" applyNumberFormat="1" applyFont="1" applyFill="1" applyBorder="1" applyAlignment="1">
      <alignment horizontal="right" vertical="center" shrinkToFit="1"/>
    </xf>
    <xf numFmtId="176" fontId="1" fillId="18" borderId="140" xfId="1" applyNumberFormat="1" applyFont="1" applyFill="1" applyBorder="1" applyAlignment="1">
      <alignment horizontal="right" vertical="center" shrinkToFit="1"/>
    </xf>
    <xf numFmtId="176" fontId="1" fillId="18" borderId="57" xfId="0" applyNumberFormat="1" applyFont="1" applyFill="1" applyBorder="1" applyAlignment="1">
      <alignment vertical="center" shrinkToFit="1"/>
    </xf>
    <xf numFmtId="176" fontId="6" fillId="18" borderId="76" xfId="0" applyNumberFormat="1" applyFont="1" applyFill="1" applyBorder="1" applyAlignment="1">
      <alignment horizontal="left" vertical="center" wrapText="1"/>
    </xf>
    <xf numFmtId="176" fontId="1" fillId="18" borderId="69" xfId="0" applyNumberFormat="1" applyFont="1" applyFill="1" applyBorder="1">
      <alignment vertical="center"/>
    </xf>
    <xf numFmtId="176" fontId="6" fillId="18" borderId="62" xfId="0" applyNumberFormat="1" applyFont="1" applyFill="1" applyBorder="1" applyAlignment="1">
      <alignment horizontal="left" vertical="center" wrapText="1"/>
    </xf>
    <xf numFmtId="0" fontId="11" fillId="18" borderId="11" xfId="0" applyFont="1" applyFill="1" applyBorder="1" applyAlignment="1">
      <alignment horizontal="center" vertical="center"/>
    </xf>
    <xf numFmtId="0" fontId="1" fillId="18" borderId="11" xfId="0" applyFont="1" applyFill="1" applyBorder="1" applyAlignment="1">
      <alignment horizontal="center" vertical="center"/>
    </xf>
    <xf numFmtId="0" fontId="6" fillId="18" borderId="11" xfId="0" applyFont="1" applyFill="1" applyBorder="1" applyAlignment="1">
      <alignment vertical="center" wrapText="1"/>
    </xf>
    <xf numFmtId="0" fontId="8" fillId="18" borderId="6" xfId="0" applyFont="1" applyFill="1" applyBorder="1" applyAlignment="1">
      <alignment horizontal="center" vertical="center" wrapText="1"/>
    </xf>
    <xf numFmtId="0" fontId="33" fillId="18" borderId="6" xfId="0" applyFont="1" applyFill="1" applyBorder="1" applyAlignment="1">
      <alignment vertical="center" wrapText="1"/>
    </xf>
    <xf numFmtId="0" fontId="8" fillId="18" borderId="11" xfId="0" applyFont="1" applyFill="1" applyBorder="1" applyAlignment="1">
      <alignment horizontal="center" vertical="center" wrapText="1"/>
    </xf>
    <xf numFmtId="0" fontId="15" fillId="18" borderId="7" xfId="0" applyFont="1" applyFill="1" applyBorder="1" applyAlignment="1">
      <alignment horizontal="center" vertical="center" wrapText="1"/>
    </xf>
    <xf numFmtId="0" fontId="6" fillId="18" borderId="6" xfId="0" applyFont="1" applyFill="1" applyBorder="1" applyAlignment="1">
      <alignment vertical="center" wrapText="1"/>
    </xf>
    <xf numFmtId="0" fontId="8" fillId="18" borderId="27" xfId="0" applyFont="1" applyFill="1" applyBorder="1" applyAlignment="1">
      <alignment horizontal="center" vertical="center" wrapText="1"/>
    </xf>
    <xf numFmtId="0" fontId="8" fillId="18" borderId="26" xfId="0" applyFont="1" applyFill="1" applyBorder="1" applyAlignment="1">
      <alignment horizontal="center" vertical="center" wrapText="1"/>
    </xf>
    <xf numFmtId="0" fontId="12" fillId="18" borderId="36"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8" borderId="37" xfId="0" applyFont="1" applyFill="1" applyBorder="1" applyAlignment="1">
      <alignment horizontal="center" vertical="center" wrapText="1"/>
    </xf>
    <xf numFmtId="0" fontId="12" fillId="18" borderId="0" xfId="0" applyFont="1" applyFill="1" applyBorder="1" applyAlignment="1">
      <alignment horizontal="center" vertical="center" wrapText="1"/>
    </xf>
    <xf numFmtId="177" fontId="12" fillId="18" borderId="20" xfId="0" applyNumberFormat="1" applyFont="1" applyFill="1" applyBorder="1" applyAlignment="1">
      <alignment horizontal="center" vertical="center" wrapText="1"/>
    </xf>
    <xf numFmtId="177" fontId="15" fillId="18" borderId="20" xfId="0" applyNumberFormat="1" applyFont="1" applyFill="1" applyBorder="1" applyAlignment="1">
      <alignment horizontal="center" vertical="center" wrapText="1"/>
    </xf>
    <xf numFmtId="176" fontId="1" fillId="18" borderId="10" xfId="1" applyNumberFormat="1" applyFont="1" applyFill="1" applyBorder="1" applyAlignment="1">
      <alignment horizontal="right" vertical="center" shrinkToFit="1"/>
    </xf>
    <xf numFmtId="176" fontId="1" fillId="18" borderId="20" xfId="1" applyNumberFormat="1" applyFont="1" applyFill="1" applyBorder="1" applyAlignment="1">
      <alignment horizontal="right" vertical="center" shrinkToFit="1"/>
    </xf>
    <xf numFmtId="176" fontId="1" fillId="18" borderId="139" xfId="1" applyNumberFormat="1" applyFont="1" applyFill="1" applyBorder="1" applyAlignment="1">
      <alignment horizontal="right" vertical="center" shrinkToFit="1"/>
    </xf>
    <xf numFmtId="176" fontId="1" fillId="18" borderId="12" xfId="0" applyNumberFormat="1" applyFont="1" applyFill="1" applyBorder="1" applyAlignment="1">
      <alignment vertical="center" shrinkToFit="1"/>
    </xf>
    <xf numFmtId="176" fontId="6" fillId="18" borderId="75" xfId="0" applyNumberFormat="1" applyFont="1" applyFill="1" applyBorder="1" applyAlignment="1">
      <alignment horizontal="left" vertical="center" wrapText="1"/>
    </xf>
    <xf numFmtId="176" fontId="1" fillId="18" borderId="68" xfId="0" applyNumberFormat="1" applyFont="1" applyFill="1" applyBorder="1">
      <alignment vertical="center"/>
    </xf>
    <xf numFmtId="176" fontId="6" fillId="18" borderId="72" xfId="0" applyNumberFormat="1" applyFont="1" applyFill="1" applyBorder="1" applyAlignment="1">
      <alignment horizontal="left" vertical="center" wrapText="1"/>
    </xf>
    <xf numFmtId="0" fontId="11" fillId="19" borderId="58" xfId="0" applyFont="1" applyFill="1" applyBorder="1" applyAlignment="1">
      <alignment horizontal="center" vertical="center"/>
    </xf>
    <xf numFmtId="0" fontId="1" fillId="19" borderId="58" xfId="0" applyFont="1" applyFill="1" applyBorder="1" applyAlignment="1">
      <alignment horizontal="center" vertical="center"/>
    </xf>
    <xf numFmtId="0" fontId="6" fillId="19" borderId="58" xfId="0" applyFont="1" applyFill="1" applyBorder="1" applyAlignment="1">
      <alignment vertical="center" wrapText="1"/>
    </xf>
    <xf numFmtId="0" fontId="8" fillId="19" borderId="57" xfId="0" applyFont="1" applyFill="1" applyBorder="1" applyAlignment="1">
      <alignment horizontal="center" vertical="center" wrapText="1"/>
    </xf>
    <xf numFmtId="0" fontId="6" fillId="19" borderId="57" xfId="0" applyFont="1" applyFill="1" applyBorder="1" applyAlignment="1">
      <alignment vertical="center" wrapText="1"/>
    </xf>
    <xf numFmtId="0" fontId="8" fillId="19" borderId="58" xfId="0" applyFont="1" applyFill="1" applyBorder="1" applyAlignment="1">
      <alignment horizontal="center" vertical="center" wrapText="1"/>
    </xf>
    <xf numFmtId="0" fontId="15" fillId="19" borderId="63" xfId="0" applyFont="1" applyFill="1" applyBorder="1" applyAlignment="1">
      <alignment horizontal="center" vertical="center" wrapText="1"/>
    </xf>
    <xf numFmtId="0" fontId="8" fillId="19" borderId="59" xfId="0" applyFont="1" applyFill="1" applyBorder="1" applyAlignment="1">
      <alignment horizontal="center" vertical="center" wrapText="1"/>
    </xf>
    <xf numFmtId="0" fontId="8" fillId="19" borderId="60" xfId="0" applyFont="1" applyFill="1" applyBorder="1" applyAlignment="1">
      <alignment horizontal="center" vertical="center" wrapText="1"/>
    </xf>
    <xf numFmtId="0" fontId="12" fillId="19" borderId="61" xfId="0" applyFont="1" applyFill="1" applyBorder="1" applyAlignment="1">
      <alignment horizontal="center" vertical="center" wrapText="1"/>
    </xf>
    <xf numFmtId="0" fontId="12" fillId="19" borderId="62" xfId="0" applyFont="1" applyFill="1" applyBorder="1" applyAlignment="1">
      <alignment horizontal="center" vertical="center" wrapText="1"/>
    </xf>
    <xf numFmtId="0" fontId="12" fillId="19" borderId="89" xfId="0" applyFont="1" applyFill="1" applyBorder="1" applyAlignment="1">
      <alignment horizontal="center" vertical="center" wrapText="1"/>
    </xf>
    <xf numFmtId="0" fontId="12" fillId="19" borderId="63" xfId="0" applyFont="1" applyFill="1" applyBorder="1" applyAlignment="1">
      <alignment horizontal="center" vertical="center" wrapText="1"/>
    </xf>
    <xf numFmtId="177" fontId="12" fillId="19" borderId="57" xfId="0" applyNumberFormat="1" applyFont="1" applyFill="1" applyBorder="1" applyAlignment="1">
      <alignment horizontal="center" vertical="center" wrapText="1"/>
    </xf>
    <xf numFmtId="177" fontId="15" fillId="19" borderId="57" xfId="0" applyNumberFormat="1" applyFont="1" applyFill="1" applyBorder="1" applyAlignment="1">
      <alignment horizontal="center" vertical="center" wrapText="1"/>
    </xf>
    <xf numFmtId="176" fontId="1" fillId="19" borderId="58" xfId="1" applyNumberFormat="1" applyFont="1" applyFill="1" applyBorder="1" applyAlignment="1">
      <alignment horizontal="right" vertical="center" shrinkToFit="1"/>
    </xf>
    <xf numFmtId="176" fontId="1" fillId="19" borderId="57" xfId="1" applyNumberFormat="1" applyFont="1" applyFill="1" applyBorder="1" applyAlignment="1">
      <alignment horizontal="right" vertical="center" shrinkToFit="1"/>
    </xf>
    <xf numFmtId="176" fontId="1" fillId="19" borderId="140" xfId="1" applyNumberFormat="1" applyFont="1" applyFill="1" applyBorder="1" applyAlignment="1">
      <alignment horizontal="right" vertical="center" shrinkToFit="1"/>
    </xf>
    <xf numFmtId="176" fontId="1" fillId="19" borderId="57" xfId="0" applyNumberFormat="1" applyFont="1" applyFill="1" applyBorder="1" applyAlignment="1">
      <alignment vertical="center" shrinkToFit="1"/>
    </xf>
    <xf numFmtId="176" fontId="6" fillId="19" borderId="76" xfId="0" applyNumberFormat="1" applyFont="1" applyFill="1" applyBorder="1" applyAlignment="1">
      <alignment horizontal="left" vertical="center" wrapText="1"/>
    </xf>
    <xf numFmtId="176" fontId="1" fillId="19" borderId="69" xfId="0" applyNumberFormat="1" applyFont="1" applyFill="1" applyBorder="1">
      <alignment vertical="center"/>
    </xf>
    <xf numFmtId="176" fontId="6" fillId="19" borderId="62" xfId="0" applyNumberFormat="1" applyFont="1" applyFill="1" applyBorder="1" applyAlignment="1">
      <alignment horizontal="left" vertical="center" wrapText="1"/>
    </xf>
    <xf numFmtId="0" fontId="33" fillId="0" borderId="57" xfId="0" applyFont="1" applyFill="1" applyBorder="1" applyAlignment="1">
      <alignment vertical="center" wrapText="1"/>
    </xf>
    <xf numFmtId="0" fontId="1" fillId="0" borderId="97" xfId="0" applyFont="1" applyFill="1" applyBorder="1" applyAlignment="1">
      <alignment horizontal="center" vertical="center"/>
    </xf>
    <xf numFmtId="0" fontId="6" fillId="0" borderId="97" xfId="0" applyFont="1" applyFill="1" applyBorder="1" applyAlignment="1">
      <alignment vertical="center" wrapText="1"/>
    </xf>
    <xf numFmtId="0" fontId="8" fillId="0" borderId="98" xfId="0" applyFont="1" applyFill="1" applyBorder="1" applyAlignment="1">
      <alignment horizontal="center" vertical="center" wrapText="1"/>
    </xf>
    <xf numFmtId="0" fontId="15" fillId="0" borderId="102" xfId="0" applyFont="1" applyFill="1" applyBorder="1" applyAlignment="1">
      <alignment horizontal="center" vertical="center" wrapText="1"/>
    </xf>
    <xf numFmtId="0" fontId="12" fillId="0" borderId="104" xfId="0" applyFont="1" applyFill="1" applyBorder="1" applyAlignment="1">
      <alignment horizontal="center" vertical="center" wrapText="1"/>
    </xf>
    <xf numFmtId="0" fontId="12" fillId="0" borderId="100" xfId="0" applyFont="1" applyFill="1" applyBorder="1" applyAlignment="1">
      <alignment horizontal="center" vertical="center" wrapText="1"/>
    </xf>
    <xf numFmtId="0" fontId="12" fillId="0" borderId="105" xfId="0" applyFont="1" applyFill="1" applyBorder="1" applyAlignment="1">
      <alignment horizontal="center" vertical="center" wrapText="1"/>
    </xf>
    <xf numFmtId="0" fontId="12" fillId="0" borderId="102" xfId="0" applyFont="1" applyFill="1" applyBorder="1" applyAlignment="1">
      <alignment horizontal="center" vertical="center" wrapText="1"/>
    </xf>
    <xf numFmtId="177" fontId="12" fillId="0" borderId="98" xfId="0" applyNumberFormat="1" applyFont="1" applyFill="1" applyBorder="1" applyAlignment="1">
      <alignment horizontal="center" vertical="center" wrapText="1"/>
    </xf>
    <xf numFmtId="177" fontId="15" fillId="0" borderId="98" xfId="0" applyNumberFormat="1" applyFont="1" applyFill="1" applyBorder="1" applyAlignment="1">
      <alignment horizontal="center" vertical="center" wrapText="1"/>
    </xf>
    <xf numFmtId="176" fontId="1" fillId="0" borderId="97" xfId="1" applyNumberFormat="1" applyFont="1" applyFill="1" applyBorder="1" applyAlignment="1">
      <alignment horizontal="right" vertical="center" shrinkToFit="1"/>
    </xf>
    <xf numFmtId="176" fontId="1" fillId="0" borderId="98" xfId="1" applyNumberFormat="1" applyFont="1" applyFill="1" applyBorder="1" applyAlignment="1">
      <alignment horizontal="right" vertical="center" shrinkToFit="1"/>
    </xf>
    <xf numFmtId="176" fontId="1" fillId="0" borderId="141" xfId="1" applyNumberFormat="1" applyFont="1" applyFill="1" applyBorder="1" applyAlignment="1">
      <alignment horizontal="right" vertical="center" shrinkToFit="1"/>
    </xf>
    <xf numFmtId="176" fontId="1" fillId="0" borderId="98" xfId="0" applyNumberFormat="1" applyFont="1" applyFill="1" applyBorder="1" applyAlignment="1">
      <alignment vertical="center" shrinkToFit="1"/>
    </xf>
    <xf numFmtId="176" fontId="6" fillId="0" borderId="106" xfId="0" applyNumberFormat="1" applyFont="1" applyFill="1" applyBorder="1" applyAlignment="1">
      <alignment horizontal="left" vertical="center" wrapText="1"/>
    </xf>
    <xf numFmtId="176" fontId="1" fillId="0" borderId="99" xfId="0" applyNumberFormat="1" applyFont="1" applyFill="1" applyBorder="1">
      <alignment vertical="center"/>
    </xf>
    <xf numFmtId="176" fontId="6" fillId="0" borderId="100" xfId="0" applyNumberFormat="1" applyFont="1" applyFill="1" applyBorder="1" applyAlignment="1">
      <alignment horizontal="left" vertical="center" wrapText="1"/>
    </xf>
    <xf numFmtId="176" fontId="11" fillId="0" borderId="161" xfId="0" applyNumberFormat="1" applyFont="1" applyFill="1" applyBorder="1" applyAlignment="1">
      <alignment vertical="center" wrapText="1"/>
    </xf>
    <xf numFmtId="0" fontId="12" fillId="0" borderId="0" xfId="0" applyFont="1" applyFill="1" applyBorder="1" applyAlignment="1">
      <alignment horizontal="center" vertical="center" wrapText="1"/>
    </xf>
    <xf numFmtId="177" fontId="12" fillId="0" borderId="20" xfId="0" applyNumberFormat="1" applyFont="1" applyFill="1" applyBorder="1" applyAlignment="1">
      <alignment horizontal="center" vertical="center" wrapText="1"/>
    </xf>
    <xf numFmtId="177" fontId="15" fillId="0" borderId="20" xfId="0" applyNumberFormat="1" applyFont="1" applyFill="1" applyBorder="1" applyAlignment="1">
      <alignment horizontal="center" vertical="center" wrapText="1"/>
    </xf>
    <xf numFmtId="176" fontId="1" fillId="0" borderId="10" xfId="1" applyNumberFormat="1" applyFont="1" applyFill="1" applyBorder="1" applyAlignment="1">
      <alignment horizontal="right" vertical="center" shrinkToFit="1"/>
    </xf>
    <xf numFmtId="176" fontId="1" fillId="0" borderId="20" xfId="1" applyNumberFormat="1" applyFont="1" applyFill="1" applyBorder="1" applyAlignment="1">
      <alignment horizontal="right" vertical="center" shrinkToFit="1"/>
    </xf>
    <xf numFmtId="176" fontId="1" fillId="0" borderId="139" xfId="1" applyNumberFormat="1" applyFont="1" applyFill="1" applyBorder="1" applyAlignment="1">
      <alignment horizontal="right" vertical="center" shrinkToFit="1"/>
    </xf>
    <xf numFmtId="0" fontId="11"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6" fillId="0" borderId="11" xfId="0" applyFont="1" applyFill="1" applyBorder="1" applyAlignment="1">
      <alignment vertical="center" wrapText="1"/>
    </xf>
    <xf numFmtId="0" fontId="8"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37" xfId="0" applyFont="1" applyFill="1" applyBorder="1" applyAlignment="1">
      <alignment horizontal="center" vertical="center" wrapText="1"/>
    </xf>
    <xf numFmtId="176" fontId="1" fillId="0" borderId="12" xfId="0" applyNumberFormat="1" applyFont="1" applyFill="1" applyBorder="1" applyAlignment="1">
      <alignment vertical="center" shrinkToFit="1"/>
    </xf>
    <xf numFmtId="176" fontId="6" fillId="0" borderId="75" xfId="0" applyNumberFormat="1" applyFont="1" applyFill="1" applyBorder="1" applyAlignment="1">
      <alignment horizontal="left" vertical="center" wrapText="1"/>
    </xf>
    <xf numFmtId="176" fontId="1" fillId="0" borderId="68" xfId="0" applyNumberFormat="1" applyFont="1" applyFill="1" applyBorder="1">
      <alignment vertical="center"/>
    </xf>
    <xf numFmtId="176" fontId="6" fillId="0" borderId="72" xfId="0" applyNumberFormat="1" applyFont="1" applyFill="1" applyBorder="1" applyAlignment="1">
      <alignment horizontal="left" vertical="center" wrapText="1"/>
    </xf>
    <xf numFmtId="0" fontId="11" fillId="0" borderId="110" xfId="0" applyFont="1" applyFill="1" applyBorder="1" applyAlignment="1">
      <alignment horizontal="center" vertical="center"/>
    </xf>
    <xf numFmtId="0" fontId="1" fillId="0" borderId="110" xfId="0" applyFont="1" applyFill="1" applyBorder="1" applyAlignment="1">
      <alignment horizontal="center" vertical="center"/>
    </xf>
    <xf numFmtId="0" fontId="6" fillId="0" borderId="110" xfId="0" applyFont="1" applyFill="1" applyBorder="1" applyAlignment="1">
      <alignment vertical="center" wrapText="1"/>
    </xf>
    <xf numFmtId="0" fontId="8" fillId="0" borderId="111" xfId="0" applyFont="1" applyFill="1" applyBorder="1" applyAlignment="1">
      <alignment horizontal="center" vertical="center" wrapText="1"/>
    </xf>
    <xf numFmtId="0" fontId="6" fillId="0" borderId="111" xfId="0" applyFont="1" applyFill="1" applyBorder="1" applyAlignment="1">
      <alignment vertical="center" wrapText="1"/>
    </xf>
    <xf numFmtId="0" fontId="8" fillId="0" borderId="110" xfId="0" applyFont="1" applyFill="1" applyBorder="1" applyAlignment="1">
      <alignment horizontal="center" vertical="center" wrapText="1"/>
    </xf>
    <xf numFmtId="0" fontId="15" fillId="0" borderId="114" xfId="0" applyFont="1" applyFill="1" applyBorder="1" applyAlignment="1">
      <alignment horizontal="center" vertical="center" wrapText="1"/>
    </xf>
    <xf numFmtId="0" fontId="8" fillId="0" borderId="113"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12" fillId="0" borderId="116" xfId="0" applyFont="1" applyFill="1" applyBorder="1" applyAlignment="1">
      <alignment horizontal="center" vertical="center" wrapText="1"/>
    </xf>
    <xf numFmtId="0" fontId="12" fillId="0" borderId="112" xfId="0" applyFont="1" applyFill="1" applyBorder="1" applyAlignment="1">
      <alignment horizontal="center" vertical="center" wrapText="1"/>
    </xf>
    <xf numFmtId="0" fontId="12" fillId="0" borderId="117" xfId="0" applyFont="1" applyFill="1" applyBorder="1" applyAlignment="1">
      <alignment horizontal="center" vertical="center" wrapText="1"/>
    </xf>
    <xf numFmtId="0" fontId="12" fillId="0" borderId="114" xfId="0" applyFont="1" applyFill="1" applyBorder="1" applyAlignment="1">
      <alignment horizontal="center" vertical="center" wrapText="1"/>
    </xf>
    <xf numFmtId="177" fontId="12" fillId="0" borderId="111" xfId="0" applyNumberFormat="1" applyFont="1" applyFill="1" applyBorder="1" applyAlignment="1">
      <alignment horizontal="center" vertical="center" wrapText="1"/>
    </xf>
    <xf numFmtId="177" fontId="15" fillId="0" borderId="111" xfId="0" applyNumberFormat="1" applyFont="1" applyFill="1" applyBorder="1" applyAlignment="1">
      <alignment horizontal="center" vertical="center" wrapText="1"/>
    </xf>
    <xf numFmtId="176" fontId="1" fillId="0" borderId="110" xfId="1" applyNumberFormat="1" applyFont="1" applyFill="1" applyBorder="1" applyAlignment="1">
      <alignment horizontal="right" vertical="center" shrinkToFit="1"/>
    </xf>
    <xf numFmtId="176" fontId="1" fillId="0" borderId="111" xfId="1" applyNumberFormat="1" applyFont="1" applyFill="1" applyBorder="1" applyAlignment="1">
      <alignment horizontal="right" vertical="center" shrinkToFit="1"/>
    </xf>
    <xf numFmtId="176" fontId="1" fillId="0" borderId="142" xfId="1" applyNumberFormat="1" applyFont="1" applyFill="1" applyBorder="1" applyAlignment="1">
      <alignment horizontal="right" vertical="center" shrinkToFit="1"/>
    </xf>
    <xf numFmtId="176" fontId="1" fillId="0" borderId="111" xfId="0" applyNumberFormat="1" applyFont="1" applyFill="1" applyBorder="1" applyAlignment="1">
      <alignment vertical="center" shrinkToFit="1"/>
    </xf>
    <xf numFmtId="176" fontId="6" fillId="0" borderId="118" xfId="0" applyNumberFormat="1" applyFont="1" applyFill="1" applyBorder="1" applyAlignment="1">
      <alignment horizontal="left" vertical="center" wrapText="1"/>
    </xf>
    <xf numFmtId="176" fontId="1" fillId="0" borderId="119" xfId="0" applyNumberFormat="1" applyFont="1" applyFill="1" applyBorder="1">
      <alignment vertical="center"/>
    </xf>
    <xf numFmtId="176" fontId="6" fillId="0" borderId="112" xfId="0" applyNumberFormat="1" applyFont="1" applyFill="1" applyBorder="1" applyAlignment="1">
      <alignment horizontal="left" vertical="center" wrapText="1"/>
    </xf>
    <xf numFmtId="0" fontId="11" fillId="0" borderId="71" xfId="0" applyFont="1" applyFill="1" applyBorder="1" applyAlignment="1">
      <alignment horizontal="center" vertical="center"/>
    </xf>
    <xf numFmtId="0" fontId="1" fillId="0" borderId="71" xfId="0" applyFont="1" applyFill="1" applyBorder="1" applyAlignment="1">
      <alignment horizontal="center" vertical="center"/>
    </xf>
    <xf numFmtId="0" fontId="6" fillId="0" borderId="71" xfId="0" applyFont="1" applyFill="1" applyBorder="1" applyAlignment="1">
      <alignment vertical="center" wrapText="1"/>
    </xf>
    <xf numFmtId="0" fontId="8" fillId="0" borderId="70" xfId="0" applyFont="1" applyFill="1" applyBorder="1" applyAlignment="1">
      <alignment horizontal="center" vertical="center" wrapText="1"/>
    </xf>
    <xf numFmtId="0" fontId="6" fillId="0" borderId="70" xfId="0" applyFont="1" applyFill="1" applyBorder="1" applyAlignment="1">
      <alignment vertical="center" wrapText="1"/>
    </xf>
    <xf numFmtId="0" fontId="8" fillId="0" borderId="71" xfId="0" applyFont="1" applyFill="1" applyBorder="1" applyAlignment="1">
      <alignment horizontal="center" vertical="center" wrapText="1"/>
    </xf>
    <xf numFmtId="0" fontId="15" fillId="0" borderId="91"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127" xfId="0" applyFont="1" applyFill="1" applyBorder="1" applyAlignment="1">
      <alignment horizontal="center" vertical="center" wrapText="1"/>
    </xf>
    <xf numFmtId="0" fontId="12" fillId="0" borderId="128" xfId="0" applyFont="1" applyFill="1" applyBorder="1" applyAlignment="1">
      <alignment horizontal="center" vertical="center" wrapText="1"/>
    </xf>
    <xf numFmtId="0" fontId="12" fillId="0" borderId="129" xfId="0" applyFont="1" applyFill="1" applyBorder="1" applyAlignment="1">
      <alignment horizontal="center" vertical="center" wrapText="1"/>
    </xf>
    <xf numFmtId="0" fontId="12" fillId="0" borderId="130" xfId="0" applyFont="1" applyFill="1" applyBorder="1" applyAlignment="1">
      <alignment horizontal="center" vertical="center" wrapText="1"/>
    </xf>
    <xf numFmtId="0" fontId="12" fillId="0" borderId="91" xfId="0" applyFont="1" applyFill="1" applyBorder="1" applyAlignment="1">
      <alignment horizontal="center" vertical="center" wrapText="1"/>
    </xf>
    <xf numFmtId="177" fontId="12" fillId="0" borderId="70" xfId="0" applyNumberFormat="1" applyFont="1" applyFill="1" applyBorder="1" applyAlignment="1">
      <alignment horizontal="center" vertical="center" wrapText="1"/>
    </xf>
    <xf numFmtId="177" fontId="15" fillId="0" borderId="70" xfId="0" applyNumberFormat="1" applyFont="1" applyFill="1" applyBorder="1" applyAlignment="1">
      <alignment horizontal="center" vertical="center" wrapText="1"/>
    </xf>
    <xf numFmtId="176" fontId="1" fillId="0" borderId="71" xfId="1" applyNumberFormat="1" applyFont="1" applyFill="1" applyBorder="1" applyAlignment="1">
      <alignment horizontal="right" vertical="center" shrinkToFit="1"/>
    </xf>
    <xf numFmtId="176" fontId="1" fillId="0" borderId="70" xfId="1" applyNumberFormat="1" applyFont="1" applyFill="1" applyBorder="1" applyAlignment="1">
      <alignment horizontal="right" vertical="center" shrinkToFit="1"/>
    </xf>
    <xf numFmtId="176" fontId="1" fillId="0" borderId="70" xfId="0" applyNumberFormat="1" applyFont="1" applyFill="1" applyBorder="1" applyAlignment="1">
      <alignment vertical="center" shrinkToFit="1"/>
    </xf>
    <xf numFmtId="176" fontId="1" fillId="0" borderId="132" xfId="0" applyNumberFormat="1" applyFont="1" applyFill="1" applyBorder="1">
      <alignment vertical="center"/>
    </xf>
    <xf numFmtId="0" fontId="33" fillId="18" borderId="57" xfId="0" applyFont="1" applyFill="1" applyBorder="1" applyAlignment="1">
      <alignment vertical="center" wrapText="1"/>
    </xf>
    <xf numFmtId="176" fontId="11" fillId="18" borderId="161" xfId="0" applyNumberFormat="1" applyFont="1" applyFill="1" applyBorder="1" applyAlignment="1">
      <alignment vertical="center" wrapText="1"/>
    </xf>
    <xf numFmtId="0" fontId="11" fillId="18" borderId="97" xfId="0" applyFont="1" applyFill="1" applyBorder="1" applyAlignment="1">
      <alignment horizontal="center" vertical="center"/>
    </xf>
    <xf numFmtId="0" fontId="1" fillId="18" borderId="97" xfId="0" applyFont="1" applyFill="1" applyBorder="1" applyAlignment="1">
      <alignment horizontal="center" vertical="center"/>
    </xf>
    <xf numFmtId="0" fontId="6" fillId="18" borderId="97" xfId="0" applyFont="1" applyFill="1" applyBorder="1" applyAlignment="1">
      <alignment vertical="center" wrapText="1"/>
    </xf>
    <xf numFmtId="0" fontId="8" fillId="18" borderId="98" xfId="0" applyFont="1" applyFill="1" applyBorder="1" applyAlignment="1">
      <alignment horizontal="center" vertical="center" wrapText="1"/>
    </xf>
    <xf numFmtId="0" fontId="6" fillId="18" borderId="98" xfId="0" applyFont="1" applyFill="1" applyBorder="1" applyAlignment="1">
      <alignment vertical="center" wrapText="1"/>
    </xf>
    <xf numFmtId="0" fontId="8" fillId="18" borderId="97" xfId="0" applyFont="1" applyFill="1" applyBorder="1" applyAlignment="1">
      <alignment horizontal="center" vertical="center" wrapText="1"/>
    </xf>
    <xf numFmtId="0" fontId="15" fillId="18" borderId="102" xfId="0" applyFont="1" applyFill="1" applyBorder="1" applyAlignment="1">
      <alignment horizontal="center" vertical="center" wrapText="1"/>
    </xf>
    <xf numFmtId="0" fontId="8" fillId="18" borderId="101" xfId="0" applyFont="1" applyFill="1" applyBorder="1" applyAlignment="1">
      <alignment horizontal="center" vertical="center" wrapText="1"/>
    </xf>
    <xf numFmtId="0" fontId="8" fillId="18" borderId="103" xfId="0" applyFont="1" applyFill="1" applyBorder="1" applyAlignment="1">
      <alignment horizontal="center" vertical="center" wrapText="1"/>
    </xf>
    <xf numFmtId="0" fontId="12" fillId="18" borderId="104" xfId="0" applyFont="1" applyFill="1" applyBorder="1" applyAlignment="1">
      <alignment horizontal="center" vertical="center" wrapText="1"/>
    </xf>
    <xf numFmtId="0" fontId="12" fillId="18" borderId="100" xfId="0" applyFont="1" applyFill="1" applyBorder="1" applyAlignment="1">
      <alignment horizontal="center" vertical="center" wrapText="1"/>
    </xf>
    <xf numFmtId="0" fontId="12" fillId="18" borderId="105" xfId="0" applyFont="1" applyFill="1" applyBorder="1" applyAlignment="1">
      <alignment horizontal="center" vertical="center" wrapText="1"/>
    </xf>
    <xf numFmtId="0" fontId="12" fillId="18" borderId="102" xfId="0" applyFont="1" applyFill="1" applyBorder="1" applyAlignment="1">
      <alignment horizontal="center" vertical="center" wrapText="1"/>
    </xf>
    <xf numFmtId="177" fontId="12" fillId="18" borderId="98" xfId="0" applyNumberFormat="1" applyFont="1" applyFill="1" applyBorder="1" applyAlignment="1">
      <alignment horizontal="center" vertical="center" wrapText="1"/>
    </xf>
    <xf numFmtId="177" fontId="15" fillId="18" borderId="98" xfId="0" applyNumberFormat="1" applyFont="1" applyFill="1" applyBorder="1" applyAlignment="1">
      <alignment horizontal="center" vertical="center" wrapText="1"/>
    </xf>
    <xf numFmtId="176" fontId="1" fillId="18" borderId="97" xfId="1" applyNumberFormat="1" applyFont="1" applyFill="1" applyBorder="1" applyAlignment="1">
      <alignment horizontal="right" vertical="center" shrinkToFit="1"/>
    </xf>
    <xf numFmtId="176" fontId="1" fillId="18" borderId="98" xfId="1" applyNumberFormat="1" applyFont="1" applyFill="1" applyBorder="1" applyAlignment="1">
      <alignment horizontal="right" vertical="center" shrinkToFit="1"/>
    </xf>
    <xf numFmtId="176" fontId="1" fillId="18" borderId="141" xfId="1" applyNumberFormat="1" applyFont="1" applyFill="1" applyBorder="1" applyAlignment="1">
      <alignment horizontal="right" vertical="center" shrinkToFit="1"/>
    </xf>
    <xf numFmtId="176" fontId="1" fillId="18" borderId="98" xfId="0" applyNumberFormat="1" applyFont="1" applyFill="1" applyBorder="1" applyAlignment="1">
      <alignment vertical="center" shrinkToFit="1"/>
    </xf>
    <xf numFmtId="176" fontId="6" fillId="18" borderId="106" xfId="0" applyNumberFormat="1" applyFont="1" applyFill="1" applyBorder="1" applyAlignment="1">
      <alignment horizontal="left" vertical="center" wrapText="1"/>
    </xf>
    <xf numFmtId="176" fontId="1" fillId="18" borderId="99" xfId="0" applyNumberFormat="1" applyFont="1" applyFill="1" applyBorder="1">
      <alignment vertical="center"/>
    </xf>
    <xf numFmtId="176" fontId="6" fillId="18" borderId="100" xfId="0" applyNumberFormat="1" applyFont="1" applyFill="1" applyBorder="1" applyAlignment="1">
      <alignment horizontal="left" vertical="center" wrapText="1"/>
    </xf>
    <xf numFmtId="0" fontId="1" fillId="18" borderId="10" xfId="0" applyFont="1" applyFill="1" applyBorder="1" applyAlignment="1">
      <alignment horizontal="center" vertical="center"/>
    </xf>
    <xf numFmtId="0" fontId="6" fillId="18" borderId="10" xfId="0" applyFont="1" applyFill="1" applyBorder="1" applyAlignment="1">
      <alignment vertical="center" wrapText="1"/>
    </xf>
    <xf numFmtId="0" fontId="8" fillId="18" borderId="20" xfId="0" applyFont="1" applyFill="1" applyBorder="1" applyAlignment="1">
      <alignment horizontal="center" vertical="center" wrapText="1"/>
    </xf>
    <xf numFmtId="0" fontId="6" fillId="18" borderId="20" xfId="0" applyFont="1" applyFill="1" applyBorder="1" applyAlignment="1">
      <alignment vertical="center" wrapText="1"/>
    </xf>
    <xf numFmtId="0" fontId="8" fillId="18" borderId="10" xfId="0" applyFont="1" applyFill="1" applyBorder="1" applyAlignment="1">
      <alignment horizontal="center" vertical="center" wrapText="1"/>
    </xf>
    <xf numFmtId="0" fontId="15" fillId="18" borderId="0" xfId="0" applyFont="1" applyFill="1" applyBorder="1" applyAlignment="1">
      <alignment horizontal="center" vertical="center" wrapText="1"/>
    </xf>
    <xf numFmtId="0" fontId="8" fillId="18" borderId="77" xfId="0" applyFont="1" applyFill="1" applyBorder="1" applyAlignment="1">
      <alignment horizontal="center" vertical="center" wrapText="1"/>
    </xf>
    <xf numFmtId="0" fontId="8" fillId="18" borderId="25" xfId="0" applyFont="1" applyFill="1" applyBorder="1" applyAlignment="1">
      <alignment horizontal="center" vertical="center" wrapText="1"/>
    </xf>
    <xf numFmtId="0" fontId="12" fillId="18" borderId="108"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12" fillId="18" borderId="109" xfId="0" applyFont="1" applyFill="1" applyBorder="1" applyAlignment="1">
      <alignment horizontal="center" vertical="center" wrapText="1"/>
    </xf>
    <xf numFmtId="176" fontId="1" fillId="18" borderId="20" xfId="0" applyNumberFormat="1" applyFont="1" applyFill="1" applyBorder="1" applyAlignment="1">
      <alignment vertical="center" shrinkToFit="1"/>
    </xf>
    <xf numFmtId="176" fontId="6" fillId="18" borderId="5" xfId="0" applyNumberFormat="1" applyFont="1" applyFill="1" applyBorder="1" applyAlignment="1">
      <alignment horizontal="left" vertical="center" wrapText="1"/>
    </xf>
    <xf numFmtId="176" fontId="1" fillId="18" borderId="107" xfId="0" applyNumberFormat="1" applyFont="1" applyFill="1" applyBorder="1">
      <alignment vertical="center"/>
    </xf>
    <xf numFmtId="176" fontId="6" fillId="18" borderId="15" xfId="0" applyNumberFormat="1" applyFont="1" applyFill="1" applyBorder="1" applyAlignment="1">
      <alignment horizontal="left" vertical="center" wrapText="1"/>
    </xf>
    <xf numFmtId="176" fontId="1" fillId="19" borderId="76" xfId="0" applyNumberFormat="1" applyFont="1" applyFill="1" applyBorder="1" applyAlignment="1">
      <alignment horizontal="left" vertical="center"/>
    </xf>
    <xf numFmtId="176" fontId="1" fillId="19" borderId="62" xfId="0" applyNumberFormat="1" applyFont="1" applyFill="1" applyBorder="1" applyAlignment="1">
      <alignment horizontal="left" vertical="center"/>
    </xf>
    <xf numFmtId="176" fontId="1" fillId="19" borderId="69" xfId="0" applyNumberFormat="1" applyFont="1" applyFill="1" applyBorder="1" applyAlignment="1">
      <alignment vertical="center" shrinkToFit="1"/>
    </xf>
    <xf numFmtId="0" fontId="12" fillId="0" borderId="0" xfId="0" applyFont="1" applyFill="1">
      <alignment vertical="center"/>
    </xf>
    <xf numFmtId="0" fontId="1" fillId="0" borderId="0" xfId="0" applyFont="1" applyFill="1" applyBorder="1">
      <alignment vertical="center"/>
    </xf>
    <xf numFmtId="176" fontId="16" fillId="3" borderId="38" xfId="0" applyNumberFormat="1" applyFont="1" applyFill="1" applyBorder="1" applyAlignment="1">
      <alignment vertical="center" shrinkToFit="1"/>
    </xf>
    <xf numFmtId="176" fontId="16" fillId="16" borderId="168" xfId="0" applyNumberFormat="1" applyFont="1" applyFill="1" applyBorder="1" applyAlignment="1">
      <alignment vertical="center" shrinkToFit="1"/>
    </xf>
    <xf numFmtId="176" fontId="20" fillId="7" borderId="11" xfId="0" applyNumberFormat="1" applyFont="1" applyFill="1" applyBorder="1" applyAlignment="1">
      <alignment vertical="center" shrinkToFit="1"/>
    </xf>
    <xf numFmtId="176" fontId="1" fillId="0" borderId="97" xfId="0" applyNumberFormat="1" applyFont="1" applyFill="1" applyBorder="1">
      <alignment vertical="center"/>
    </xf>
    <xf numFmtId="176" fontId="1" fillId="0" borderId="58" xfId="0" applyNumberFormat="1" applyFont="1" applyFill="1" applyBorder="1">
      <alignment vertical="center"/>
    </xf>
    <xf numFmtId="176" fontId="1" fillId="18" borderId="58" xfId="0" applyNumberFormat="1" applyFont="1" applyFill="1" applyBorder="1">
      <alignment vertical="center"/>
    </xf>
    <xf numFmtId="176" fontId="20" fillId="7" borderId="18" xfId="0" applyNumberFormat="1" applyFont="1" applyFill="1" applyBorder="1" applyAlignment="1">
      <alignment vertical="center" shrinkToFit="1"/>
    </xf>
    <xf numFmtId="176" fontId="1" fillId="18" borderId="169" xfId="0" applyNumberFormat="1" applyFont="1" applyFill="1" applyBorder="1">
      <alignment vertical="center"/>
    </xf>
    <xf numFmtId="176" fontId="1" fillId="19" borderId="58" xfId="0" applyNumberFormat="1" applyFont="1" applyFill="1" applyBorder="1">
      <alignment vertical="center"/>
    </xf>
    <xf numFmtId="176" fontId="1" fillId="18" borderId="97" xfId="0" applyNumberFormat="1" applyFont="1" applyFill="1" applyBorder="1">
      <alignment vertical="center"/>
    </xf>
    <xf numFmtId="176" fontId="1" fillId="18" borderId="10" xfId="0" applyNumberFormat="1" applyFont="1" applyFill="1" applyBorder="1">
      <alignment vertical="center"/>
    </xf>
    <xf numFmtId="176" fontId="1" fillId="19" borderId="58" xfId="0" applyNumberFormat="1" applyFont="1" applyFill="1" applyBorder="1" applyAlignment="1">
      <alignment vertical="center" shrinkToFit="1"/>
    </xf>
    <xf numFmtId="176" fontId="28" fillId="7" borderId="22" xfId="0" applyNumberFormat="1" applyFont="1" applyFill="1" applyBorder="1" applyAlignment="1">
      <alignment vertical="center" wrapText="1" shrinkToFit="1"/>
    </xf>
    <xf numFmtId="176" fontId="1" fillId="0" borderId="169" xfId="0" applyNumberFormat="1" applyFont="1" applyFill="1" applyBorder="1">
      <alignment vertical="center"/>
    </xf>
    <xf numFmtId="176" fontId="1" fillId="0" borderId="110" xfId="0" applyNumberFormat="1" applyFont="1" applyFill="1" applyBorder="1">
      <alignment vertical="center"/>
    </xf>
    <xf numFmtId="176" fontId="16" fillId="16" borderId="18" xfId="0" applyNumberFormat="1" applyFont="1" applyFill="1" applyBorder="1" applyAlignment="1">
      <alignment vertical="center" shrinkToFit="1"/>
    </xf>
    <xf numFmtId="176" fontId="1" fillId="0" borderId="169" xfId="0" applyNumberFormat="1" applyFont="1" applyFill="1" applyBorder="1" applyAlignment="1">
      <alignment vertical="center" shrinkToFit="1"/>
    </xf>
    <xf numFmtId="176" fontId="34" fillId="0" borderId="169" xfId="0" applyNumberFormat="1" applyFont="1" applyFill="1" applyBorder="1">
      <alignment vertical="center"/>
    </xf>
    <xf numFmtId="176" fontId="6" fillId="7" borderId="73" xfId="0" applyNumberFormat="1" applyFont="1" applyFill="1" applyBorder="1" applyAlignment="1">
      <alignment horizontal="left" vertical="center" wrapText="1" shrinkToFit="1"/>
    </xf>
    <xf numFmtId="176" fontId="1" fillId="0" borderId="97" xfId="0" applyNumberFormat="1" applyFont="1" applyFill="1" applyBorder="1" applyAlignment="1">
      <alignment vertical="center" shrinkToFit="1"/>
    </xf>
    <xf numFmtId="176" fontId="1" fillId="0" borderId="58" xfId="0" applyNumberFormat="1" applyFont="1" applyFill="1" applyBorder="1" applyAlignment="1">
      <alignment vertical="center" shrinkToFit="1"/>
    </xf>
    <xf numFmtId="176" fontId="1" fillId="18" borderId="58" xfId="0" applyNumberFormat="1" applyFont="1" applyFill="1" applyBorder="1" applyAlignment="1">
      <alignment vertical="center" shrinkToFit="1"/>
    </xf>
    <xf numFmtId="176" fontId="6" fillId="7" borderId="49" xfId="0" applyNumberFormat="1" applyFont="1" applyFill="1" applyBorder="1" applyAlignment="1">
      <alignment horizontal="left" vertical="center" wrapText="1" shrinkToFit="1"/>
    </xf>
    <xf numFmtId="176" fontId="1" fillId="18" borderId="169" xfId="0" applyNumberFormat="1" applyFont="1" applyFill="1" applyBorder="1" applyAlignment="1">
      <alignment vertical="center" shrinkToFit="1"/>
    </xf>
    <xf numFmtId="176" fontId="33" fillId="19" borderId="76" xfId="0" applyNumberFormat="1" applyFont="1" applyFill="1" applyBorder="1" applyAlignment="1">
      <alignment horizontal="left" vertical="center"/>
    </xf>
    <xf numFmtId="176" fontId="36" fillId="19" borderId="58" xfId="0" applyNumberFormat="1" applyFont="1" applyFill="1" applyBorder="1" applyAlignment="1">
      <alignment vertical="center" shrinkToFit="1"/>
    </xf>
    <xf numFmtId="176" fontId="28" fillId="7" borderId="49" xfId="0" applyNumberFormat="1" applyFont="1" applyFill="1" applyBorder="1" applyAlignment="1">
      <alignment vertical="center" wrapText="1" shrinkToFit="1"/>
    </xf>
    <xf numFmtId="176" fontId="1" fillId="18" borderId="97" xfId="0" applyNumberFormat="1" applyFont="1" applyFill="1" applyBorder="1" applyAlignment="1">
      <alignment vertical="center" shrinkToFit="1"/>
    </xf>
    <xf numFmtId="176" fontId="1" fillId="18" borderId="10" xfId="0" applyNumberFormat="1" applyFont="1" applyFill="1" applyBorder="1" applyAlignment="1">
      <alignment vertical="center" shrinkToFit="1"/>
    </xf>
    <xf numFmtId="176" fontId="1" fillId="0" borderId="110" xfId="0" applyNumberFormat="1" applyFont="1" applyFill="1" applyBorder="1" applyAlignment="1">
      <alignment vertical="center" shrinkToFit="1"/>
    </xf>
    <xf numFmtId="176" fontId="20" fillId="7" borderId="22" xfId="0" applyNumberFormat="1" applyFont="1" applyFill="1" applyBorder="1" applyAlignment="1">
      <alignment vertical="center" shrinkToFit="1"/>
    </xf>
    <xf numFmtId="176" fontId="20" fillId="7" borderId="50" xfId="0" applyNumberFormat="1" applyFont="1" applyFill="1" applyBorder="1" applyAlignment="1">
      <alignment vertical="center" shrinkToFit="1"/>
    </xf>
    <xf numFmtId="176" fontId="16" fillId="16" borderId="50" xfId="0" applyNumberFormat="1" applyFont="1" applyFill="1" applyBorder="1" applyAlignment="1">
      <alignment vertical="center" shrinkToFit="1"/>
    </xf>
    <xf numFmtId="176" fontId="37" fillId="3" borderId="157" xfId="0" applyNumberFormat="1" applyFont="1" applyFill="1" applyBorder="1" applyAlignment="1">
      <alignment vertical="center" wrapText="1" shrinkToFit="1"/>
    </xf>
    <xf numFmtId="176" fontId="37" fillId="16" borderId="158" xfId="0" applyNumberFormat="1" applyFont="1" applyFill="1" applyBorder="1" applyAlignment="1">
      <alignment vertical="center" wrapText="1" shrinkToFit="1"/>
    </xf>
    <xf numFmtId="176" fontId="38" fillId="7" borderId="159" xfId="0" applyNumberFormat="1" applyFont="1" applyFill="1" applyBorder="1" applyAlignment="1">
      <alignment vertical="center" wrapText="1" shrinkToFit="1"/>
    </xf>
    <xf numFmtId="176" fontId="11" fillId="0" borderId="160" xfId="0" applyNumberFormat="1" applyFont="1" applyFill="1" applyBorder="1" applyAlignment="1">
      <alignment vertical="center" wrapText="1"/>
    </xf>
    <xf numFmtId="176" fontId="38" fillId="7" borderId="162" xfId="0" applyNumberFormat="1" applyFont="1" applyFill="1" applyBorder="1" applyAlignment="1">
      <alignment vertical="center" wrapText="1" shrinkToFit="1"/>
    </xf>
    <xf numFmtId="176" fontId="11" fillId="18" borderId="163" xfId="0" applyNumberFormat="1" applyFont="1" applyFill="1" applyBorder="1" applyAlignment="1">
      <alignment vertical="center" wrapText="1"/>
    </xf>
    <xf numFmtId="176" fontId="11" fillId="19" borderId="161" xfId="0" applyNumberFormat="1" applyFont="1" applyFill="1" applyBorder="1" applyAlignment="1">
      <alignment vertical="center" wrapText="1"/>
    </xf>
    <xf numFmtId="176" fontId="11" fillId="18" borderId="160" xfId="0" applyNumberFormat="1" applyFont="1" applyFill="1" applyBorder="1" applyAlignment="1">
      <alignment vertical="center" wrapText="1"/>
    </xf>
    <xf numFmtId="176" fontId="11" fillId="18" borderId="156" xfId="0" applyNumberFormat="1" applyFont="1" applyFill="1" applyBorder="1" applyAlignment="1">
      <alignment vertical="center" wrapText="1"/>
    </xf>
    <xf numFmtId="176" fontId="11" fillId="0" borderId="163" xfId="0" applyNumberFormat="1" applyFont="1" applyFill="1" applyBorder="1" applyAlignment="1">
      <alignment vertical="center" wrapText="1"/>
    </xf>
    <xf numFmtId="176" fontId="11" fillId="0" borderId="164" xfId="0" applyNumberFormat="1" applyFont="1" applyFill="1" applyBorder="1" applyAlignment="1">
      <alignment vertical="center" wrapText="1"/>
    </xf>
    <xf numFmtId="176" fontId="37" fillId="16" borderId="162" xfId="0" applyNumberFormat="1" applyFont="1" applyFill="1" applyBorder="1" applyAlignment="1">
      <alignment vertical="center" wrapText="1" shrinkToFit="1"/>
    </xf>
    <xf numFmtId="176" fontId="11" fillId="0" borderId="165" xfId="0" applyNumberFormat="1" applyFont="1" applyFill="1" applyBorder="1" applyAlignment="1">
      <alignment vertical="center" wrapText="1"/>
    </xf>
    <xf numFmtId="176" fontId="38" fillId="7" borderId="170" xfId="0" applyNumberFormat="1" applyFont="1" applyFill="1" applyBorder="1" applyAlignment="1">
      <alignment vertical="center" wrapText="1" shrinkToFit="1"/>
    </xf>
    <xf numFmtId="176" fontId="11" fillId="0" borderId="171" xfId="0" applyNumberFormat="1" applyFont="1" applyFill="1" applyBorder="1" applyAlignment="1">
      <alignment vertical="center" wrapText="1"/>
    </xf>
    <xf numFmtId="176" fontId="37" fillId="16" borderId="170" xfId="0" applyNumberFormat="1" applyFont="1" applyFill="1" applyBorder="1" applyAlignment="1">
      <alignment vertical="center" wrapText="1" shrinkToFit="1"/>
    </xf>
    <xf numFmtId="176" fontId="1" fillId="0" borderId="68" xfId="0" applyNumberFormat="1" applyFont="1" applyFill="1" applyBorder="1" applyAlignment="1">
      <alignment vertical="center" shrinkToFit="1"/>
    </xf>
    <xf numFmtId="0" fontId="6" fillId="18" borderId="6" xfId="0" applyFont="1" applyFill="1" applyBorder="1" applyAlignment="1">
      <alignment horizontal="left" vertical="center" wrapText="1"/>
    </xf>
    <xf numFmtId="0" fontId="6" fillId="18" borderId="57" xfId="0" applyFont="1" applyFill="1" applyBorder="1" applyAlignment="1">
      <alignment horizontal="left" vertical="center" wrapText="1"/>
    </xf>
    <xf numFmtId="0" fontId="6" fillId="19" borderId="57" xfId="0" applyFont="1" applyFill="1" applyBorder="1" applyAlignment="1">
      <alignment horizontal="left" vertical="center" wrapText="1"/>
    </xf>
    <xf numFmtId="0" fontId="6" fillId="18" borderId="20"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0" xfId="0" applyFont="1" applyAlignment="1">
      <alignment horizontal="center" vertical="center"/>
    </xf>
    <xf numFmtId="0" fontId="27" fillId="3" borderId="40" xfId="0" applyFont="1" applyFill="1" applyBorder="1" applyAlignment="1">
      <alignment horizontal="left" vertical="center"/>
    </xf>
    <xf numFmtId="0" fontId="27" fillId="16" borderId="7" xfId="0" applyFont="1" applyFill="1" applyBorder="1" applyAlignment="1">
      <alignment horizontal="left" vertical="center"/>
    </xf>
    <xf numFmtId="0" fontId="28" fillId="7" borderId="7" xfId="0" applyFont="1" applyFill="1" applyBorder="1" applyAlignment="1">
      <alignment horizontal="left" vertical="center"/>
    </xf>
    <xf numFmtId="0" fontId="6" fillId="0" borderId="58" xfId="0" applyFont="1" applyFill="1" applyBorder="1" applyAlignment="1">
      <alignment horizontal="left" vertical="center" wrapText="1"/>
    </xf>
    <xf numFmtId="0" fontId="33" fillId="0" borderId="57" xfId="0" applyFont="1" applyFill="1" applyBorder="1" applyAlignment="1">
      <alignment horizontal="left" vertical="center" wrapText="1"/>
    </xf>
    <xf numFmtId="0" fontId="6" fillId="18" borderId="98" xfId="0" applyFont="1" applyFill="1" applyBorder="1" applyAlignment="1">
      <alignment horizontal="left" vertical="center" wrapText="1"/>
    </xf>
    <xf numFmtId="0" fontId="6" fillId="0" borderId="111" xfId="0" applyFont="1" applyFill="1" applyBorder="1" applyAlignment="1">
      <alignment horizontal="left" vertical="center" wrapText="1"/>
    </xf>
    <xf numFmtId="0" fontId="13" fillId="0" borderId="0" xfId="0" applyFont="1" applyFill="1" applyBorder="1" applyAlignment="1">
      <alignment horizontal="center" vertical="center"/>
    </xf>
    <xf numFmtId="0" fontId="23" fillId="0" borderId="18" xfId="0" applyFont="1" applyBorder="1" applyAlignment="1">
      <alignment horizontal="center" vertical="center"/>
    </xf>
    <xf numFmtId="0" fontId="23" fillId="0" borderId="18" xfId="0" applyFont="1" applyFill="1" applyBorder="1" applyAlignment="1">
      <alignment horizontal="center" vertical="center"/>
    </xf>
    <xf numFmtId="0" fontId="23" fillId="0" borderId="0" xfId="0" applyFont="1" applyFill="1" applyBorder="1" applyAlignment="1">
      <alignment horizontal="center" vertical="center"/>
    </xf>
    <xf numFmtId="0" fontId="17" fillId="0" borderId="0" xfId="0" applyFont="1" applyFill="1" applyBorder="1">
      <alignment vertical="center"/>
    </xf>
    <xf numFmtId="0" fontId="13" fillId="20" borderId="18" xfId="0" applyFont="1" applyFill="1" applyBorder="1" applyAlignment="1">
      <alignment horizontal="center" vertical="center"/>
    </xf>
    <xf numFmtId="176" fontId="44" fillId="10" borderId="58" xfId="0" applyNumberFormat="1" applyFont="1" applyFill="1" applyBorder="1" applyAlignment="1">
      <alignment vertical="center" shrinkToFit="1"/>
    </xf>
    <xf numFmtId="176" fontId="44" fillId="0" borderId="58" xfId="0" applyNumberFormat="1" applyFont="1" applyFill="1" applyBorder="1" applyAlignment="1">
      <alignment vertical="center" shrinkToFit="1"/>
    </xf>
    <xf numFmtId="176" fontId="44" fillId="0" borderId="57" xfId="0" applyNumberFormat="1" applyFont="1" applyFill="1" applyBorder="1" applyAlignment="1">
      <alignment vertical="center" shrinkToFit="1"/>
    </xf>
    <xf numFmtId="0" fontId="9" fillId="9" borderId="67" xfId="0" applyFont="1" applyFill="1" applyBorder="1" applyAlignment="1">
      <alignment horizontal="center" vertical="center"/>
    </xf>
    <xf numFmtId="0" fontId="9" fillId="9" borderId="52" xfId="0" applyFont="1" applyFill="1" applyBorder="1" applyAlignment="1">
      <alignment horizontal="center" vertical="center"/>
    </xf>
    <xf numFmtId="0" fontId="11" fillId="21" borderId="58" xfId="0" applyFont="1" applyFill="1" applyBorder="1" applyAlignment="1">
      <alignment horizontal="center" vertical="center"/>
    </xf>
    <xf numFmtId="0" fontId="1" fillId="21" borderId="58" xfId="0" applyFont="1" applyFill="1" applyBorder="1" applyAlignment="1">
      <alignment horizontal="center" vertical="center"/>
    </xf>
    <xf numFmtId="0" fontId="6" fillId="21" borderId="57" xfId="0" applyFont="1" applyFill="1" applyBorder="1" applyAlignment="1">
      <alignment vertical="center" wrapText="1"/>
    </xf>
    <xf numFmtId="0" fontId="6" fillId="21" borderId="58" xfId="0" applyFont="1" applyFill="1" applyBorder="1" applyAlignment="1">
      <alignment vertical="center" wrapText="1"/>
    </xf>
    <xf numFmtId="0" fontId="8" fillId="21" borderId="58" xfId="0" applyFont="1" applyFill="1" applyBorder="1" applyAlignment="1">
      <alignment horizontal="center" vertical="center" wrapText="1"/>
    </xf>
    <xf numFmtId="0" fontId="15" fillId="21" borderId="63" xfId="0" applyFont="1" applyFill="1" applyBorder="1" applyAlignment="1">
      <alignment horizontal="center" vertical="center" wrapText="1"/>
    </xf>
    <xf numFmtId="0" fontId="8" fillId="21" borderId="59" xfId="0" applyFont="1" applyFill="1" applyBorder="1" applyAlignment="1">
      <alignment horizontal="center" vertical="center" wrapText="1"/>
    </xf>
    <xf numFmtId="0" fontId="8" fillId="21" borderId="60" xfId="0" applyFont="1" applyFill="1" applyBorder="1" applyAlignment="1">
      <alignment horizontal="center" vertical="center" wrapText="1"/>
    </xf>
    <xf numFmtId="0" fontId="12" fillId="21" borderId="61" xfId="0" applyFont="1" applyFill="1" applyBorder="1" applyAlignment="1">
      <alignment horizontal="center" vertical="center" wrapText="1"/>
    </xf>
    <xf numFmtId="0" fontId="12" fillId="21" borderId="62" xfId="0" applyFont="1" applyFill="1" applyBorder="1" applyAlignment="1">
      <alignment horizontal="center" vertical="center" wrapText="1"/>
    </xf>
    <xf numFmtId="0" fontId="12" fillId="21" borderId="89" xfId="0" applyFont="1" applyFill="1" applyBorder="1" applyAlignment="1">
      <alignment horizontal="center" vertical="center" wrapText="1"/>
    </xf>
    <xf numFmtId="0" fontId="12" fillId="21" borderId="63" xfId="0" applyFont="1" applyFill="1" applyBorder="1" applyAlignment="1">
      <alignment horizontal="center" vertical="center" wrapText="1"/>
    </xf>
    <xf numFmtId="177" fontId="12" fillId="21" borderId="57" xfId="0" applyNumberFormat="1" applyFont="1" applyFill="1" applyBorder="1" applyAlignment="1">
      <alignment horizontal="center" vertical="center" wrapText="1"/>
    </xf>
    <xf numFmtId="177" fontId="15" fillId="21" borderId="57" xfId="0" applyNumberFormat="1" applyFont="1" applyFill="1" applyBorder="1" applyAlignment="1">
      <alignment horizontal="center" vertical="center" wrapText="1"/>
    </xf>
    <xf numFmtId="176" fontId="1" fillId="21" borderId="58" xfId="1" applyNumberFormat="1" applyFont="1" applyFill="1" applyBorder="1" applyAlignment="1">
      <alignment horizontal="right" vertical="center" shrinkToFit="1"/>
    </xf>
    <xf numFmtId="176" fontId="1" fillId="21" borderId="57" xfId="1" applyNumberFormat="1" applyFont="1" applyFill="1" applyBorder="1" applyAlignment="1">
      <alignment horizontal="right" vertical="center" shrinkToFit="1"/>
    </xf>
    <xf numFmtId="176" fontId="1" fillId="21" borderId="140" xfId="1" applyNumberFormat="1" applyFont="1" applyFill="1" applyBorder="1" applyAlignment="1">
      <alignment horizontal="right" vertical="center" shrinkToFit="1"/>
    </xf>
    <xf numFmtId="176" fontId="6" fillId="21" borderId="76" xfId="0" applyNumberFormat="1" applyFont="1" applyFill="1" applyBorder="1" applyAlignment="1">
      <alignment horizontal="left" vertical="center" wrapText="1"/>
    </xf>
    <xf numFmtId="176" fontId="1" fillId="21" borderId="58" xfId="0" applyNumberFormat="1" applyFont="1" applyFill="1" applyBorder="1" applyAlignment="1">
      <alignment vertical="center" shrinkToFit="1"/>
    </xf>
    <xf numFmtId="176" fontId="1" fillId="21" borderId="57" xfId="0" applyNumberFormat="1" applyFont="1" applyFill="1" applyBorder="1" applyAlignment="1">
      <alignment vertical="center" shrinkToFit="1"/>
    </xf>
    <xf numFmtId="176" fontId="1" fillId="21" borderId="58" xfId="0" applyNumberFormat="1" applyFont="1" applyFill="1" applyBorder="1">
      <alignment vertical="center"/>
    </xf>
    <xf numFmtId="176" fontId="1" fillId="21" borderId="69" xfId="0" applyNumberFormat="1" applyFont="1" applyFill="1" applyBorder="1">
      <alignment vertical="center"/>
    </xf>
    <xf numFmtId="176" fontId="6" fillId="21" borderId="62" xfId="0" applyNumberFormat="1" applyFont="1" applyFill="1" applyBorder="1" applyAlignment="1">
      <alignment horizontal="left" vertical="center" wrapText="1"/>
    </xf>
    <xf numFmtId="0" fontId="6" fillId="21" borderId="57" xfId="0" applyFont="1" applyFill="1" applyBorder="1" applyAlignment="1">
      <alignment horizontal="left" vertical="center" wrapText="1"/>
    </xf>
    <xf numFmtId="0" fontId="6" fillId="0" borderId="10" xfId="0" applyFont="1" applyFill="1" applyBorder="1" applyAlignment="1">
      <alignment horizontal="left" vertical="center" wrapText="1"/>
    </xf>
    <xf numFmtId="176" fontId="1" fillId="0" borderId="18" xfId="0" applyNumberFormat="1" applyFont="1" applyBorder="1">
      <alignment vertical="center"/>
    </xf>
    <xf numFmtId="0" fontId="14" fillId="0" borderId="18" xfId="0" applyFont="1" applyBorder="1">
      <alignment vertical="center"/>
    </xf>
    <xf numFmtId="0" fontId="13" fillId="20" borderId="18" xfId="0" applyFont="1" applyFill="1" applyBorder="1" applyAlignment="1">
      <alignment horizontal="center" vertical="center"/>
    </xf>
    <xf numFmtId="38" fontId="12" fillId="0" borderId="18" xfId="1" applyFont="1" applyBorder="1">
      <alignment vertical="center"/>
    </xf>
    <xf numFmtId="0" fontId="8" fillId="0" borderId="110" xfId="0" applyFont="1" applyFill="1" applyBorder="1" applyAlignment="1">
      <alignment horizontal="center" vertical="center" wrapText="1"/>
    </xf>
    <xf numFmtId="0" fontId="1" fillId="0" borderId="0" xfId="0" applyFont="1" applyAlignment="1">
      <alignment horizontal="center" vertical="center"/>
    </xf>
    <xf numFmtId="0" fontId="22" fillId="3" borderId="19" xfId="0" applyFont="1" applyFill="1" applyBorder="1">
      <alignment vertical="center"/>
    </xf>
    <xf numFmtId="0" fontId="22" fillId="3" borderId="15" xfId="0" applyFont="1" applyFill="1" applyBorder="1">
      <alignment vertical="center"/>
    </xf>
    <xf numFmtId="0" fontId="23" fillId="7" borderId="6" xfId="0" applyFont="1" applyFill="1" applyBorder="1">
      <alignment vertical="center"/>
    </xf>
    <xf numFmtId="0" fontId="23" fillId="7" borderId="7" xfId="0" applyFont="1" applyFill="1" applyBorder="1">
      <alignment vertical="center"/>
    </xf>
    <xf numFmtId="0" fontId="17" fillId="7" borderId="7" xfId="0" applyFont="1" applyFill="1" applyBorder="1">
      <alignment vertical="center"/>
    </xf>
    <xf numFmtId="0" fontId="20" fillId="7" borderId="7" xfId="0" applyFont="1" applyFill="1" applyBorder="1">
      <alignment vertical="center"/>
    </xf>
    <xf numFmtId="0" fontId="20" fillId="7" borderId="11" xfId="0" applyFont="1" applyFill="1" applyBorder="1">
      <alignment vertical="center"/>
    </xf>
    <xf numFmtId="176" fontId="20" fillId="7" borderId="173" xfId="1" applyNumberFormat="1" applyFont="1" applyFill="1" applyBorder="1" applyAlignment="1">
      <alignment horizontal="right" vertical="center" shrinkToFit="1"/>
    </xf>
    <xf numFmtId="176" fontId="6" fillId="7" borderId="175" xfId="0" applyNumberFormat="1" applyFont="1" applyFill="1" applyBorder="1" applyAlignment="1">
      <alignment horizontal="left" vertical="center" shrinkToFit="1"/>
    </xf>
    <xf numFmtId="176" fontId="20" fillId="7" borderId="73" xfId="0" applyNumberFormat="1" applyFont="1" applyFill="1" applyBorder="1" applyAlignment="1">
      <alignment horizontal="left" vertical="center" shrinkToFit="1"/>
    </xf>
    <xf numFmtId="176" fontId="20" fillId="7" borderId="8" xfId="0" applyNumberFormat="1" applyFont="1" applyFill="1" applyBorder="1" applyAlignment="1">
      <alignment horizontal="left" vertical="center" shrinkToFit="1"/>
    </xf>
    <xf numFmtId="0" fontId="4" fillId="3" borderId="19" xfId="0" applyFont="1" applyFill="1" applyBorder="1">
      <alignment vertical="center"/>
    </xf>
    <xf numFmtId="0" fontId="4" fillId="3" borderId="15" xfId="0" applyFont="1" applyFill="1" applyBorder="1">
      <alignment vertical="center"/>
    </xf>
    <xf numFmtId="0" fontId="11" fillId="0" borderId="97" xfId="0" applyFont="1" applyBorder="1" applyAlignment="1">
      <alignment horizontal="center" vertical="center"/>
    </xf>
    <xf numFmtId="0" fontId="1" fillId="0" borderId="97" xfId="0" applyFont="1" applyBorder="1" applyAlignment="1">
      <alignment horizontal="center" vertical="center"/>
    </xf>
    <xf numFmtId="0" fontId="6" fillId="0" borderId="97" xfId="0" applyFont="1" applyBorder="1" applyAlignment="1">
      <alignment vertical="center" wrapText="1"/>
    </xf>
    <xf numFmtId="0" fontId="6" fillId="0" borderId="98" xfId="0" applyFont="1" applyBorder="1" applyAlignment="1">
      <alignment vertical="center" wrapText="1"/>
    </xf>
    <xf numFmtId="0" fontId="8" fillId="0" borderId="97" xfId="0" applyFont="1" applyBorder="1" applyAlignment="1">
      <alignment horizontal="center" vertical="center" wrapText="1"/>
    </xf>
    <xf numFmtId="0" fontId="15" fillId="0" borderId="102"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5" xfId="0" applyFont="1" applyBorder="1" applyAlignment="1">
      <alignment horizontal="center" vertical="center" wrapText="1"/>
    </xf>
    <xf numFmtId="0" fontId="12" fillId="0" borderId="102" xfId="0" applyFont="1" applyBorder="1" applyAlignment="1">
      <alignment horizontal="center" vertical="center" wrapText="1"/>
    </xf>
    <xf numFmtId="177" fontId="12" fillId="0" borderId="98" xfId="0" applyNumberFormat="1" applyFont="1" applyBorder="1" applyAlignment="1">
      <alignment horizontal="center" vertical="center" wrapText="1"/>
    </xf>
    <xf numFmtId="177" fontId="15" fillId="0" borderId="98" xfId="0" applyNumberFormat="1" applyFont="1" applyBorder="1" applyAlignment="1">
      <alignment horizontal="center" vertical="center" wrapText="1"/>
    </xf>
    <xf numFmtId="176" fontId="1" fillId="0" borderId="97" xfId="1" applyNumberFormat="1" applyFont="1" applyBorder="1" applyAlignment="1">
      <alignment horizontal="right" vertical="center" shrinkToFit="1"/>
    </xf>
    <xf numFmtId="176" fontId="1" fillId="0" borderId="98" xfId="1" applyNumberFormat="1" applyFont="1" applyBorder="1" applyAlignment="1">
      <alignment horizontal="right" vertical="center" shrinkToFit="1"/>
    </xf>
    <xf numFmtId="176" fontId="1" fillId="0" borderId="176" xfId="1" applyNumberFormat="1" applyFont="1" applyBorder="1" applyAlignment="1">
      <alignment horizontal="right" vertical="center" shrinkToFit="1"/>
    </xf>
    <xf numFmtId="176" fontId="6" fillId="0" borderId="177" xfId="0" applyNumberFormat="1" applyFont="1" applyBorder="1" applyAlignment="1">
      <alignment horizontal="left" vertical="center"/>
    </xf>
    <xf numFmtId="176" fontId="1" fillId="0" borderId="98" xfId="0" applyNumberFormat="1" applyFont="1" applyBorder="1" applyAlignment="1">
      <alignment vertical="center" shrinkToFit="1"/>
    </xf>
    <xf numFmtId="176" fontId="1" fillId="0" borderId="106" xfId="0" applyNumberFormat="1" applyFont="1" applyBorder="1" applyAlignment="1">
      <alignment horizontal="left" vertical="center"/>
    </xf>
    <xf numFmtId="176" fontId="1" fillId="0" borderId="98" xfId="0" applyNumberFormat="1" applyFont="1" applyBorder="1">
      <alignment vertical="center"/>
    </xf>
    <xf numFmtId="176" fontId="1" fillId="0" borderId="99" xfId="0" applyNumberFormat="1" applyFont="1" applyBorder="1">
      <alignment vertical="center"/>
    </xf>
    <xf numFmtId="176" fontId="1" fillId="0" borderId="100" xfId="0" applyNumberFormat="1" applyFont="1" applyBorder="1" applyAlignment="1">
      <alignment horizontal="left" vertical="center"/>
    </xf>
    <xf numFmtId="176" fontId="20" fillId="7" borderId="178" xfId="1" applyNumberFormat="1" applyFont="1" applyFill="1" applyBorder="1" applyAlignment="1">
      <alignment horizontal="right" vertical="center" shrinkToFit="1"/>
    </xf>
    <xf numFmtId="176" fontId="6" fillId="7" borderId="174" xfId="0" applyNumberFormat="1" applyFont="1" applyFill="1" applyBorder="1" applyAlignment="1">
      <alignment horizontal="left" vertical="center" shrinkToFit="1"/>
    </xf>
    <xf numFmtId="0" fontId="8" fillId="0" borderId="26" xfId="0" applyFont="1" applyBorder="1" applyAlignment="1">
      <alignment horizontal="center" vertical="center" wrapText="1"/>
    </xf>
    <xf numFmtId="176" fontId="1" fillId="0" borderId="179" xfId="1" applyNumberFormat="1" applyFont="1" applyBorder="1" applyAlignment="1">
      <alignment horizontal="right" vertical="center" shrinkToFit="1"/>
    </xf>
    <xf numFmtId="176" fontId="6" fillId="0" borderId="180" xfId="0" applyNumberFormat="1" applyFont="1" applyBorder="1" applyAlignment="1">
      <alignment horizontal="left" vertical="center"/>
    </xf>
    <xf numFmtId="0" fontId="4" fillId="3" borderId="121" xfId="0" applyFont="1" applyFill="1" applyBorder="1">
      <alignment vertical="center"/>
    </xf>
    <xf numFmtId="0" fontId="4" fillId="3" borderId="1" xfId="0" applyFont="1" applyFill="1" applyBorder="1">
      <alignment vertical="center"/>
    </xf>
    <xf numFmtId="0" fontId="8" fillId="0" borderId="98" xfId="0" applyFont="1" applyBorder="1" applyAlignment="1">
      <alignment horizontal="center" vertical="center" wrapText="1"/>
    </xf>
    <xf numFmtId="0" fontId="8" fillId="0" borderId="6" xfId="0" applyFont="1" applyBorder="1" applyAlignment="1">
      <alignment horizontal="center" vertical="center" wrapText="1"/>
    </xf>
    <xf numFmtId="0" fontId="21" fillId="3" borderId="122" xfId="0" applyFont="1" applyFill="1" applyBorder="1">
      <alignment vertical="center"/>
    </xf>
    <xf numFmtId="0" fontId="21" fillId="3" borderId="40" xfId="0" applyFont="1" applyFill="1" applyBorder="1">
      <alignment vertical="center"/>
    </xf>
    <xf numFmtId="0" fontId="3" fillId="3" borderId="40" xfId="0" applyFont="1" applyFill="1" applyBorder="1">
      <alignment vertical="center"/>
    </xf>
    <xf numFmtId="0" fontId="16" fillId="3" borderId="40" xfId="0" applyFont="1" applyFill="1" applyBorder="1">
      <alignment vertical="center"/>
    </xf>
    <xf numFmtId="0" fontId="16" fillId="3" borderId="47" xfId="0" applyFont="1" applyFill="1" applyBorder="1">
      <alignment vertical="center"/>
    </xf>
    <xf numFmtId="0" fontId="9" fillId="3" borderId="40" xfId="0" applyFont="1" applyFill="1" applyBorder="1" applyAlignment="1">
      <alignment horizontal="center" vertical="center"/>
    </xf>
    <xf numFmtId="176" fontId="16" fillId="3" borderId="181" xfId="1" applyNumberFormat="1" applyFont="1" applyFill="1" applyBorder="1" applyAlignment="1">
      <alignment horizontal="right" vertical="center" shrinkToFit="1"/>
    </xf>
    <xf numFmtId="176" fontId="27" fillId="3" borderId="182" xfId="0" applyNumberFormat="1" applyFont="1" applyFill="1" applyBorder="1" applyAlignment="1">
      <alignment horizontal="left" vertical="center" shrinkToFit="1"/>
    </xf>
    <xf numFmtId="176" fontId="1" fillId="0" borderId="183" xfId="1" applyNumberFormat="1" applyFont="1" applyFill="1" applyBorder="1" applyAlignment="1">
      <alignment horizontal="right" vertical="center" shrinkToFit="1"/>
    </xf>
    <xf numFmtId="176" fontId="6" fillId="0" borderId="184" xfId="0" applyNumberFormat="1" applyFont="1" applyFill="1" applyBorder="1" applyAlignment="1">
      <alignment horizontal="left" vertical="center"/>
    </xf>
    <xf numFmtId="176" fontId="1" fillId="0" borderId="131" xfId="0" applyNumberFormat="1" applyFont="1" applyFill="1" applyBorder="1" applyAlignment="1">
      <alignment horizontal="left" vertical="center"/>
    </xf>
    <xf numFmtId="176" fontId="1" fillId="0" borderId="70" xfId="0" applyNumberFormat="1" applyFont="1" applyFill="1" applyBorder="1">
      <alignment vertical="center"/>
    </xf>
    <xf numFmtId="176" fontId="1" fillId="0" borderId="129" xfId="0" applyNumberFormat="1" applyFont="1" applyFill="1" applyBorder="1" applyAlignment="1">
      <alignment horizontal="left" vertical="center"/>
    </xf>
    <xf numFmtId="0" fontId="1" fillId="0" borderId="0" xfId="0" applyFont="1" applyAlignment="1">
      <alignment horizontal="center" vertical="center"/>
    </xf>
    <xf numFmtId="0" fontId="11" fillId="21" borderId="97" xfId="0" applyFont="1" applyFill="1" applyBorder="1" applyAlignment="1">
      <alignment horizontal="center" vertical="center"/>
    </xf>
    <xf numFmtId="0" fontId="1" fillId="21" borderId="97" xfId="0" applyFont="1" applyFill="1" applyBorder="1" applyAlignment="1">
      <alignment horizontal="center" vertical="center"/>
    </xf>
    <xf numFmtId="0" fontId="33" fillId="21" borderId="97" xfId="0" applyFont="1" applyFill="1" applyBorder="1" applyAlignment="1">
      <alignment vertical="center" wrapText="1"/>
    </xf>
    <xf numFmtId="0" fontId="33" fillId="21" borderId="98" xfId="0" applyFont="1" applyFill="1" applyBorder="1" applyAlignment="1">
      <alignment horizontal="left" vertical="center" wrapText="1"/>
    </xf>
    <xf numFmtId="0" fontId="6" fillId="21" borderId="98" xfId="0" applyFont="1" applyFill="1" applyBorder="1" applyAlignment="1">
      <alignment vertical="center" wrapText="1"/>
    </xf>
    <xf numFmtId="0" fontId="6" fillId="21" borderId="97" xfId="0" applyFont="1" applyFill="1" applyBorder="1" applyAlignment="1">
      <alignment vertical="center" wrapText="1"/>
    </xf>
    <xf numFmtId="0" fontId="8" fillId="21" borderId="97" xfId="0" applyFont="1" applyFill="1" applyBorder="1" applyAlignment="1">
      <alignment horizontal="center" vertical="center" wrapText="1"/>
    </xf>
    <xf numFmtId="0" fontId="15" fillId="21" borderId="102" xfId="0" applyFont="1" applyFill="1" applyBorder="1" applyAlignment="1">
      <alignment horizontal="center" vertical="center" wrapText="1"/>
    </xf>
    <xf numFmtId="0" fontId="8" fillId="21" borderId="101" xfId="0" applyFont="1" applyFill="1" applyBorder="1" applyAlignment="1">
      <alignment horizontal="center" vertical="center" wrapText="1"/>
    </xf>
    <xf numFmtId="0" fontId="8" fillId="21" borderId="103" xfId="0" applyFont="1" applyFill="1" applyBorder="1" applyAlignment="1">
      <alignment horizontal="center" vertical="center" wrapText="1"/>
    </xf>
    <xf numFmtId="0" fontId="12" fillId="21" borderId="104" xfId="0" applyFont="1" applyFill="1" applyBorder="1" applyAlignment="1">
      <alignment horizontal="center" vertical="center" wrapText="1"/>
    </xf>
    <xf numFmtId="0" fontId="12" fillId="21" borderId="100" xfId="0" applyFont="1" applyFill="1" applyBorder="1" applyAlignment="1">
      <alignment horizontal="center" vertical="center" wrapText="1"/>
    </xf>
    <xf numFmtId="0" fontId="12" fillId="21" borderId="105" xfId="0" applyFont="1" applyFill="1" applyBorder="1" applyAlignment="1">
      <alignment horizontal="center" vertical="center" wrapText="1"/>
    </xf>
    <xf numFmtId="0" fontId="12" fillId="21" borderId="102" xfId="0" applyFont="1" applyFill="1" applyBorder="1" applyAlignment="1">
      <alignment horizontal="center" vertical="center" wrapText="1"/>
    </xf>
    <xf numFmtId="177" fontId="12" fillId="21" borderId="98" xfId="0" applyNumberFormat="1" applyFont="1" applyFill="1" applyBorder="1" applyAlignment="1">
      <alignment horizontal="center" vertical="center" wrapText="1"/>
    </xf>
    <xf numFmtId="177" fontId="15" fillId="21" borderId="98" xfId="0" applyNumberFormat="1" applyFont="1" applyFill="1" applyBorder="1" applyAlignment="1">
      <alignment horizontal="center" vertical="center" wrapText="1"/>
    </xf>
    <xf numFmtId="176" fontId="1" fillId="21" borderId="97" xfId="1" applyNumberFormat="1" applyFont="1" applyFill="1" applyBorder="1" applyAlignment="1">
      <alignment horizontal="right" vertical="center" shrinkToFit="1"/>
    </xf>
    <xf numFmtId="176" fontId="1" fillId="21" borderId="98" xfId="1" applyNumberFormat="1" applyFont="1" applyFill="1" applyBorder="1" applyAlignment="1">
      <alignment horizontal="right" vertical="center" shrinkToFit="1"/>
    </xf>
    <xf numFmtId="176" fontId="1" fillId="21" borderId="141" xfId="1" applyNumberFormat="1" applyFont="1" applyFill="1" applyBorder="1" applyAlignment="1">
      <alignment horizontal="right" vertical="center" shrinkToFit="1"/>
    </xf>
    <xf numFmtId="176" fontId="6" fillId="21" borderId="106" xfId="0" applyNumberFormat="1" applyFont="1" applyFill="1" applyBorder="1" applyAlignment="1">
      <alignment horizontal="left" vertical="center" wrapText="1"/>
    </xf>
    <xf numFmtId="176" fontId="1" fillId="21" borderId="97" xfId="0" applyNumberFormat="1" applyFont="1" applyFill="1" applyBorder="1" applyAlignment="1">
      <alignment vertical="center" shrinkToFit="1"/>
    </xf>
    <xf numFmtId="176" fontId="1" fillId="21" borderId="98" xfId="0" applyNumberFormat="1" applyFont="1" applyFill="1" applyBorder="1" applyAlignment="1">
      <alignment vertical="center" shrinkToFit="1"/>
    </xf>
    <xf numFmtId="176" fontId="1" fillId="21" borderId="97" xfId="0" applyNumberFormat="1" applyFont="1" applyFill="1" applyBorder="1">
      <alignment vertical="center"/>
    </xf>
    <xf numFmtId="176" fontId="1" fillId="21" borderId="99" xfId="0" applyNumberFormat="1" applyFont="1" applyFill="1" applyBorder="1">
      <alignment vertical="center"/>
    </xf>
    <xf numFmtId="176" fontId="6" fillId="21" borderId="100" xfId="0" applyNumberFormat="1" applyFont="1" applyFill="1" applyBorder="1" applyAlignment="1">
      <alignment horizontal="left" vertical="center" wrapText="1"/>
    </xf>
    <xf numFmtId="176" fontId="27" fillId="3" borderId="185" xfId="0" applyNumberFormat="1" applyFont="1" applyFill="1" applyBorder="1" applyAlignment="1">
      <alignment horizontal="left" vertical="center" shrinkToFit="1"/>
    </xf>
    <xf numFmtId="176" fontId="6" fillId="7" borderId="186" xfId="0" applyNumberFormat="1" applyFont="1" applyFill="1" applyBorder="1" applyAlignment="1">
      <alignment horizontal="left" vertical="center" shrinkToFit="1"/>
    </xf>
    <xf numFmtId="0" fontId="11" fillId="0" borderId="16" xfId="0" applyFont="1" applyBorder="1" applyAlignment="1">
      <alignment horizontal="center" vertical="center"/>
    </xf>
    <xf numFmtId="0" fontId="1" fillId="0" borderId="16" xfId="0" applyFont="1" applyBorder="1" applyAlignment="1">
      <alignment horizontal="center" vertical="center"/>
    </xf>
    <xf numFmtId="0" fontId="6" fillId="0" borderId="16" xfId="0" applyFont="1" applyBorder="1" applyAlignment="1">
      <alignment vertical="center" wrapText="1"/>
    </xf>
    <xf numFmtId="0" fontId="8" fillId="0" borderId="39" xfId="0" applyFont="1" applyBorder="1" applyAlignment="1">
      <alignment horizontal="center" vertical="center" wrapText="1"/>
    </xf>
    <xf numFmtId="0" fontId="6" fillId="0" borderId="39" xfId="0" applyFont="1" applyBorder="1" applyAlignment="1">
      <alignment vertical="center" wrapText="1"/>
    </xf>
    <xf numFmtId="0" fontId="8" fillId="0" borderId="16" xfId="0" applyFont="1" applyBorder="1" applyAlignment="1">
      <alignment horizontal="center" vertical="center" wrapText="1"/>
    </xf>
    <xf numFmtId="0" fontId="15" fillId="0" borderId="187" xfId="0" applyFont="1" applyBorder="1" applyAlignment="1">
      <alignment horizontal="center" vertical="center" wrapText="1"/>
    </xf>
    <xf numFmtId="0" fontId="8" fillId="0" borderId="188" xfId="0" applyFont="1" applyBorder="1" applyAlignment="1">
      <alignment horizontal="center" vertical="center" wrapText="1"/>
    </xf>
    <xf numFmtId="0" fontId="8" fillId="0" borderId="189"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17" xfId="0" applyFont="1" applyBorder="1" applyAlignment="1">
      <alignment horizontal="center" vertical="center" wrapText="1"/>
    </xf>
    <xf numFmtId="177" fontId="12" fillId="0" borderId="3" xfId="0" applyNumberFormat="1" applyFont="1" applyBorder="1" applyAlignment="1">
      <alignment horizontal="center" vertical="center" wrapText="1"/>
    </xf>
    <xf numFmtId="177" fontId="15" fillId="0" borderId="3" xfId="0" applyNumberFormat="1" applyFont="1" applyBorder="1" applyAlignment="1">
      <alignment horizontal="center" vertical="center" wrapText="1"/>
    </xf>
    <xf numFmtId="176" fontId="1" fillId="0" borderId="2" xfId="1" applyNumberFormat="1" applyFont="1" applyBorder="1" applyAlignment="1">
      <alignment horizontal="right" vertical="center" shrinkToFit="1"/>
    </xf>
    <xf numFmtId="176" fontId="1" fillId="0" borderId="3" xfId="1" applyNumberFormat="1" applyFont="1" applyBorder="1" applyAlignment="1">
      <alignment horizontal="right" vertical="center" shrinkToFit="1"/>
    </xf>
    <xf numFmtId="176" fontId="1" fillId="0" borderId="190" xfId="1" applyNumberFormat="1" applyFont="1" applyBorder="1" applyAlignment="1">
      <alignment horizontal="right" vertical="center" shrinkToFit="1"/>
    </xf>
    <xf numFmtId="176" fontId="6" fillId="0" borderId="191" xfId="0" applyNumberFormat="1" applyFont="1" applyBorder="1" applyAlignment="1">
      <alignment horizontal="left" vertical="center"/>
    </xf>
    <xf numFmtId="176" fontId="1" fillId="0" borderId="192" xfId="0" applyNumberFormat="1" applyFont="1" applyBorder="1" applyAlignment="1">
      <alignment vertical="center" shrinkToFit="1"/>
    </xf>
    <xf numFmtId="176" fontId="1" fillId="0" borderId="193" xfId="0" applyNumberFormat="1" applyFont="1" applyBorder="1" applyAlignment="1">
      <alignment horizontal="left" vertical="center"/>
    </xf>
    <xf numFmtId="176" fontId="1" fillId="0" borderId="192" xfId="0" applyNumberFormat="1" applyFont="1" applyBorder="1">
      <alignment vertical="center"/>
    </xf>
    <xf numFmtId="176" fontId="1" fillId="0" borderId="194" xfId="0" applyNumberFormat="1" applyFont="1" applyBorder="1">
      <alignment vertical="center"/>
    </xf>
    <xf numFmtId="176" fontId="1" fillId="0" borderId="195" xfId="0" applyNumberFormat="1" applyFont="1" applyBorder="1" applyAlignment="1">
      <alignment horizontal="left" vertical="center"/>
    </xf>
    <xf numFmtId="0" fontId="1" fillId="0" borderId="0" xfId="0" applyFont="1" applyAlignment="1">
      <alignment horizontal="center" vertical="center"/>
    </xf>
    <xf numFmtId="176" fontId="36" fillId="0" borderId="58" xfId="0" applyNumberFormat="1" applyFont="1" applyFill="1" applyBorder="1" applyAlignment="1">
      <alignment vertical="center" shrinkToFit="1"/>
    </xf>
    <xf numFmtId="176" fontId="28" fillId="7" borderId="73" xfId="0" applyNumberFormat="1" applyFont="1" applyFill="1" applyBorder="1" applyAlignment="1">
      <alignment vertical="center" wrapText="1" shrinkToFit="1"/>
    </xf>
    <xf numFmtId="176" fontId="20" fillId="7" borderId="8" xfId="0" applyNumberFormat="1" applyFont="1" applyFill="1" applyBorder="1" applyAlignment="1">
      <alignment vertical="center" shrinkToFit="1"/>
    </xf>
    <xf numFmtId="176" fontId="44" fillId="0" borderId="98" xfId="0" applyNumberFormat="1" applyFont="1" applyFill="1" applyBorder="1" applyAlignment="1">
      <alignment vertical="center" shrinkToFit="1"/>
    </xf>
    <xf numFmtId="176" fontId="44" fillId="0" borderId="97" xfId="0" applyNumberFormat="1" applyFont="1" applyFill="1" applyBorder="1" applyAlignment="1">
      <alignment vertical="center" shrinkToFit="1"/>
    </xf>
    <xf numFmtId="0" fontId="11" fillId="0" borderId="18" xfId="0" applyFont="1" applyFill="1" applyBorder="1" applyAlignment="1">
      <alignment horizontal="center" vertical="center"/>
    </xf>
    <xf numFmtId="0" fontId="1" fillId="0" borderId="18" xfId="0" applyFont="1" applyFill="1" applyBorder="1" applyAlignment="1">
      <alignment horizontal="center" vertical="center"/>
    </xf>
    <xf numFmtId="176" fontId="6" fillId="0" borderId="49" xfId="0" applyNumberFormat="1" applyFont="1" applyFill="1" applyBorder="1" applyAlignment="1">
      <alignment horizontal="left" vertical="center" wrapText="1"/>
    </xf>
    <xf numFmtId="176" fontId="1" fillId="0" borderId="18" xfId="0" applyNumberFormat="1" applyFont="1" applyFill="1" applyBorder="1" applyAlignment="1">
      <alignment vertical="center" shrinkToFit="1"/>
    </xf>
    <xf numFmtId="176" fontId="1" fillId="0" borderId="9" xfId="0" applyNumberFormat="1" applyFont="1" applyFill="1" applyBorder="1" applyAlignment="1">
      <alignment vertical="center" shrinkToFit="1"/>
    </xf>
    <xf numFmtId="176" fontId="1" fillId="0" borderId="18" xfId="0" applyNumberFormat="1" applyFont="1" applyFill="1" applyBorder="1">
      <alignment vertical="center"/>
    </xf>
    <xf numFmtId="176" fontId="1" fillId="0" borderId="50" xfId="0" applyNumberFormat="1" applyFont="1" applyFill="1" applyBorder="1">
      <alignment vertical="center"/>
    </xf>
    <xf numFmtId="176" fontId="6" fillId="0" borderId="22" xfId="0" applyNumberFormat="1" applyFont="1" applyFill="1" applyBorder="1" applyAlignment="1">
      <alignment horizontal="left" vertical="center" wrapText="1"/>
    </xf>
    <xf numFmtId="0" fontId="20" fillId="10" borderId="0" xfId="0" applyFont="1" applyFill="1" applyAlignment="1">
      <alignment horizontal="center" vertical="center"/>
    </xf>
    <xf numFmtId="0" fontId="20" fillId="0" borderId="0" xfId="0" applyFont="1" applyFill="1" applyAlignment="1">
      <alignment horizontal="center" vertical="center"/>
    </xf>
    <xf numFmtId="176" fontId="1" fillId="0" borderId="9" xfId="0" applyNumberFormat="1" applyFont="1" applyFill="1" applyBorder="1">
      <alignment vertical="center"/>
    </xf>
    <xf numFmtId="176" fontId="1" fillId="0" borderId="98" xfId="0" applyNumberFormat="1" applyFont="1" applyFill="1" applyBorder="1">
      <alignment vertical="center"/>
    </xf>
    <xf numFmtId="0" fontId="11" fillId="0" borderId="16" xfId="0" applyFont="1" applyFill="1" applyBorder="1" applyAlignment="1">
      <alignment horizontal="center" vertical="center"/>
    </xf>
    <xf numFmtId="0" fontId="1" fillId="0" borderId="16" xfId="0" applyFont="1" applyFill="1" applyBorder="1" applyAlignment="1">
      <alignment horizontal="center" vertical="center"/>
    </xf>
    <xf numFmtId="176" fontId="6" fillId="0" borderId="193" xfId="0" applyNumberFormat="1" applyFont="1" applyFill="1" applyBorder="1" applyAlignment="1">
      <alignment horizontal="left" vertical="center" wrapText="1"/>
    </xf>
    <xf numFmtId="176" fontId="1" fillId="0" borderId="207" xfId="0" applyNumberFormat="1" applyFont="1" applyFill="1" applyBorder="1" applyAlignment="1">
      <alignment vertical="center" shrinkToFit="1"/>
    </xf>
    <xf numFmtId="176" fontId="1" fillId="0" borderId="192" xfId="0" applyNumberFormat="1" applyFont="1" applyFill="1" applyBorder="1" applyAlignment="1">
      <alignment vertical="center" shrinkToFit="1"/>
    </xf>
    <xf numFmtId="176" fontId="34" fillId="0" borderId="207" xfId="0" applyNumberFormat="1" applyFont="1" applyFill="1" applyBorder="1">
      <alignment vertical="center"/>
    </xf>
    <xf numFmtId="176" fontId="1" fillId="0" borderId="207" xfId="0" applyNumberFormat="1" applyFont="1" applyFill="1" applyBorder="1">
      <alignment vertical="center"/>
    </xf>
    <xf numFmtId="176" fontId="1" fillId="0" borderId="194" xfId="0" applyNumberFormat="1" applyFont="1" applyFill="1" applyBorder="1">
      <alignment vertical="center"/>
    </xf>
    <xf numFmtId="176" fontId="6" fillId="0" borderId="195" xfId="0" applyNumberFormat="1" applyFont="1" applyFill="1" applyBorder="1" applyAlignment="1">
      <alignment horizontal="left" vertical="center" wrapText="1"/>
    </xf>
    <xf numFmtId="176" fontId="1" fillId="0" borderId="208" xfId="0" applyNumberFormat="1" applyFont="1" applyFill="1" applyBorder="1">
      <alignment vertical="center"/>
    </xf>
    <xf numFmtId="0" fontId="45" fillId="0" borderId="18" xfId="0" applyFont="1" applyFill="1" applyBorder="1" applyAlignment="1">
      <alignment vertical="center" wrapText="1"/>
    </xf>
    <xf numFmtId="0" fontId="46" fillId="0" borderId="9" xfId="0" applyFont="1" applyFill="1" applyBorder="1" applyAlignment="1">
      <alignment vertical="center" wrapText="1"/>
    </xf>
    <xf numFmtId="176" fontId="46" fillId="0" borderId="49" xfId="0" applyNumberFormat="1" applyFont="1" applyFill="1" applyBorder="1" applyAlignment="1">
      <alignment horizontal="left" vertical="center" wrapText="1"/>
    </xf>
    <xf numFmtId="0" fontId="46" fillId="0" borderId="97" xfId="0" applyFont="1" applyFill="1" applyBorder="1" applyAlignment="1">
      <alignment vertical="center" wrapText="1"/>
    </xf>
    <xf numFmtId="0" fontId="46" fillId="0" borderId="98" xfId="0" applyFont="1" applyFill="1" applyBorder="1" applyAlignment="1">
      <alignment vertical="center" wrapText="1"/>
    </xf>
    <xf numFmtId="176" fontId="46" fillId="0" borderId="106" xfId="0" applyNumberFormat="1" applyFont="1" applyFill="1" applyBorder="1" applyAlignment="1">
      <alignment horizontal="left" vertical="center" wrapText="1"/>
    </xf>
    <xf numFmtId="0" fontId="46" fillId="0" borderId="58" xfId="0" applyFont="1" applyFill="1" applyBorder="1" applyAlignment="1">
      <alignment vertical="center" wrapText="1"/>
    </xf>
    <xf numFmtId="0" fontId="45" fillId="0" borderId="57" xfId="0" applyFont="1" applyFill="1" applyBorder="1" applyAlignment="1">
      <alignment vertical="center" wrapText="1"/>
    </xf>
    <xf numFmtId="176" fontId="46" fillId="0" borderId="76" xfId="0" applyNumberFormat="1" applyFont="1" applyFill="1" applyBorder="1" applyAlignment="1">
      <alignment horizontal="left" vertical="center" wrapText="1"/>
    </xf>
    <xf numFmtId="0" fontId="46" fillId="0" borderId="57" xfId="0" applyFont="1" applyFill="1" applyBorder="1" applyAlignment="1">
      <alignment vertical="center" wrapText="1"/>
    </xf>
    <xf numFmtId="176" fontId="45" fillId="0" borderId="76" xfId="0" applyNumberFormat="1" applyFont="1" applyFill="1" applyBorder="1" applyAlignment="1">
      <alignment horizontal="left" vertical="center"/>
    </xf>
    <xf numFmtId="0" fontId="49" fillId="3" borderId="199" xfId="0" applyFont="1" applyFill="1" applyBorder="1" applyAlignment="1">
      <alignment horizontal="left" vertical="center"/>
    </xf>
    <xf numFmtId="0" fontId="49" fillId="16" borderId="200" xfId="0" applyFont="1" applyFill="1" applyBorder="1" applyAlignment="1">
      <alignment horizontal="left" vertical="center"/>
    </xf>
    <xf numFmtId="0" fontId="5" fillId="7" borderId="200" xfId="0" applyFont="1" applyFill="1" applyBorder="1" applyAlignment="1">
      <alignment horizontal="left" vertical="center"/>
    </xf>
    <xf numFmtId="0" fontId="45" fillId="0" borderId="201" xfId="0" applyFont="1" applyFill="1" applyBorder="1" applyAlignment="1">
      <alignment horizontal="left" vertical="center" wrapText="1"/>
    </xf>
    <xf numFmtId="0" fontId="46" fillId="0" borderId="202" xfId="0" applyFont="1" applyFill="1" applyBorder="1" applyAlignment="1">
      <alignment horizontal="left" vertical="center" wrapText="1"/>
    </xf>
    <xf numFmtId="0" fontId="46" fillId="0" borderId="203" xfId="0" applyFont="1" applyFill="1" applyBorder="1" applyAlignment="1">
      <alignment horizontal="left" vertical="center" wrapText="1"/>
    </xf>
    <xf numFmtId="0" fontId="46" fillId="0" borderId="206" xfId="0" applyFont="1" applyFill="1" applyBorder="1" applyAlignment="1">
      <alignment horizontal="left" vertical="center" wrapText="1"/>
    </xf>
    <xf numFmtId="0" fontId="46" fillId="0" borderId="16" xfId="0" applyFont="1" applyFill="1" applyBorder="1" applyAlignment="1">
      <alignment vertical="center" wrapText="1"/>
    </xf>
    <xf numFmtId="0" fontId="46" fillId="0" borderId="39" xfId="0" applyFont="1" applyFill="1" applyBorder="1" applyAlignment="1">
      <alignment vertical="center" wrapText="1"/>
    </xf>
    <xf numFmtId="176" fontId="46" fillId="0" borderId="193" xfId="0" applyNumberFormat="1" applyFont="1" applyFill="1" applyBorder="1" applyAlignment="1">
      <alignment horizontal="left" vertical="center" wrapText="1"/>
    </xf>
    <xf numFmtId="0" fontId="46" fillId="0" borderId="6" xfId="0" applyFont="1" applyFill="1" applyBorder="1" applyAlignment="1">
      <alignment vertical="center" wrapText="1"/>
    </xf>
    <xf numFmtId="0" fontId="49" fillId="3" borderId="212" xfId="0" applyFont="1" applyFill="1" applyBorder="1" applyAlignment="1">
      <alignment horizontal="left" vertical="center"/>
    </xf>
    <xf numFmtId="0" fontId="49" fillId="16" borderId="213" xfId="0" applyFont="1" applyFill="1" applyBorder="1" applyAlignment="1">
      <alignment horizontal="left" vertical="center"/>
    </xf>
    <xf numFmtId="0" fontId="5" fillId="7" borderId="213" xfId="0" applyFont="1" applyFill="1" applyBorder="1" applyAlignment="1">
      <alignment horizontal="left" vertical="center"/>
    </xf>
    <xf numFmtId="0" fontId="5" fillId="7" borderId="213" xfId="0" applyFont="1" applyFill="1" applyBorder="1" applyAlignment="1">
      <alignment horizontal="center" vertical="center"/>
    </xf>
    <xf numFmtId="0" fontId="46" fillId="0" borderId="215" xfId="0" applyFont="1" applyFill="1" applyBorder="1" applyAlignment="1">
      <alignment horizontal="center" vertical="center" wrapText="1"/>
    </xf>
    <xf numFmtId="0" fontId="46" fillId="0" borderId="216" xfId="0" applyFont="1" applyFill="1" applyBorder="1" applyAlignment="1">
      <alignment horizontal="center" vertical="center" wrapText="1"/>
    </xf>
    <xf numFmtId="0" fontId="49" fillId="16" borderId="213" xfId="0" applyFont="1" applyFill="1" applyBorder="1" applyAlignment="1">
      <alignment horizontal="center" vertical="center"/>
    </xf>
    <xf numFmtId="0" fontId="11" fillId="0" borderId="219" xfId="0" applyFont="1" applyFill="1" applyBorder="1" applyAlignment="1">
      <alignment horizontal="center" vertical="center" wrapText="1"/>
    </xf>
    <xf numFmtId="0" fontId="45" fillId="0" borderId="214" xfId="0" applyFont="1" applyFill="1" applyBorder="1" applyAlignment="1">
      <alignment horizontal="center" vertical="center" wrapText="1"/>
    </xf>
    <xf numFmtId="0" fontId="9" fillId="22" borderId="0" xfId="0" applyFont="1" applyFill="1" applyBorder="1" applyAlignment="1">
      <alignment horizontal="center" vertical="center"/>
    </xf>
    <xf numFmtId="0" fontId="9" fillId="22" borderId="67" xfId="0" applyFont="1" applyFill="1" applyBorder="1" applyAlignment="1">
      <alignment horizontal="center" vertical="center"/>
    </xf>
    <xf numFmtId="0" fontId="9" fillId="22" borderId="39" xfId="0" applyFont="1" applyFill="1" applyBorder="1" applyAlignment="1">
      <alignment horizontal="center" vertical="center"/>
    </xf>
    <xf numFmtId="0" fontId="9" fillId="22" borderId="52" xfId="0" applyFont="1" applyFill="1" applyBorder="1" applyAlignment="1">
      <alignment horizontal="center" vertical="center"/>
    </xf>
    <xf numFmtId="0" fontId="45" fillId="0" borderId="16" xfId="0" applyFont="1" applyFill="1" applyBorder="1" applyAlignment="1">
      <alignment vertical="center" wrapText="1"/>
    </xf>
    <xf numFmtId="176" fontId="46" fillId="0" borderId="51" xfId="0" applyNumberFormat="1" applyFont="1" applyFill="1" applyBorder="1" applyAlignment="1">
      <alignment horizontal="left" vertical="center" wrapText="1"/>
    </xf>
    <xf numFmtId="176" fontId="1" fillId="0" borderId="16" xfId="0" applyNumberFormat="1" applyFont="1" applyFill="1" applyBorder="1" applyAlignment="1">
      <alignment vertical="center" shrinkToFit="1"/>
    </xf>
    <xf numFmtId="0" fontId="9" fillId="22" borderId="220" xfId="0" applyFont="1" applyFill="1" applyBorder="1" applyAlignment="1">
      <alignment horizontal="center" vertical="center"/>
    </xf>
    <xf numFmtId="176" fontId="1" fillId="0" borderId="50" xfId="0" applyNumberFormat="1" applyFont="1" applyFill="1" applyBorder="1" applyAlignment="1">
      <alignment vertical="center" shrinkToFit="1"/>
    </xf>
    <xf numFmtId="176" fontId="1" fillId="0" borderId="52" xfId="0" applyNumberFormat="1" applyFont="1" applyFill="1" applyBorder="1" applyAlignment="1">
      <alignment vertical="center" shrinkToFit="1"/>
    </xf>
    <xf numFmtId="0" fontId="4" fillId="3" borderId="0" xfId="0" applyFont="1" applyFill="1" applyBorder="1">
      <alignment vertical="center"/>
    </xf>
    <xf numFmtId="0" fontId="4" fillId="3" borderId="17" xfId="0" applyFont="1" applyFill="1" applyBorder="1">
      <alignment vertical="center"/>
    </xf>
    <xf numFmtId="0" fontId="45" fillId="0" borderId="11" xfId="0" applyFont="1" applyFill="1" applyBorder="1" applyAlignment="1">
      <alignment vertical="center" wrapText="1"/>
    </xf>
    <xf numFmtId="176" fontId="46" fillId="0" borderId="73" xfId="0" applyNumberFormat="1" applyFont="1" applyFill="1" applyBorder="1" applyAlignment="1">
      <alignment horizontal="left" vertical="center" wrapText="1"/>
    </xf>
    <xf numFmtId="176" fontId="1" fillId="0" borderId="11" xfId="0" applyNumberFormat="1" applyFont="1" applyFill="1" applyBorder="1" applyAlignment="1">
      <alignment vertical="center" shrinkToFit="1"/>
    </xf>
    <xf numFmtId="176" fontId="1" fillId="0" borderId="151" xfId="0" applyNumberFormat="1" applyFont="1" applyFill="1" applyBorder="1" applyAlignment="1">
      <alignment vertical="center" shrinkToFit="1"/>
    </xf>
    <xf numFmtId="0" fontId="11"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45" fillId="0" borderId="2" xfId="0" applyFont="1" applyFill="1" applyBorder="1" applyAlignment="1">
      <alignment vertical="center" wrapText="1"/>
    </xf>
    <xf numFmtId="0" fontId="46" fillId="0" borderId="3" xfId="0" applyFont="1" applyFill="1" applyBorder="1" applyAlignment="1">
      <alignment vertical="center" wrapText="1"/>
    </xf>
    <xf numFmtId="176" fontId="46" fillId="0" borderId="74" xfId="0" applyNumberFormat="1" applyFont="1" applyFill="1" applyBorder="1" applyAlignment="1">
      <alignment horizontal="left" vertical="center" wrapText="1"/>
    </xf>
    <xf numFmtId="176" fontId="1" fillId="0" borderId="2" xfId="0" applyNumberFormat="1" applyFont="1" applyFill="1" applyBorder="1" applyAlignment="1">
      <alignment vertical="center" shrinkToFit="1"/>
    </xf>
    <xf numFmtId="176" fontId="1" fillId="0" borderId="221" xfId="0" applyNumberFormat="1" applyFont="1" applyFill="1" applyBorder="1" applyAlignment="1">
      <alignment vertical="center" shrinkToFit="1"/>
    </xf>
    <xf numFmtId="0" fontId="45" fillId="0" borderId="58" xfId="0" applyFont="1" applyFill="1" applyBorder="1" applyAlignment="1">
      <alignment vertical="center" wrapText="1"/>
    </xf>
    <xf numFmtId="176" fontId="1" fillId="0" borderId="69" xfId="0" applyNumberFormat="1" applyFont="1" applyFill="1" applyBorder="1" applyAlignment="1">
      <alignment vertical="center" shrinkToFit="1"/>
    </xf>
    <xf numFmtId="0" fontId="45" fillId="0" borderId="71" xfId="0" applyFont="1" applyFill="1" applyBorder="1" applyAlignment="1">
      <alignment vertical="center" wrapText="1"/>
    </xf>
    <xf numFmtId="0" fontId="46" fillId="0" borderId="70" xfId="0" applyFont="1" applyFill="1" applyBorder="1" applyAlignment="1">
      <alignment vertical="center" wrapText="1"/>
    </xf>
    <xf numFmtId="176" fontId="46" fillId="0" borderId="131" xfId="0" applyNumberFormat="1" applyFont="1" applyFill="1" applyBorder="1" applyAlignment="1">
      <alignment horizontal="left" vertical="center" wrapText="1"/>
    </xf>
    <xf numFmtId="176" fontId="1" fillId="0" borderId="71" xfId="0" applyNumberFormat="1" applyFont="1" applyFill="1" applyBorder="1" applyAlignment="1">
      <alignment vertical="center" shrinkToFit="1"/>
    </xf>
    <xf numFmtId="176" fontId="1" fillId="0" borderId="132" xfId="0" applyNumberFormat="1" applyFont="1" applyFill="1" applyBorder="1" applyAlignment="1">
      <alignment vertical="center" shrinkToFit="1"/>
    </xf>
    <xf numFmtId="0" fontId="14" fillId="0" borderId="0" xfId="0" applyFont="1" applyAlignment="1">
      <alignment vertical="top"/>
    </xf>
    <xf numFmtId="0" fontId="11" fillId="23" borderId="11" xfId="0" applyFont="1" applyFill="1" applyBorder="1" applyAlignment="1">
      <alignment horizontal="center" vertical="center"/>
    </xf>
    <xf numFmtId="0" fontId="1" fillId="23" borderId="11" xfId="0" applyFont="1" applyFill="1" applyBorder="1" applyAlignment="1">
      <alignment horizontal="center" vertical="center"/>
    </xf>
    <xf numFmtId="0" fontId="46" fillId="23" borderId="11" xfId="0" applyFont="1" applyFill="1" applyBorder="1" applyAlignment="1">
      <alignment vertical="center" wrapText="1"/>
    </xf>
    <xf numFmtId="0" fontId="46" fillId="23" borderId="6" xfId="0" applyFont="1" applyFill="1" applyBorder="1" applyAlignment="1">
      <alignment vertical="center" wrapText="1"/>
    </xf>
    <xf numFmtId="176" fontId="46" fillId="23" borderId="75" xfId="0" applyNumberFormat="1" applyFont="1" applyFill="1" applyBorder="1" applyAlignment="1">
      <alignment horizontal="left" vertical="center" wrapText="1"/>
    </xf>
    <xf numFmtId="176" fontId="1" fillId="23" borderId="169" xfId="0" applyNumberFormat="1" applyFont="1" applyFill="1" applyBorder="1" applyAlignment="1">
      <alignment vertical="center" shrinkToFit="1"/>
    </xf>
    <xf numFmtId="176" fontId="1" fillId="23" borderId="12" xfId="0" applyNumberFormat="1" applyFont="1" applyFill="1" applyBorder="1" applyAlignment="1">
      <alignment vertical="center" shrinkToFit="1"/>
    </xf>
    <xf numFmtId="176" fontId="6" fillId="23" borderId="75" xfId="0" applyNumberFormat="1" applyFont="1" applyFill="1" applyBorder="1" applyAlignment="1">
      <alignment horizontal="left" vertical="center" wrapText="1"/>
    </xf>
    <xf numFmtId="176" fontId="1" fillId="23" borderId="169" xfId="0" applyNumberFormat="1" applyFont="1" applyFill="1" applyBorder="1">
      <alignment vertical="center"/>
    </xf>
    <xf numFmtId="176" fontId="1" fillId="23" borderId="68" xfId="0" applyNumberFormat="1" applyFont="1" applyFill="1" applyBorder="1">
      <alignment vertical="center"/>
    </xf>
    <xf numFmtId="176" fontId="6" fillId="23" borderId="72" xfId="0" applyNumberFormat="1" applyFont="1" applyFill="1" applyBorder="1" applyAlignment="1">
      <alignment horizontal="left" vertical="center" wrapText="1"/>
    </xf>
    <xf numFmtId="176" fontId="1" fillId="23" borderId="12" xfId="0" applyNumberFormat="1" applyFont="1" applyFill="1" applyBorder="1">
      <alignment vertical="center"/>
    </xf>
    <xf numFmtId="0" fontId="46" fillId="23" borderId="200" xfId="0" applyFont="1" applyFill="1" applyBorder="1" applyAlignment="1">
      <alignment horizontal="left" vertical="center" wrapText="1"/>
    </xf>
    <xf numFmtId="0" fontId="46" fillId="23" borderId="213" xfId="0" applyFont="1" applyFill="1" applyBorder="1" applyAlignment="1">
      <alignment horizontal="center" vertical="center" wrapText="1"/>
    </xf>
    <xf numFmtId="176" fontId="6" fillId="24" borderId="106" xfId="0" applyNumberFormat="1" applyFont="1" applyFill="1" applyBorder="1" applyAlignment="1">
      <alignment horizontal="left" vertical="center" wrapText="1"/>
    </xf>
    <xf numFmtId="176" fontId="1" fillId="24" borderId="97" xfId="0" applyNumberFormat="1" applyFont="1" applyFill="1" applyBorder="1">
      <alignment vertical="center"/>
    </xf>
    <xf numFmtId="176" fontId="1" fillId="24" borderId="99" xfId="0" applyNumberFormat="1" applyFont="1" applyFill="1" applyBorder="1">
      <alignment vertical="center"/>
    </xf>
    <xf numFmtId="176" fontId="6" fillId="24" borderId="100" xfId="0" applyNumberFormat="1" applyFont="1" applyFill="1" applyBorder="1" applyAlignment="1">
      <alignment horizontal="left" vertical="center" wrapText="1"/>
    </xf>
    <xf numFmtId="176" fontId="1" fillId="24" borderId="98" xfId="0" applyNumberFormat="1" applyFont="1" applyFill="1" applyBorder="1">
      <alignment vertical="center"/>
    </xf>
    <xf numFmtId="0" fontId="11" fillId="25" borderId="58" xfId="0" applyFont="1" applyFill="1" applyBorder="1" applyAlignment="1">
      <alignment horizontal="center" vertical="center"/>
    </xf>
    <xf numFmtId="0" fontId="1" fillId="25" borderId="58" xfId="0" applyFont="1" applyFill="1" applyBorder="1" applyAlignment="1">
      <alignment horizontal="center" vertical="center"/>
    </xf>
    <xf numFmtId="0" fontId="46" fillId="25" borderId="58" xfId="0" applyFont="1" applyFill="1" applyBorder="1" applyAlignment="1">
      <alignment vertical="center" wrapText="1"/>
    </xf>
    <xf numFmtId="0" fontId="45" fillId="25" borderId="57" xfId="0" applyFont="1" applyFill="1" applyBorder="1" applyAlignment="1">
      <alignment vertical="center" wrapText="1"/>
    </xf>
    <xf numFmtId="176" fontId="46" fillId="25" borderId="76" xfId="0" applyNumberFormat="1" applyFont="1" applyFill="1" applyBorder="1" applyAlignment="1">
      <alignment horizontal="left" vertical="center" wrapText="1"/>
    </xf>
    <xf numFmtId="176" fontId="1" fillId="25" borderId="58" xfId="0" applyNumberFormat="1" applyFont="1" applyFill="1" applyBorder="1" applyAlignment="1">
      <alignment vertical="center" shrinkToFit="1"/>
    </xf>
    <xf numFmtId="176" fontId="1" fillId="25" borderId="57" xfId="0" applyNumberFormat="1" applyFont="1" applyFill="1" applyBorder="1" applyAlignment="1">
      <alignment vertical="center" shrinkToFit="1"/>
    </xf>
    <xf numFmtId="176" fontId="6" fillId="25" borderId="76" xfId="0" applyNumberFormat="1" applyFont="1" applyFill="1" applyBorder="1" applyAlignment="1">
      <alignment horizontal="left" vertical="center" wrapText="1"/>
    </xf>
    <xf numFmtId="176" fontId="1" fillId="25" borderId="58" xfId="0" applyNumberFormat="1" applyFont="1" applyFill="1" applyBorder="1">
      <alignment vertical="center"/>
    </xf>
    <xf numFmtId="176" fontId="1" fillId="25" borderId="69" xfId="0" applyNumberFormat="1" applyFont="1" applyFill="1" applyBorder="1">
      <alignment vertical="center"/>
    </xf>
    <xf numFmtId="176" fontId="6" fillId="25" borderId="62" xfId="0" applyNumberFormat="1" applyFont="1" applyFill="1" applyBorder="1" applyAlignment="1">
      <alignment horizontal="left" vertical="center" wrapText="1"/>
    </xf>
    <xf numFmtId="176" fontId="1" fillId="25" borderId="57" xfId="0" applyNumberFormat="1" applyFont="1" applyFill="1" applyBorder="1">
      <alignment vertical="center"/>
    </xf>
    <xf numFmtId="0" fontId="46" fillId="25" borderId="203" xfId="0" applyFont="1" applyFill="1" applyBorder="1" applyAlignment="1">
      <alignment horizontal="left" vertical="center" wrapText="1"/>
    </xf>
    <xf numFmtId="0" fontId="46" fillId="25" borderId="216" xfId="0" applyFont="1" applyFill="1" applyBorder="1" applyAlignment="1">
      <alignment horizontal="center" vertical="center" wrapText="1"/>
    </xf>
    <xf numFmtId="0" fontId="11" fillId="25" borderId="97" xfId="0" applyFont="1" applyFill="1" applyBorder="1" applyAlignment="1">
      <alignment horizontal="center" vertical="center"/>
    </xf>
    <xf numFmtId="0" fontId="1" fillId="25" borderId="97" xfId="0" applyFont="1" applyFill="1" applyBorder="1" applyAlignment="1">
      <alignment horizontal="center" vertical="center"/>
    </xf>
    <xf numFmtId="0" fontId="46" fillId="25" borderId="97" xfId="0" applyFont="1" applyFill="1" applyBorder="1" applyAlignment="1">
      <alignment vertical="center" wrapText="1"/>
    </xf>
    <xf numFmtId="0" fontId="46" fillId="25" borderId="98" xfId="0" applyFont="1" applyFill="1" applyBorder="1" applyAlignment="1">
      <alignment vertical="center" wrapText="1"/>
    </xf>
    <xf numFmtId="176" fontId="46" fillId="25" borderId="106" xfId="0" applyNumberFormat="1" applyFont="1" applyFill="1" applyBorder="1" applyAlignment="1">
      <alignment horizontal="left" vertical="center" wrapText="1"/>
    </xf>
    <xf numFmtId="176" fontId="1" fillId="25" borderId="97" xfId="0" applyNumberFormat="1" applyFont="1" applyFill="1" applyBorder="1" applyAlignment="1">
      <alignment vertical="center" shrinkToFit="1"/>
    </xf>
    <xf numFmtId="176" fontId="1" fillId="25" borderId="98" xfId="0" applyNumberFormat="1" applyFont="1" applyFill="1" applyBorder="1" applyAlignment="1">
      <alignment vertical="center" shrinkToFit="1"/>
    </xf>
    <xf numFmtId="0" fontId="46" fillId="25" borderId="202" xfId="0" applyFont="1" applyFill="1" applyBorder="1" applyAlignment="1">
      <alignment horizontal="left" vertical="center" wrapText="1"/>
    </xf>
    <xf numFmtId="0" fontId="46" fillId="25" borderId="215"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45" fillId="0" borderId="98" xfId="0" applyFont="1" applyFill="1" applyBorder="1" applyAlignment="1">
      <alignment vertical="center" wrapText="1"/>
    </xf>
    <xf numFmtId="0" fontId="7" fillId="0" borderId="0" xfId="0" applyFont="1" applyAlignment="1"/>
    <xf numFmtId="0" fontId="20" fillId="0" borderId="0" xfId="0" applyFont="1" applyAlignment="1">
      <alignment vertical="top"/>
    </xf>
    <xf numFmtId="0" fontId="11" fillId="26" borderId="97" xfId="0" applyFont="1" applyFill="1" applyBorder="1" applyAlignment="1">
      <alignment horizontal="center" vertical="center"/>
    </xf>
    <xf numFmtId="0" fontId="1" fillId="26" borderId="97" xfId="0" applyFont="1" applyFill="1" applyBorder="1" applyAlignment="1">
      <alignment horizontal="center" vertical="center"/>
    </xf>
    <xf numFmtId="0" fontId="46" fillId="26" borderId="97" xfId="0" applyFont="1" applyFill="1" applyBorder="1" applyAlignment="1">
      <alignment vertical="center" wrapText="1"/>
    </xf>
    <xf numFmtId="0" fontId="46" fillId="26" borderId="98" xfId="0" applyFont="1" applyFill="1" applyBorder="1" applyAlignment="1">
      <alignment vertical="center" wrapText="1"/>
    </xf>
    <xf numFmtId="176" fontId="46" fillId="26" borderId="106" xfId="0" applyNumberFormat="1" applyFont="1" applyFill="1" applyBorder="1" applyAlignment="1">
      <alignment horizontal="left" vertical="center" wrapText="1"/>
    </xf>
    <xf numFmtId="176" fontId="1" fillId="26" borderId="97" xfId="0" applyNumberFormat="1" applyFont="1" applyFill="1" applyBorder="1" applyAlignment="1">
      <alignment vertical="center" shrinkToFit="1"/>
    </xf>
    <xf numFmtId="176" fontId="1" fillId="26" borderId="98" xfId="0" applyNumberFormat="1" applyFont="1" applyFill="1" applyBorder="1" applyAlignment="1">
      <alignment vertical="center" shrinkToFit="1"/>
    </xf>
    <xf numFmtId="176" fontId="6" fillId="26" borderId="106" xfId="0" applyNumberFormat="1" applyFont="1" applyFill="1" applyBorder="1" applyAlignment="1">
      <alignment horizontal="left" vertical="center" wrapText="1"/>
    </xf>
    <xf numFmtId="176" fontId="1" fillId="26" borderId="97" xfId="0" applyNumberFormat="1" applyFont="1" applyFill="1" applyBorder="1">
      <alignment vertical="center"/>
    </xf>
    <xf numFmtId="176" fontId="1" fillId="26" borderId="99" xfId="0" applyNumberFormat="1" applyFont="1" applyFill="1" applyBorder="1">
      <alignment vertical="center"/>
    </xf>
    <xf numFmtId="176" fontId="6" fillId="26" borderId="100" xfId="0" applyNumberFormat="1" applyFont="1" applyFill="1" applyBorder="1" applyAlignment="1">
      <alignment horizontal="left" vertical="center" wrapText="1"/>
    </xf>
    <xf numFmtId="176" fontId="1" fillId="26" borderId="98" xfId="0" applyNumberFormat="1" applyFont="1" applyFill="1" applyBorder="1">
      <alignment vertical="center"/>
    </xf>
    <xf numFmtId="0" fontId="46" fillId="26" borderId="202" xfId="0" applyFont="1" applyFill="1" applyBorder="1" applyAlignment="1">
      <alignment horizontal="left" vertical="center" wrapText="1"/>
    </xf>
    <xf numFmtId="0" fontId="11" fillId="26" borderId="58" xfId="0" applyFont="1" applyFill="1" applyBorder="1" applyAlignment="1">
      <alignment horizontal="center" vertical="center"/>
    </xf>
    <xf numFmtId="0" fontId="1" fillId="26" borderId="58" xfId="0" applyFont="1" applyFill="1" applyBorder="1" applyAlignment="1">
      <alignment horizontal="center" vertical="center"/>
    </xf>
    <xf numFmtId="0" fontId="46" fillId="26" borderId="58" xfId="0" applyFont="1" applyFill="1" applyBorder="1" applyAlignment="1">
      <alignment vertical="center" wrapText="1"/>
    </xf>
    <xf numFmtId="0" fontId="45" fillId="26" borderId="57" xfId="0" applyFont="1" applyFill="1" applyBorder="1" applyAlignment="1">
      <alignment vertical="center" wrapText="1"/>
    </xf>
    <xf numFmtId="176" fontId="46" fillId="26" borderId="76" xfId="0" applyNumberFormat="1" applyFont="1" applyFill="1" applyBorder="1" applyAlignment="1">
      <alignment horizontal="left" vertical="center" wrapText="1"/>
    </xf>
    <xf numFmtId="176" fontId="1" fillId="26" borderId="58" xfId="0" applyNumberFormat="1" applyFont="1" applyFill="1" applyBorder="1" applyAlignment="1">
      <alignment vertical="center" shrinkToFit="1"/>
    </xf>
    <xf numFmtId="176" fontId="1" fillId="26" borderId="57" xfId="0" applyNumberFormat="1" applyFont="1" applyFill="1" applyBorder="1" applyAlignment="1">
      <alignment vertical="center" shrinkToFit="1"/>
    </xf>
    <xf numFmtId="176" fontId="6" fillId="26" borderId="76" xfId="0" applyNumberFormat="1" applyFont="1" applyFill="1" applyBorder="1" applyAlignment="1">
      <alignment horizontal="left" vertical="center" wrapText="1"/>
    </xf>
    <xf numFmtId="176" fontId="1" fillId="26" borderId="58" xfId="0" applyNumberFormat="1" applyFont="1" applyFill="1" applyBorder="1">
      <alignment vertical="center"/>
    </xf>
    <xf numFmtId="176" fontId="1" fillId="26" borderId="69" xfId="0" applyNumberFormat="1" applyFont="1" applyFill="1" applyBorder="1">
      <alignment vertical="center"/>
    </xf>
    <xf numFmtId="176" fontId="6" fillId="26" borderId="62" xfId="0" applyNumberFormat="1" applyFont="1" applyFill="1" applyBorder="1" applyAlignment="1">
      <alignment horizontal="left" vertical="center" wrapText="1"/>
    </xf>
    <xf numFmtId="176" fontId="1" fillId="26" borderId="57" xfId="0" applyNumberFormat="1" applyFont="1" applyFill="1" applyBorder="1">
      <alignment vertical="center"/>
    </xf>
    <xf numFmtId="0" fontId="46" fillId="26" borderId="203" xfId="0" applyFont="1" applyFill="1" applyBorder="1" applyAlignment="1">
      <alignment horizontal="left" vertical="center" wrapText="1"/>
    </xf>
    <xf numFmtId="0" fontId="11" fillId="26" borderId="11" xfId="0" applyFont="1" applyFill="1" applyBorder="1" applyAlignment="1">
      <alignment horizontal="center" vertical="center"/>
    </xf>
    <xf numFmtId="0" fontId="1" fillId="26" borderId="11" xfId="0" applyFont="1" applyFill="1" applyBorder="1" applyAlignment="1">
      <alignment horizontal="center" vertical="center"/>
    </xf>
    <xf numFmtId="0" fontId="46" fillId="26" borderId="11" xfId="0" applyFont="1" applyFill="1" applyBorder="1" applyAlignment="1">
      <alignment vertical="center" wrapText="1"/>
    </xf>
    <xf numFmtId="0" fontId="46" fillId="26" borderId="6" xfId="0" applyFont="1" applyFill="1" applyBorder="1" applyAlignment="1">
      <alignment vertical="center" wrapText="1"/>
    </xf>
    <xf numFmtId="176" fontId="46" fillId="26" borderId="75" xfId="0" applyNumberFormat="1" applyFont="1" applyFill="1" applyBorder="1" applyAlignment="1">
      <alignment horizontal="left" vertical="center" wrapText="1"/>
    </xf>
    <xf numFmtId="176" fontId="1" fillId="26" borderId="169" xfId="0" applyNumberFormat="1" applyFont="1" applyFill="1" applyBorder="1" applyAlignment="1">
      <alignment vertical="center" shrinkToFit="1"/>
    </xf>
    <xf numFmtId="176" fontId="1" fillId="26" borderId="12" xfId="0" applyNumberFormat="1" applyFont="1" applyFill="1" applyBorder="1" applyAlignment="1">
      <alignment vertical="center" shrinkToFit="1"/>
    </xf>
    <xf numFmtId="176" fontId="6" fillId="26" borderId="75" xfId="0" applyNumberFormat="1" applyFont="1" applyFill="1" applyBorder="1" applyAlignment="1">
      <alignment horizontal="left" vertical="center" wrapText="1"/>
    </xf>
    <xf numFmtId="176" fontId="1" fillId="26" borderId="169" xfId="0" applyNumberFormat="1" applyFont="1" applyFill="1" applyBorder="1">
      <alignment vertical="center"/>
    </xf>
    <xf numFmtId="176" fontId="1" fillId="26" borderId="68" xfId="0" applyNumberFormat="1" applyFont="1" applyFill="1" applyBorder="1">
      <alignment vertical="center"/>
    </xf>
    <xf numFmtId="176" fontId="6" fillId="26" borderId="72" xfId="0" applyNumberFormat="1" applyFont="1" applyFill="1" applyBorder="1" applyAlignment="1">
      <alignment horizontal="left" vertical="center" wrapText="1"/>
    </xf>
    <xf numFmtId="176" fontId="1" fillId="26" borderId="12" xfId="0" applyNumberFormat="1" applyFont="1" applyFill="1" applyBorder="1">
      <alignment vertical="center"/>
    </xf>
    <xf numFmtId="0" fontId="46" fillId="26" borderId="200" xfId="0" applyFont="1" applyFill="1" applyBorder="1" applyAlignment="1">
      <alignment horizontal="left" vertical="center" wrapText="1"/>
    </xf>
    <xf numFmtId="0" fontId="46" fillId="26" borderId="213" xfId="0" applyFont="1" applyFill="1" applyBorder="1" applyAlignment="1">
      <alignment horizontal="center" vertical="center" wrapText="1"/>
    </xf>
    <xf numFmtId="0" fontId="46" fillId="26" borderId="216" xfId="0" applyFont="1" applyFill="1" applyBorder="1" applyAlignment="1">
      <alignment horizontal="center" vertical="center" wrapText="1"/>
    </xf>
    <xf numFmtId="0" fontId="46" fillId="26" borderId="215" xfId="0" applyFont="1" applyFill="1" applyBorder="1" applyAlignment="1">
      <alignment horizontal="center" vertical="center" wrapText="1"/>
    </xf>
    <xf numFmtId="176" fontId="15" fillId="0" borderId="58" xfId="0" applyNumberFormat="1" applyFont="1" applyFill="1" applyBorder="1" applyAlignment="1">
      <alignment vertical="center" shrinkToFit="1"/>
    </xf>
    <xf numFmtId="0" fontId="46" fillId="0" borderId="58" xfId="0" applyFont="1" applyFill="1" applyBorder="1" applyAlignment="1">
      <alignment horizontal="left" vertical="center" wrapText="1"/>
    </xf>
    <xf numFmtId="176" fontId="15" fillId="0" borderId="69" xfId="0" applyNumberFormat="1" applyFont="1" applyFill="1" applyBorder="1" applyAlignment="1">
      <alignment vertical="center" shrinkToFit="1"/>
    </xf>
    <xf numFmtId="0" fontId="45" fillId="0" borderId="110" xfId="0" applyFont="1" applyFill="1" applyBorder="1" applyAlignment="1">
      <alignment vertical="center" wrapText="1"/>
    </xf>
    <xf numFmtId="176" fontId="9" fillId="28" borderId="222" xfId="0" applyNumberFormat="1" applyFont="1" applyFill="1" applyBorder="1" applyAlignment="1">
      <alignment vertical="center" shrinkToFit="1"/>
    </xf>
    <xf numFmtId="0" fontId="1" fillId="0" borderId="0" xfId="0" applyFont="1" applyAlignment="1"/>
    <xf numFmtId="0" fontId="1" fillId="0" borderId="0" xfId="0" applyFont="1" applyAlignment="1">
      <alignment horizontal="right"/>
    </xf>
    <xf numFmtId="0" fontId="11" fillId="0" borderId="76" xfId="0" applyFont="1" applyFill="1" applyBorder="1" applyAlignment="1">
      <alignment horizontal="center" vertical="center"/>
    </xf>
    <xf numFmtId="0" fontId="11" fillId="0" borderId="118" xfId="0" applyFont="1" applyFill="1" applyBorder="1" applyAlignment="1">
      <alignment horizontal="center" vertical="center"/>
    </xf>
    <xf numFmtId="0" fontId="11" fillId="0" borderId="223" xfId="0" applyFont="1" applyFill="1" applyBorder="1" applyAlignment="1">
      <alignment horizontal="center" vertical="center"/>
    </xf>
    <xf numFmtId="0" fontId="45" fillId="0" borderId="224" xfId="0" applyFont="1" applyFill="1" applyBorder="1" applyAlignment="1">
      <alignment vertical="center" wrapText="1"/>
    </xf>
    <xf numFmtId="176" fontId="15" fillId="0" borderId="224" xfId="0" applyNumberFormat="1" applyFont="1" applyFill="1" applyBorder="1" applyAlignment="1">
      <alignment vertical="center" shrinkToFit="1"/>
    </xf>
    <xf numFmtId="176" fontId="15" fillId="0" borderId="225" xfId="0" applyNumberFormat="1" applyFont="1" applyFill="1" applyBorder="1" applyAlignment="1">
      <alignment vertical="center" shrinkToFit="1"/>
    </xf>
    <xf numFmtId="176" fontId="54" fillId="0" borderId="58" xfId="0" applyNumberFormat="1" applyFont="1" applyFill="1" applyBorder="1" applyAlignment="1">
      <alignment vertical="center" shrinkToFit="1"/>
    </xf>
    <xf numFmtId="176" fontId="54" fillId="0" borderId="69" xfId="0" applyNumberFormat="1" applyFont="1" applyFill="1" applyBorder="1" applyAlignment="1">
      <alignment vertical="center" shrinkToFit="1"/>
    </xf>
    <xf numFmtId="0" fontId="40" fillId="0" borderId="0" xfId="0" applyFont="1" applyAlignment="1">
      <alignment vertical="center" wrapText="1"/>
    </xf>
    <xf numFmtId="176" fontId="15" fillId="0" borderId="110" xfId="0" applyNumberFormat="1" applyFont="1" applyFill="1" applyBorder="1" applyAlignment="1">
      <alignment vertical="center" shrinkToFit="1"/>
    </xf>
    <xf numFmtId="176" fontId="15" fillId="0" borderId="119" xfId="0" applyNumberFormat="1" applyFont="1" applyFill="1" applyBorder="1" applyAlignment="1">
      <alignment vertical="center" shrinkToFit="1"/>
    </xf>
    <xf numFmtId="0" fontId="21" fillId="28" borderId="226" xfId="0" applyFont="1" applyFill="1" applyBorder="1" applyAlignment="1">
      <alignment horizontal="centerContinuous" vertical="center"/>
    </xf>
    <xf numFmtId="0" fontId="16" fillId="28" borderId="227" xfId="0" applyFont="1" applyFill="1" applyBorder="1" applyAlignment="1">
      <alignment horizontal="centerContinuous" vertical="center"/>
    </xf>
    <xf numFmtId="176" fontId="9" fillId="28" borderId="227" xfId="0" applyNumberFormat="1" applyFont="1" applyFill="1" applyBorder="1" applyAlignment="1">
      <alignment vertical="center" shrinkToFit="1"/>
    </xf>
    <xf numFmtId="0" fontId="16" fillId="27" borderId="172" xfId="0" applyFont="1" applyFill="1" applyBorder="1" applyAlignment="1">
      <alignment vertical="center"/>
    </xf>
    <xf numFmtId="0" fontId="40" fillId="0" borderId="0" xfId="0" applyFont="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6" fillId="27" borderId="230" xfId="0" applyFont="1" applyFill="1" applyBorder="1" applyAlignment="1">
      <alignment horizontal="center" vertical="center" wrapText="1"/>
    </xf>
    <xf numFmtId="0" fontId="16" fillId="27" borderId="231" xfId="0" applyFont="1" applyFill="1" applyBorder="1" applyAlignment="1">
      <alignment horizontal="center" vertical="center"/>
    </xf>
    <xf numFmtId="0" fontId="16" fillId="27" borderId="232" xfId="0" applyFont="1" applyFill="1" applyBorder="1" applyAlignment="1">
      <alignment horizontal="center" vertical="center"/>
    </xf>
    <xf numFmtId="0" fontId="16" fillId="27" borderId="233" xfId="0" applyFont="1" applyFill="1" applyBorder="1" applyAlignment="1">
      <alignment horizontal="center" vertical="center" wrapText="1"/>
    </xf>
    <xf numFmtId="0" fontId="16" fillId="27" borderId="234" xfId="0" applyFont="1" applyFill="1" applyBorder="1" applyAlignment="1">
      <alignment horizontal="center" vertical="center"/>
    </xf>
    <xf numFmtId="0" fontId="16" fillId="27" borderId="235" xfId="0" applyFont="1" applyFill="1" applyBorder="1" applyAlignment="1">
      <alignment horizontal="center" vertical="center"/>
    </xf>
    <xf numFmtId="0" fontId="16" fillId="27" borderId="233" xfId="0" applyFont="1" applyFill="1" applyBorder="1" applyAlignment="1">
      <alignment horizontal="center" vertical="center"/>
    </xf>
    <xf numFmtId="0" fontId="16" fillId="27" borderId="40" xfId="0" applyFont="1" applyFill="1" applyBorder="1" applyAlignment="1">
      <alignment horizontal="center" vertical="center" wrapText="1"/>
    </xf>
    <xf numFmtId="0" fontId="16" fillId="27" borderId="0" xfId="0" applyFont="1" applyFill="1" applyBorder="1" applyAlignment="1">
      <alignment horizontal="center" vertical="center" wrapText="1"/>
    </xf>
    <xf numFmtId="0" fontId="16" fillId="27" borderId="17" xfId="0" applyFont="1" applyFill="1" applyBorder="1" applyAlignment="1">
      <alignment horizontal="center" vertical="center" wrapText="1"/>
    </xf>
    <xf numFmtId="0" fontId="16" fillId="27" borderId="228" xfId="0" applyFont="1" applyFill="1" applyBorder="1" applyAlignment="1">
      <alignment horizontal="center" vertical="center"/>
    </xf>
    <xf numFmtId="0" fontId="16" fillId="27" borderId="229" xfId="0" applyFont="1" applyFill="1" applyBorder="1" applyAlignment="1">
      <alignment horizontal="center" vertical="center"/>
    </xf>
    <xf numFmtId="0" fontId="7" fillId="0" borderId="0" xfId="0" applyFont="1" applyAlignment="1">
      <alignment horizontal="right"/>
    </xf>
    <xf numFmtId="0" fontId="1" fillId="0" borderId="0" xfId="0" applyFont="1" applyAlignment="1">
      <alignment horizontal="center" vertical="center"/>
    </xf>
    <xf numFmtId="0" fontId="14" fillId="0" borderId="67" xfId="0" applyFont="1" applyBorder="1" applyAlignment="1">
      <alignment horizontal="center" vertical="center" wrapText="1"/>
    </xf>
    <xf numFmtId="0" fontId="14" fillId="0" borderId="67" xfId="0" applyFont="1" applyBorder="1" applyAlignment="1">
      <alignment horizontal="center" vertical="center"/>
    </xf>
    <xf numFmtId="0" fontId="16" fillId="22" borderId="46" xfId="0" applyFont="1" applyFill="1" applyBorder="1" applyAlignment="1">
      <alignment horizontal="center" vertical="center" wrapText="1"/>
    </xf>
    <xf numFmtId="0" fontId="16" fillId="22" borderId="14" xfId="0" applyFont="1" applyFill="1" applyBorder="1" applyAlignment="1">
      <alignment horizontal="center" vertical="center" wrapText="1"/>
    </xf>
    <xf numFmtId="0" fontId="16" fillId="22" borderId="38" xfId="0" applyFont="1" applyFill="1" applyBorder="1" applyAlignment="1">
      <alignment horizontal="center" vertical="center"/>
    </xf>
    <xf numFmtId="0" fontId="16" fillId="22" borderId="49" xfId="0" applyFont="1" applyFill="1" applyBorder="1" applyAlignment="1">
      <alignment horizontal="center" vertical="center"/>
    </xf>
    <xf numFmtId="0" fontId="16" fillId="22" borderId="22" xfId="0" applyFont="1" applyFill="1" applyBorder="1" applyAlignment="1">
      <alignment horizontal="center" vertical="center"/>
    </xf>
    <xf numFmtId="0" fontId="16" fillId="22" borderId="18" xfId="0" applyFont="1" applyFill="1" applyBorder="1" applyAlignment="1">
      <alignment horizontal="center" vertical="center"/>
    </xf>
    <xf numFmtId="0" fontId="16" fillId="22" borderId="51" xfId="0" applyFont="1" applyFill="1" applyBorder="1" applyAlignment="1">
      <alignment horizontal="center" vertical="center"/>
    </xf>
    <xf numFmtId="0" fontId="16" fillId="22" borderId="44" xfId="0" applyFont="1" applyFill="1" applyBorder="1" applyAlignment="1">
      <alignment horizontal="center" vertical="center"/>
    </xf>
    <xf numFmtId="0" fontId="16" fillId="22" borderId="16" xfId="0" applyFont="1" applyFill="1" applyBorder="1" applyAlignment="1">
      <alignment horizontal="center" vertical="center"/>
    </xf>
    <xf numFmtId="0" fontId="16" fillId="22" borderId="47" xfId="0" applyFont="1" applyFill="1" applyBorder="1" applyAlignment="1">
      <alignment horizontal="center" vertical="center" wrapText="1"/>
    </xf>
    <xf numFmtId="0" fontId="16" fillId="22" borderId="10" xfId="0" applyFont="1" applyFill="1" applyBorder="1" applyAlignment="1">
      <alignment horizontal="center" vertical="center"/>
    </xf>
    <xf numFmtId="0" fontId="16" fillId="22" borderId="2" xfId="0" applyFont="1" applyFill="1" applyBorder="1" applyAlignment="1">
      <alignment horizontal="center" vertical="center"/>
    </xf>
    <xf numFmtId="0" fontId="16" fillId="22" borderId="38" xfId="0" applyFont="1" applyFill="1" applyBorder="1" applyAlignment="1">
      <alignment horizontal="center" vertical="center" wrapText="1"/>
    </xf>
    <xf numFmtId="0" fontId="16" fillId="22" borderId="18" xfId="0" applyFont="1" applyFill="1" applyBorder="1" applyAlignment="1">
      <alignment horizontal="center" vertical="center" wrapText="1"/>
    </xf>
    <xf numFmtId="0" fontId="16" fillId="22" borderId="16" xfId="0" applyFont="1" applyFill="1" applyBorder="1" applyAlignment="1">
      <alignment horizontal="center" vertical="center" wrapText="1"/>
    </xf>
    <xf numFmtId="0" fontId="16" fillId="22" borderId="4" xfId="0" applyFont="1" applyFill="1" applyBorder="1" applyAlignment="1">
      <alignment horizontal="center" vertical="center"/>
    </xf>
    <xf numFmtId="0" fontId="16" fillId="22" borderId="9" xfId="0" applyFont="1" applyFill="1" applyBorder="1" applyAlignment="1">
      <alignment horizontal="center" vertical="center"/>
    </xf>
    <xf numFmtId="0" fontId="16" fillId="22" borderId="39" xfId="0" applyFont="1" applyFill="1" applyBorder="1" applyAlignment="1">
      <alignment horizontal="center" vertical="center"/>
    </xf>
    <xf numFmtId="0" fontId="21" fillId="22" borderId="122" xfId="0" applyFont="1" applyFill="1" applyBorder="1" applyAlignment="1">
      <alignment horizontal="center" vertical="center"/>
    </xf>
    <xf numFmtId="0" fontId="21" fillId="22" borderId="40" xfId="0" applyFont="1" applyFill="1" applyBorder="1" applyAlignment="1">
      <alignment horizontal="center" vertical="center"/>
    </xf>
    <xf numFmtId="0" fontId="16" fillId="17" borderId="196" xfId="0" applyFont="1" applyFill="1" applyBorder="1" applyAlignment="1">
      <alignment horizontal="center" vertical="center" wrapText="1"/>
    </xf>
    <xf numFmtId="0" fontId="0" fillId="17" borderId="197" xfId="0" applyFill="1" applyBorder="1" applyAlignment="1">
      <alignment horizontal="center" vertical="center"/>
    </xf>
    <xf numFmtId="0" fontId="0" fillId="17" borderId="198" xfId="0" applyFill="1" applyBorder="1" applyAlignment="1">
      <alignment horizontal="center" vertical="center"/>
    </xf>
    <xf numFmtId="0" fontId="16" fillId="17" borderId="209" xfId="0" applyFont="1" applyFill="1" applyBorder="1" applyAlignment="1">
      <alignment horizontal="center" vertical="center" wrapText="1"/>
    </xf>
    <xf numFmtId="0" fontId="0" fillId="17" borderId="210" xfId="0" applyFill="1" applyBorder="1" applyAlignment="1">
      <alignment horizontal="center" vertical="center"/>
    </xf>
    <xf numFmtId="0" fontId="0" fillId="17" borderId="211" xfId="0" applyFill="1" applyBorder="1" applyAlignment="1">
      <alignment horizontal="center" vertical="center"/>
    </xf>
    <xf numFmtId="0" fontId="16" fillId="22" borderId="50" xfId="0" applyFont="1" applyFill="1" applyBorder="1" applyAlignment="1">
      <alignment horizontal="center" vertical="center"/>
    </xf>
    <xf numFmtId="0" fontId="16" fillId="22" borderId="45" xfId="0" applyFont="1" applyFill="1" applyBorder="1" applyAlignment="1">
      <alignment horizontal="center" vertical="center"/>
    </xf>
    <xf numFmtId="0" fontId="16" fillId="22" borderId="13" xfId="0" applyFont="1" applyFill="1" applyBorder="1" applyAlignment="1">
      <alignment horizontal="center" vertical="center"/>
    </xf>
    <xf numFmtId="0" fontId="16" fillId="22" borderId="66" xfId="0" applyFont="1" applyFill="1" applyBorder="1" applyAlignment="1">
      <alignment horizontal="center" vertical="center"/>
    </xf>
    <xf numFmtId="0" fontId="9" fillId="22" borderId="19" xfId="0" applyFont="1" applyFill="1" applyBorder="1" applyAlignment="1">
      <alignment horizontal="center" vertical="center"/>
    </xf>
    <xf numFmtId="0" fontId="9" fillId="22" borderId="121" xfId="0" applyFont="1" applyFill="1" applyBorder="1" applyAlignment="1">
      <alignment horizontal="center" vertical="center"/>
    </xf>
    <xf numFmtId="0" fontId="9" fillId="22" borderId="11" xfId="0" applyFont="1" applyFill="1" applyBorder="1" applyAlignment="1">
      <alignment horizontal="center" vertical="center"/>
    </xf>
    <xf numFmtId="0" fontId="9" fillId="22" borderId="2" xfId="0" applyFont="1" applyFill="1" applyBorder="1" applyAlignment="1">
      <alignment horizontal="center" vertical="center"/>
    </xf>
    <xf numFmtId="0" fontId="9" fillId="22" borderId="15" xfId="0" applyFont="1" applyFill="1" applyBorder="1" applyAlignment="1">
      <alignment horizontal="center" vertical="center"/>
    </xf>
    <xf numFmtId="0" fontId="9" fillId="22" borderId="1" xfId="0" applyFont="1" applyFill="1" applyBorder="1" applyAlignment="1">
      <alignment horizontal="center" vertical="center"/>
    </xf>
    <xf numFmtId="0" fontId="9" fillId="22" borderId="10" xfId="0" applyFont="1" applyFill="1" applyBorder="1" applyAlignment="1">
      <alignment horizontal="center" vertical="center"/>
    </xf>
    <xf numFmtId="0" fontId="9" fillId="22" borderId="73" xfId="0" applyFont="1" applyFill="1" applyBorder="1" applyAlignment="1">
      <alignment horizontal="center" vertical="center"/>
    </xf>
    <xf numFmtId="0" fontId="9" fillId="22" borderId="74" xfId="0" applyFont="1" applyFill="1" applyBorder="1" applyAlignment="1">
      <alignment horizontal="center" vertical="center"/>
    </xf>
    <xf numFmtId="0" fontId="9" fillId="22" borderId="20" xfId="0" applyFont="1" applyFill="1" applyBorder="1" applyAlignment="1">
      <alignment horizontal="center" vertical="center"/>
    </xf>
    <xf numFmtId="0" fontId="9" fillId="22" borderId="3" xfId="0" applyFont="1" applyFill="1" applyBorder="1" applyAlignment="1">
      <alignment horizontal="center" vertical="center"/>
    </xf>
    <xf numFmtId="0" fontId="9" fillId="22" borderId="8" xfId="0" applyFont="1" applyFill="1" applyBorder="1" applyAlignment="1">
      <alignment horizontal="center" vertical="center"/>
    </xf>
    <xf numFmtId="0" fontId="11" fillId="0" borderId="11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67" xfId="0" applyFont="1" applyFill="1" applyBorder="1" applyAlignment="1">
      <alignment horizontal="center" vertical="center"/>
    </xf>
    <xf numFmtId="0" fontId="46" fillId="0" borderId="204" xfId="0" applyFont="1" applyFill="1" applyBorder="1" applyAlignment="1">
      <alignment horizontal="left" vertical="center" wrapText="1"/>
    </xf>
    <xf numFmtId="0" fontId="50" fillId="0" borderId="197" xfId="0" applyFont="1" applyBorder="1" applyAlignment="1">
      <alignment horizontal="left" vertical="center" wrapText="1"/>
    </xf>
    <xf numFmtId="0" fontId="50" fillId="0" borderId="205" xfId="0" applyFont="1" applyBorder="1" applyAlignment="1">
      <alignment horizontal="left" vertical="center" wrapText="1"/>
    </xf>
    <xf numFmtId="0" fontId="46" fillId="0" borderId="217" xfId="0" applyFont="1" applyFill="1" applyBorder="1" applyAlignment="1">
      <alignment horizontal="center" vertical="center" wrapText="1"/>
    </xf>
    <xf numFmtId="0" fontId="50" fillId="0" borderId="210" xfId="0" applyFont="1" applyBorder="1" applyAlignment="1">
      <alignment horizontal="center" vertical="center" wrapText="1"/>
    </xf>
    <xf numFmtId="0" fontId="50" fillId="0" borderId="218" xfId="0" applyFont="1" applyBorder="1" applyAlignment="1">
      <alignment horizontal="center" vertical="center" wrapText="1"/>
    </xf>
    <xf numFmtId="0" fontId="21" fillId="2" borderId="46"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51" xfId="0" applyFont="1" applyFill="1" applyBorder="1" applyAlignment="1">
      <alignment horizontal="center" vertical="center"/>
    </xf>
    <xf numFmtId="0" fontId="21" fillId="2" borderId="1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8" xfId="0" applyFont="1" applyFill="1" applyBorder="1" applyAlignment="1">
      <alignment horizontal="center" vertical="center"/>
    </xf>
    <xf numFmtId="176" fontId="16" fillId="2" borderId="16" xfId="0" applyNumberFormat="1" applyFont="1" applyFill="1" applyBorder="1" applyAlignment="1">
      <alignment horizontal="right" vertical="center" shrinkToFit="1"/>
    </xf>
    <xf numFmtId="176" fontId="16" fillId="2" borderId="52" xfId="0" applyNumberFormat="1" applyFont="1" applyFill="1" applyBorder="1" applyAlignment="1">
      <alignment horizontal="right" vertical="center" shrinkToFit="1"/>
    </xf>
    <xf numFmtId="0" fontId="21" fillId="22" borderId="45" xfId="0" applyFont="1" applyFill="1" applyBorder="1" applyAlignment="1">
      <alignment horizontal="center" vertical="center"/>
    </xf>
    <xf numFmtId="0" fontId="21" fillId="22" borderId="13" xfId="0" applyFont="1" applyFill="1" applyBorder="1" applyAlignment="1">
      <alignment horizontal="center" vertical="center"/>
    </xf>
    <xf numFmtId="0" fontId="21" fillId="22" borderId="66" xfId="0" applyFont="1" applyFill="1" applyBorder="1" applyAlignment="1">
      <alignment horizontal="center" vertical="center"/>
    </xf>
    <xf numFmtId="0" fontId="41" fillId="21" borderId="11" xfId="0" applyFont="1" applyFill="1" applyBorder="1" applyAlignment="1">
      <alignment horizontal="center" vertical="center" wrapText="1"/>
    </xf>
    <xf numFmtId="0" fontId="41" fillId="21" borderId="167" xfId="0" applyFont="1" applyFill="1" applyBorder="1" applyAlignment="1">
      <alignment horizontal="center" vertical="center" wrapText="1"/>
    </xf>
    <xf numFmtId="176" fontId="1" fillId="0" borderId="18" xfId="0" applyNumberFormat="1" applyFont="1" applyBorder="1" applyAlignment="1">
      <alignment horizontal="right" vertical="center"/>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xf>
    <xf numFmtId="0" fontId="9" fillId="0" borderId="168" xfId="0" applyFont="1" applyFill="1" applyBorder="1" applyAlignment="1">
      <alignment horizontal="center" vertical="center"/>
    </xf>
    <xf numFmtId="0" fontId="6" fillId="0" borderId="110" xfId="0" applyFont="1" applyFill="1" applyBorder="1" applyAlignment="1">
      <alignment horizontal="left" vertical="center" wrapText="1"/>
    </xf>
    <xf numFmtId="0" fontId="0" fillId="0" borderId="10" xfId="0" applyBorder="1" applyAlignment="1">
      <alignment horizontal="left" vertical="center" wrapText="1"/>
    </xf>
    <xf numFmtId="0" fontId="0" fillId="0" borderId="167" xfId="0" applyBorder="1" applyAlignment="1">
      <alignment horizontal="left" vertical="center" wrapText="1"/>
    </xf>
    <xf numFmtId="0" fontId="9" fillId="11" borderId="10" xfId="0" applyFont="1" applyFill="1" applyBorder="1" applyAlignment="1">
      <alignment horizontal="center" vertical="center"/>
    </xf>
    <xf numFmtId="0" fontId="9" fillId="11" borderId="2" xfId="0" applyFont="1" applyFill="1" applyBorder="1" applyAlignment="1">
      <alignment horizontal="center" vertical="center"/>
    </xf>
    <xf numFmtId="0" fontId="9" fillId="8" borderId="19" xfId="0" applyFont="1" applyFill="1" applyBorder="1" applyAlignment="1">
      <alignment horizontal="center" vertical="center"/>
    </xf>
    <xf numFmtId="0" fontId="9" fillId="8" borderId="121"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40"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3"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2" xfId="0" applyFont="1" applyFill="1" applyBorder="1" applyAlignment="1">
      <alignment horizontal="center" vertical="center"/>
    </xf>
    <xf numFmtId="0" fontId="16" fillId="8" borderId="46" xfId="0" applyFont="1" applyFill="1" applyBorder="1" applyAlignment="1">
      <alignment horizontal="center" vertical="center"/>
    </xf>
    <xf numFmtId="0" fontId="16" fillId="8" borderId="14" xfId="0" applyFont="1" applyFill="1" applyBorder="1" applyAlignment="1">
      <alignment horizontal="center" vertical="center"/>
    </xf>
    <xf numFmtId="0" fontId="16" fillId="8" borderId="38" xfId="0" applyFont="1" applyFill="1" applyBorder="1" applyAlignment="1">
      <alignment horizontal="center" vertical="center"/>
    </xf>
    <xf numFmtId="0" fontId="16" fillId="8" borderId="4" xfId="0" applyFont="1" applyFill="1" applyBorder="1" applyAlignment="1">
      <alignment horizontal="center" vertical="center"/>
    </xf>
    <xf numFmtId="0" fontId="9" fillId="4" borderId="24" xfId="0" applyFont="1" applyFill="1" applyBorder="1" applyAlignment="1">
      <alignment horizontal="center" vertical="center" wrapText="1"/>
    </xf>
    <xf numFmtId="0" fontId="9" fillId="4" borderId="41" xfId="0" applyFont="1" applyFill="1" applyBorder="1" applyAlignment="1">
      <alignment horizontal="center" vertical="center"/>
    </xf>
    <xf numFmtId="176" fontId="11" fillId="0" borderId="164" xfId="0" applyNumberFormat="1" applyFont="1" applyFill="1" applyBorder="1" applyAlignment="1">
      <alignment horizontal="left" vertical="center" wrapText="1"/>
    </xf>
    <xf numFmtId="176" fontId="11" fillId="0" borderId="156" xfId="0" applyNumberFormat="1" applyFont="1" applyFill="1" applyBorder="1" applyAlignment="1">
      <alignment horizontal="left" vertical="center" wrapText="1"/>
    </xf>
    <xf numFmtId="176" fontId="11" fillId="0" borderId="166" xfId="0" applyNumberFormat="1" applyFont="1" applyFill="1" applyBorder="1" applyAlignment="1">
      <alignment horizontal="left" vertical="center" wrapText="1"/>
    </xf>
    <xf numFmtId="0" fontId="21" fillId="15" borderId="122" xfId="0" applyFont="1" applyFill="1" applyBorder="1" applyAlignment="1">
      <alignment horizontal="center" vertical="center"/>
    </xf>
    <xf numFmtId="0" fontId="21" fillId="15" borderId="40" xfId="0" applyFont="1" applyFill="1" applyBorder="1" applyAlignment="1">
      <alignment horizontal="center" vertical="center"/>
    </xf>
    <xf numFmtId="0" fontId="21" fillId="15" borderId="172" xfId="0" applyFont="1" applyFill="1" applyBorder="1" applyAlignment="1">
      <alignment horizontal="center" vertical="center"/>
    </xf>
    <xf numFmtId="0" fontId="9" fillId="11" borderId="20" xfId="0" applyFont="1" applyFill="1" applyBorder="1" applyAlignment="1">
      <alignment horizontal="center" vertical="center"/>
    </xf>
    <xf numFmtId="0" fontId="9" fillId="11" borderId="3" xfId="0" applyFont="1" applyFill="1" applyBorder="1" applyAlignment="1">
      <alignment horizontal="center" vertical="center"/>
    </xf>
    <xf numFmtId="0" fontId="16" fillId="9" borderId="13" xfId="0" applyFont="1" applyFill="1" applyBorder="1" applyAlignment="1">
      <alignment horizontal="center" vertical="center"/>
    </xf>
    <xf numFmtId="0" fontId="16" fillId="9" borderId="66"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3" xfId="0" applyFont="1" applyFill="1" applyBorder="1" applyAlignment="1">
      <alignment horizontal="center" vertical="center"/>
    </xf>
    <xf numFmtId="0" fontId="9" fillId="11" borderId="73" xfId="0" applyFont="1" applyFill="1" applyBorder="1" applyAlignment="1">
      <alignment horizontal="center" vertical="center"/>
    </xf>
    <xf numFmtId="0" fontId="9" fillId="11" borderId="74" xfId="0" applyFont="1" applyFill="1" applyBorder="1" applyAlignment="1">
      <alignment horizontal="center" vertical="center"/>
    </xf>
    <xf numFmtId="0" fontId="9" fillId="9" borderId="10"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20" xfId="0" applyFont="1" applyFill="1" applyBorder="1" applyAlignment="1">
      <alignment horizontal="center" vertical="center"/>
    </xf>
    <xf numFmtId="0" fontId="9" fillId="9" borderId="3" xfId="0" applyFont="1" applyFill="1" applyBorder="1" applyAlignment="1">
      <alignment horizontal="center" vertical="center"/>
    </xf>
    <xf numFmtId="0" fontId="9" fillId="9" borderId="8" xfId="0" applyFont="1" applyFill="1" applyBorder="1" applyAlignment="1">
      <alignment horizontal="center" vertical="center"/>
    </xf>
    <xf numFmtId="0" fontId="9" fillId="9" borderId="1"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84" xfId="0" applyFont="1" applyFill="1" applyBorder="1" applyAlignment="1">
      <alignment horizontal="center" vertical="center"/>
    </xf>
    <xf numFmtId="0" fontId="9" fillId="4" borderId="28" xfId="0" applyFont="1" applyFill="1" applyBorder="1" applyAlignment="1">
      <alignment horizontal="center" vertical="center" wrapText="1"/>
    </xf>
    <xf numFmtId="0" fontId="9" fillId="4" borderId="42" xfId="0" applyFont="1" applyFill="1" applyBorder="1" applyAlignment="1">
      <alignment horizontal="center" vertical="center"/>
    </xf>
    <xf numFmtId="0" fontId="9" fillId="5" borderId="54"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0" xfId="0" applyFont="1" applyFill="1" applyBorder="1" applyAlignment="1">
      <alignment horizontal="center" vertical="center"/>
    </xf>
    <xf numFmtId="0" fontId="16" fillId="4" borderId="2" xfId="0" applyFont="1" applyFill="1" applyBorder="1" applyAlignment="1">
      <alignment horizontal="center" vertical="center"/>
    </xf>
    <xf numFmtId="0" fontId="16" fillId="5" borderId="54" xfId="0" applyFont="1" applyFill="1" applyBorder="1" applyAlignment="1">
      <alignment horizontal="center" vertical="center"/>
    </xf>
    <xf numFmtId="0" fontId="16" fillId="5" borderId="84" xfId="0" applyFont="1" applyFill="1" applyBorder="1" applyAlignment="1">
      <alignment horizontal="center" vertical="center"/>
    </xf>
    <xf numFmtId="0" fontId="16" fillId="5" borderId="134" xfId="0" applyFont="1" applyFill="1" applyBorder="1" applyAlignment="1">
      <alignment horizontal="center" vertical="center"/>
    </xf>
    <xf numFmtId="0" fontId="16" fillId="5" borderId="135"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6"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3" xfId="0" applyFont="1" applyFill="1" applyBorder="1" applyAlignment="1">
      <alignment horizontal="center" vertical="center"/>
    </xf>
    <xf numFmtId="0" fontId="16" fillId="17" borderId="47" xfId="0" applyFont="1" applyFill="1" applyBorder="1" applyAlignment="1">
      <alignment horizontal="center" vertical="center" wrapText="1"/>
    </xf>
    <xf numFmtId="0" fontId="0" fillId="17" borderId="10" xfId="0" applyFill="1" applyBorder="1" applyAlignment="1">
      <alignment horizontal="center" vertical="center"/>
    </xf>
    <xf numFmtId="0" fontId="0" fillId="17" borderId="2" xfId="0" applyFill="1" applyBorder="1" applyAlignment="1">
      <alignment horizontal="center" vertical="center"/>
    </xf>
    <xf numFmtId="0" fontId="1" fillId="0" borderId="67" xfId="0" applyFont="1" applyBorder="1" applyAlignment="1">
      <alignment horizontal="center" vertical="center" wrapText="1"/>
    </xf>
    <xf numFmtId="0" fontId="1" fillId="0" borderId="67" xfId="0" applyFont="1" applyBorder="1" applyAlignment="1">
      <alignment horizontal="center" vertical="center"/>
    </xf>
    <xf numFmtId="0" fontId="9" fillId="8" borderId="15" xfId="0" applyFont="1" applyFill="1" applyBorder="1" applyAlignment="1">
      <alignment horizontal="center" vertical="center"/>
    </xf>
    <xf numFmtId="0" fontId="9" fillId="8" borderId="1" xfId="0" applyFont="1" applyFill="1" applyBorder="1" applyAlignment="1">
      <alignment horizontal="center" vertical="center"/>
    </xf>
    <xf numFmtId="0" fontId="42" fillId="0" borderId="10" xfId="0" applyFont="1" applyBorder="1" applyAlignment="1">
      <alignment horizontal="left" vertical="center" wrapText="1"/>
    </xf>
    <xf numFmtId="0" fontId="42" fillId="0" borderId="167" xfId="0" applyFont="1" applyBorder="1" applyAlignment="1">
      <alignment horizontal="left" vertical="center" wrapText="1"/>
    </xf>
    <xf numFmtId="0" fontId="8" fillId="0" borderId="11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67"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2" xfId="0" applyFont="1" applyFill="1" applyBorder="1" applyAlignment="1">
      <alignment horizontal="center" vertical="center"/>
    </xf>
    <xf numFmtId="0" fontId="16" fillId="5" borderId="55" xfId="0" applyFont="1" applyFill="1" applyBorder="1" applyAlignment="1">
      <alignment horizontal="center" vertical="center"/>
    </xf>
    <xf numFmtId="0" fontId="16" fillId="5" borderId="64"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133" xfId="0" applyFont="1" applyFill="1" applyBorder="1" applyAlignment="1">
      <alignment horizontal="center" vertical="center"/>
    </xf>
    <xf numFmtId="0" fontId="9" fillId="5" borderId="65" xfId="0" applyFont="1" applyFill="1" applyBorder="1" applyAlignment="1">
      <alignment horizontal="center" vertical="center" wrapText="1"/>
    </xf>
    <xf numFmtId="0" fontId="9" fillId="5" borderId="65" xfId="0" applyFont="1" applyFill="1" applyBorder="1" applyAlignment="1">
      <alignment horizontal="center" vertical="center"/>
    </xf>
    <xf numFmtId="0" fontId="9" fillId="5" borderId="9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9"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17" xfId="0" applyFont="1" applyFill="1" applyBorder="1" applyAlignment="1">
      <alignment horizontal="center" vertical="center"/>
    </xf>
    <xf numFmtId="0" fontId="16" fillId="4" borderId="6" xfId="0" applyFont="1" applyFill="1" applyBorder="1" applyAlignment="1">
      <alignment horizontal="center" vertical="center" wrapText="1"/>
    </xf>
    <xf numFmtId="0" fontId="16" fillId="4" borderId="47" xfId="0" applyFont="1" applyFill="1" applyBorder="1" applyAlignment="1">
      <alignment horizontal="center" vertical="center"/>
    </xf>
    <xf numFmtId="38" fontId="12" fillId="0" borderId="18" xfId="1" applyFont="1" applyBorder="1" applyAlignment="1">
      <alignment horizontal="right" vertical="center"/>
    </xf>
    <xf numFmtId="0" fontId="13" fillId="20" borderId="18"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67" xfId="0" applyFont="1" applyFill="1" applyBorder="1" applyAlignment="1">
      <alignment horizontal="left" vertical="center" wrapText="1"/>
    </xf>
    <xf numFmtId="0" fontId="16" fillId="17" borderId="10" xfId="0" applyFont="1" applyFill="1" applyBorder="1" applyAlignment="1">
      <alignment horizontal="center" vertical="center"/>
    </xf>
    <xf numFmtId="0" fontId="16" fillId="17" borderId="2" xfId="0" applyFont="1" applyFill="1" applyBorder="1" applyAlignment="1">
      <alignment horizontal="center" vertical="center"/>
    </xf>
    <xf numFmtId="0" fontId="20" fillId="10" borderId="0" xfId="0" applyFont="1" applyFill="1" applyBorder="1" applyAlignment="1">
      <alignment horizontal="center" vertical="center" shrinkToFit="1"/>
    </xf>
    <xf numFmtId="0" fontId="6" fillId="0" borderId="152" xfId="0" applyFont="1" applyFill="1" applyBorder="1" applyAlignment="1">
      <alignment horizontal="left" vertical="center" wrapText="1"/>
    </xf>
    <xf numFmtId="0" fontId="6" fillId="0" borderId="153" xfId="0" applyFont="1" applyFill="1" applyBorder="1" applyAlignment="1">
      <alignment horizontal="left" vertical="center" wrapText="1"/>
    </xf>
    <xf numFmtId="0" fontId="6" fillId="0" borderId="154" xfId="0" applyFont="1" applyFill="1" applyBorder="1" applyAlignment="1">
      <alignment horizontal="left" vertical="center" wrapText="1"/>
    </xf>
    <xf numFmtId="0" fontId="9" fillId="17" borderId="155" xfId="0" applyFont="1" applyFill="1" applyBorder="1" applyAlignment="1">
      <alignment horizontal="center" vertical="center" wrapText="1"/>
    </xf>
    <xf numFmtId="0" fontId="9" fillId="17" borderId="156" xfId="0" applyFont="1" applyFill="1" applyBorder="1" applyAlignment="1">
      <alignment horizontal="center" vertical="center" wrapText="1"/>
    </xf>
    <xf numFmtId="0" fontId="9" fillId="8" borderId="10" xfId="0" applyFont="1" applyFill="1" applyBorder="1" applyAlignment="1">
      <alignment horizontal="center" vertical="center"/>
    </xf>
    <xf numFmtId="0" fontId="16" fillId="11" borderId="45" xfId="0" applyFont="1" applyFill="1" applyBorder="1" applyAlignment="1">
      <alignment horizontal="center" vertical="center"/>
    </xf>
    <xf numFmtId="0" fontId="16" fillId="11" borderId="13" xfId="0" applyFont="1" applyFill="1" applyBorder="1" applyAlignment="1">
      <alignment horizontal="center" vertical="center"/>
    </xf>
    <xf numFmtId="0" fontId="16" fillId="11" borderId="66" xfId="0" applyFont="1" applyFill="1" applyBorder="1" applyAlignment="1">
      <alignment horizontal="center" vertical="center"/>
    </xf>
    <xf numFmtId="0" fontId="13" fillId="20" borderId="18" xfId="0" applyFont="1" applyFill="1" applyBorder="1" applyAlignment="1">
      <alignment horizontal="center" vertical="center" shrinkToFit="1"/>
    </xf>
    <xf numFmtId="176" fontId="53" fillId="2" borderId="16" xfId="0" applyNumberFormat="1" applyFont="1" applyFill="1" applyBorder="1" applyAlignment="1">
      <alignment horizontal="right" vertical="center" shrinkToFit="1"/>
    </xf>
    <xf numFmtId="176" fontId="53" fillId="2" borderId="52" xfId="0" applyNumberFormat="1" applyFont="1" applyFill="1" applyBorder="1" applyAlignment="1">
      <alignment horizontal="right" vertical="center" shrinkToFit="1"/>
    </xf>
    <xf numFmtId="0" fontId="9" fillId="22" borderId="0" xfId="0" applyFont="1" applyFill="1" applyBorder="1" applyAlignment="1">
      <alignment horizontal="center" vertical="center"/>
    </xf>
    <xf numFmtId="0" fontId="9" fillId="22" borderId="17" xfId="0" applyFont="1" applyFill="1" applyBorder="1" applyAlignment="1">
      <alignment horizontal="center" vertical="center"/>
    </xf>
    <xf numFmtId="0" fontId="13" fillId="0" borderId="86" xfId="0" applyFont="1" applyBorder="1" applyAlignment="1">
      <alignment horizontal="center" vertical="center"/>
    </xf>
    <xf numFmtId="0" fontId="13" fillId="0" borderId="74" xfId="0" applyFont="1" applyBorder="1" applyAlignment="1">
      <alignment horizontal="center" vertical="center"/>
    </xf>
    <xf numFmtId="0" fontId="9" fillId="5" borderId="46" xfId="0" applyFont="1" applyFill="1" applyBorder="1" applyAlignment="1">
      <alignment horizontal="center" vertical="center" wrapText="1"/>
    </xf>
    <xf numFmtId="0" fontId="9" fillId="5" borderId="49" xfId="0" applyFont="1" applyFill="1" applyBorder="1" applyAlignment="1">
      <alignment horizontal="center" vertical="center"/>
    </xf>
    <xf numFmtId="0" fontId="9" fillId="5" borderId="51" xfId="0" applyFont="1" applyFill="1" applyBorder="1" applyAlignment="1">
      <alignment horizontal="center" vertical="center"/>
    </xf>
    <xf numFmtId="0" fontId="9" fillId="5" borderId="87"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7"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6" fillId="5" borderId="81" xfId="0" applyFont="1" applyFill="1" applyBorder="1" applyAlignment="1">
      <alignment horizontal="center" vertical="center"/>
    </xf>
    <xf numFmtId="0" fontId="16" fillId="5" borderId="82" xfId="0" applyFont="1" applyFill="1" applyBorder="1" applyAlignment="1">
      <alignment horizontal="center" vertical="center"/>
    </xf>
    <xf numFmtId="0" fontId="16" fillId="5" borderId="83" xfId="0" applyFont="1" applyFill="1" applyBorder="1" applyAlignment="1">
      <alignment horizontal="center" vertical="center"/>
    </xf>
    <xf numFmtId="0" fontId="16" fillId="5" borderId="85" xfId="0" applyFont="1" applyFill="1" applyBorder="1" applyAlignment="1">
      <alignment horizontal="center" vertical="center"/>
    </xf>
    <xf numFmtId="0" fontId="16" fillId="9" borderId="93" xfId="0" applyFont="1" applyFill="1" applyBorder="1" applyAlignment="1">
      <alignment horizontal="center" vertical="center"/>
    </xf>
    <xf numFmtId="0" fontId="21" fillId="15" borderId="92" xfId="0" applyFont="1" applyFill="1" applyBorder="1" applyAlignment="1">
      <alignment horizontal="center" vertical="center"/>
    </xf>
  </cellXfs>
  <cellStyles count="2">
    <cellStyle name="桁区切り" xfId="1" builtinId="6"/>
    <cellStyle name="標準" xfId="0" builtinId="0"/>
  </cellStyles>
  <dxfs count="170">
    <dxf>
      <font>
        <b/>
        <i val="0"/>
        <color rgb="FFFF0000"/>
      </font>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3300"/>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ont>
        <b/>
        <i val="0"/>
        <color rgb="FFFF0000"/>
      </font>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patternType="solid">
          <fgColor rgb="FFFF99FF"/>
          <bgColor rgb="FFFFCCFF"/>
        </patternFill>
      </fill>
    </dxf>
    <dxf>
      <font>
        <b/>
        <i val="0"/>
        <color rgb="FFFF0000"/>
      </font>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ont>
        <b/>
        <i val="0"/>
        <color rgb="FFFF0000"/>
      </font>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bgColor theme="0" tint="-0.24994659260841701"/>
        </patternFill>
      </fill>
    </dxf>
    <dxf>
      <fill>
        <patternFill>
          <bgColor theme="5" tint="0.59996337778862885"/>
        </patternFill>
      </fill>
    </dxf>
    <dxf>
      <fill>
        <patternFill>
          <bgColor theme="0"/>
        </patternFill>
      </fill>
    </dxf>
    <dxf>
      <font>
        <b/>
        <i val="0"/>
        <color rgb="FFFF0000"/>
      </font>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bgColor theme="0" tint="-0.24994659260841701"/>
        </patternFill>
      </fill>
    </dxf>
    <dxf>
      <fill>
        <patternFill>
          <bgColor rgb="FFFFCCFF"/>
        </patternFill>
      </fill>
    </dxf>
    <dxf>
      <fill>
        <patternFill>
          <bgColor theme="0" tint="-0.24994659260841701"/>
        </patternFill>
      </fill>
    </dxf>
    <dxf>
      <fill>
        <patternFill>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patternType="solid">
          <fgColor rgb="FFFF99FF"/>
          <bgColor rgb="FFFFCCFF"/>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
      <fill>
        <patternFill>
          <bgColor theme="0" tint="-0.24994659260841701"/>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BCFAF7"/>
      <color rgb="FF5B5BFF"/>
      <color rgb="FF6666FF"/>
      <color rgb="FFB5F5DA"/>
      <color rgb="FFF2F2F2"/>
      <color rgb="FFFFCCFF"/>
      <color rgb="FFCCCCFF"/>
      <color rgb="FFBEF3FE"/>
      <color rgb="FFC61465"/>
      <color rgb="FFAF2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798795</xdr:colOff>
      <xdr:row>0</xdr:row>
      <xdr:rowOff>37258</xdr:rowOff>
    </xdr:from>
    <xdr:to>
      <xdr:col>4</xdr:col>
      <xdr:colOff>1051578</xdr:colOff>
      <xdr:row>1</xdr:row>
      <xdr:rowOff>304288</xdr:rowOff>
    </xdr:to>
    <xdr:sp macro="" textlink="">
      <xdr:nvSpPr>
        <xdr:cNvPr id="6" name="正方形/長方形 5">
          <a:extLst>
            <a:ext uri="{FF2B5EF4-FFF2-40B4-BE49-F238E27FC236}">
              <a16:creationId xmlns:a16="http://schemas.microsoft.com/office/drawing/2014/main" id="{D69A67EB-3798-47E9-99FD-3A14C64D3904}"/>
            </a:ext>
          </a:extLst>
        </xdr:cNvPr>
        <xdr:cNvSpPr/>
      </xdr:nvSpPr>
      <xdr:spPr>
        <a:xfrm>
          <a:off x="9292854" y="37258"/>
          <a:ext cx="1350959" cy="43511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ctr"/>
        <a:lstStyle/>
        <a:p>
          <a:pPr algn="ctr">
            <a:lnSpc>
              <a:spcPts val="1500"/>
            </a:lnSpc>
          </a:pPr>
          <a:r>
            <a:rPr kumimoji="1" lang="ja-JP" altLang="en-US" sz="2000" b="1">
              <a:solidFill>
                <a:schemeClr val="tx1"/>
              </a:solidFill>
              <a:latin typeface="Meiryo UI" panose="020B0604030504040204" pitchFamily="50" charset="-128"/>
              <a:ea typeface="Meiryo UI" panose="020B0604030504040204" pitchFamily="50" charset="-128"/>
            </a:rPr>
            <a:t>資料</a:t>
          </a:r>
          <a:r>
            <a:rPr kumimoji="1" lang="en-US" altLang="ja-JP" sz="2000" b="1">
              <a:solidFill>
                <a:schemeClr val="tx1"/>
              </a:solidFill>
              <a:latin typeface="Meiryo UI" panose="020B0604030504040204" pitchFamily="50" charset="-128"/>
              <a:ea typeface="Meiryo UI" panose="020B0604030504040204" pitchFamily="50" charset="-128"/>
            </a:rPr>
            <a:t>2</a:t>
          </a:r>
          <a:r>
            <a:rPr kumimoji="1" lang="ja-JP" altLang="en-US" sz="2000" b="1">
              <a:solidFill>
                <a:schemeClr val="tx1"/>
              </a:solidFill>
              <a:latin typeface="Meiryo UI" panose="020B0604030504040204" pitchFamily="50" charset="-128"/>
              <a:ea typeface="Meiryo UI" panose="020B0604030504040204" pitchFamily="50" charset="-128"/>
            </a:rPr>
            <a:t>－</a:t>
          </a:r>
          <a:r>
            <a:rPr kumimoji="1" lang="en-US" altLang="ja-JP" sz="2000" b="1">
              <a:solidFill>
                <a:schemeClr val="tx1"/>
              </a:solidFill>
              <a:latin typeface="Meiryo UI" panose="020B0604030504040204" pitchFamily="50" charset="-128"/>
              <a:ea typeface="Meiryo UI" panose="020B0604030504040204" pitchFamily="50" charset="-128"/>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176893</xdr:colOff>
      <xdr:row>30</xdr:row>
      <xdr:rowOff>285004</xdr:rowOff>
    </xdr:from>
    <xdr:to>
      <xdr:col>23</xdr:col>
      <xdr:colOff>302558</xdr:colOff>
      <xdr:row>30</xdr:row>
      <xdr:rowOff>725208</xdr:rowOff>
    </xdr:to>
    <xdr:sp macro="" textlink="">
      <xdr:nvSpPr>
        <xdr:cNvPr id="2" name="正方形/長方形 1">
          <a:extLst>
            <a:ext uri="{FF2B5EF4-FFF2-40B4-BE49-F238E27FC236}">
              <a16:creationId xmlns:a16="http://schemas.microsoft.com/office/drawing/2014/main" id="{DA4CC1BB-C7EC-4C19-A50B-CE6589C206FA}"/>
            </a:ext>
          </a:extLst>
        </xdr:cNvPr>
        <xdr:cNvSpPr/>
      </xdr:nvSpPr>
      <xdr:spPr>
        <a:xfrm>
          <a:off x="8341179" y="29499540"/>
          <a:ext cx="8929486" cy="440204"/>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大阪市との調整により、活用は考えていないため、回答してもらえず。</a:t>
          </a:r>
        </a:p>
      </xdr:txBody>
    </xdr:sp>
    <xdr:clientData/>
  </xdr:twoCellAnchor>
  <xdr:twoCellAnchor>
    <xdr:from>
      <xdr:col>16</xdr:col>
      <xdr:colOff>217714</xdr:colOff>
      <xdr:row>37</xdr:row>
      <xdr:rowOff>273690</xdr:rowOff>
    </xdr:from>
    <xdr:to>
      <xdr:col>23</xdr:col>
      <xdr:colOff>244929</xdr:colOff>
      <xdr:row>37</xdr:row>
      <xdr:rowOff>712890</xdr:rowOff>
    </xdr:to>
    <xdr:sp macro="" textlink="">
      <xdr:nvSpPr>
        <xdr:cNvPr id="3" name="四角形: 角を丸くする 2">
          <a:extLst>
            <a:ext uri="{FF2B5EF4-FFF2-40B4-BE49-F238E27FC236}">
              <a16:creationId xmlns:a16="http://schemas.microsoft.com/office/drawing/2014/main" id="{04DB99DC-8B5A-448E-B2A2-023F42C6F25A}"/>
            </a:ext>
          </a:extLst>
        </xdr:cNvPr>
        <xdr:cNvSpPr/>
      </xdr:nvSpPr>
      <xdr:spPr>
        <a:xfrm>
          <a:off x="8382000" y="39217333"/>
          <a:ext cx="8831036" cy="439200"/>
        </a:xfrm>
        <a:prstGeom prst="roundRect">
          <a:avLst>
            <a:gd name="adj" fmla="val 0"/>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「独立行政法人日本スポーツ振興センタースポーツ振興くじ助成金交付要綱」第２条第２項により、国庫の充当不可。</a:t>
          </a:r>
        </a:p>
      </xdr:txBody>
    </xdr:sp>
    <xdr:clientData/>
  </xdr:twoCellAnchor>
  <xdr:twoCellAnchor>
    <xdr:from>
      <xdr:col>16</xdr:col>
      <xdr:colOff>142875</xdr:colOff>
      <xdr:row>19</xdr:row>
      <xdr:rowOff>0</xdr:rowOff>
    </xdr:from>
    <xdr:to>
      <xdr:col>23</xdr:col>
      <xdr:colOff>265365</xdr:colOff>
      <xdr:row>19</xdr:row>
      <xdr:rowOff>0</xdr:rowOff>
    </xdr:to>
    <xdr:sp macro="" textlink="">
      <xdr:nvSpPr>
        <xdr:cNvPr id="4" name="正方形/長方形 3">
          <a:extLst>
            <a:ext uri="{FF2B5EF4-FFF2-40B4-BE49-F238E27FC236}">
              <a16:creationId xmlns:a16="http://schemas.microsoft.com/office/drawing/2014/main" id="{4E13034B-FEF6-4FFC-8ED1-28E19809269D}"/>
            </a:ext>
          </a:extLst>
        </xdr:cNvPr>
        <xdr:cNvSpPr/>
      </xdr:nvSpPr>
      <xdr:spPr>
        <a:xfrm>
          <a:off x="8382000" y="15573375"/>
          <a:ext cx="8909303" cy="440204"/>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４番の事業に組み込んで実施。</a:t>
          </a:r>
        </a:p>
      </xdr:txBody>
    </xdr:sp>
    <xdr:clientData/>
  </xdr:twoCellAnchor>
  <xdr:twoCellAnchor>
    <xdr:from>
      <xdr:col>9</xdr:col>
      <xdr:colOff>311728</xdr:colOff>
      <xdr:row>37</xdr:row>
      <xdr:rowOff>297605</xdr:rowOff>
    </xdr:from>
    <xdr:to>
      <xdr:col>10</xdr:col>
      <xdr:colOff>2216728</xdr:colOff>
      <xdr:row>37</xdr:row>
      <xdr:rowOff>727363</xdr:rowOff>
    </xdr:to>
    <xdr:sp macro="" textlink="">
      <xdr:nvSpPr>
        <xdr:cNvPr id="6" name="四角形: 角を丸くする 5">
          <a:extLst>
            <a:ext uri="{FF2B5EF4-FFF2-40B4-BE49-F238E27FC236}">
              <a16:creationId xmlns:a16="http://schemas.microsoft.com/office/drawing/2014/main" id="{BD10135E-E7F9-44E0-8F76-37CCB60B04E6}"/>
            </a:ext>
          </a:extLst>
        </xdr:cNvPr>
        <xdr:cNvSpPr/>
      </xdr:nvSpPr>
      <xdr:spPr>
        <a:xfrm>
          <a:off x="4768273" y="40545060"/>
          <a:ext cx="4237182" cy="429758"/>
        </a:xfrm>
        <a:prstGeom prst="roundRect">
          <a:avLst>
            <a:gd name="adj" fmla="val 0"/>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スポーツ振興くじ助成金交付要綱により、国庫の充当不可。</a:t>
          </a:r>
        </a:p>
      </xdr:txBody>
    </xdr:sp>
    <xdr:clientData/>
  </xdr:twoCellAnchor>
  <xdr:twoCellAnchor>
    <xdr:from>
      <xdr:col>9</xdr:col>
      <xdr:colOff>46184</xdr:colOff>
      <xdr:row>58</xdr:row>
      <xdr:rowOff>173182</xdr:rowOff>
    </xdr:from>
    <xdr:to>
      <xdr:col>10</xdr:col>
      <xdr:colOff>2343728</xdr:colOff>
      <xdr:row>58</xdr:row>
      <xdr:rowOff>600364</xdr:rowOff>
    </xdr:to>
    <xdr:sp macro="" textlink="">
      <xdr:nvSpPr>
        <xdr:cNvPr id="7" name="正方形/長方形 6">
          <a:extLst>
            <a:ext uri="{FF2B5EF4-FFF2-40B4-BE49-F238E27FC236}">
              <a16:creationId xmlns:a16="http://schemas.microsoft.com/office/drawing/2014/main" id="{69E62064-D7FD-424C-A84E-8B4E14341FA0}"/>
            </a:ext>
          </a:extLst>
        </xdr:cNvPr>
        <xdr:cNvSpPr/>
      </xdr:nvSpPr>
      <xdr:spPr>
        <a:xfrm>
          <a:off x="4482814" y="13525500"/>
          <a:ext cx="4615005" cy="424007"/>
        </a:xfrm>
        <a:prstGeom prst="rect">
          <a:avLst/>
        </a:prstGeom>
        <a:solidFill>
          <a:schemeClr val="accent1">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ysClr val="windowText" lastClr="000000"/>
              </a:solidFill>
            </a:rPr>
            <a:t>４番の事業に組み込んで実施。</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69273</xdr:colOff>
      <xdr:row>10</xdr:row>
      <xdr:rowOff>87456</xdr:rowOff>
    </xdr:from>
    <xdr:to>
      <xdr:col>50</xdr:col>
      <xdr:colOff>467590</xdr:colOff>
      <xdr:row>10</xdr:row>
      <xdr:rowOff>1726911</xdr:rowOff>
    </xdr:to>
    <xdr:sp macro="" textlink="">
      <xdr:nvSpPr>
        <xdr:cNvPr id="2" name="四角形: 角を丸くする 1">
          <a:extLst>
            <a:ext uri="{FF2B5EF4-FFF2-40B4-BE49-F238E27FC236}">
              <a16:creationId xmlns:a16="http://schemas.microsoft.com/office/drawing/2014/main" id="{6FA12960-5185-4F3E-BC3E-7F9FDFC5170F}"/>
            </a:ext>
          </a:extLst>
        </xdr:cNvPr>
        <xdr:cNvSpPr/>
      </xdr:nvSpPr>
      <xdr:spPr>
        <a:xfrm>
          <a:off x="1685348" y="3237056"/>
          <a:ext cx="28935217" cy="1639455"/>
        </a:xfrm>
        <a:prstGeom prst="roundRect">
          <a:avLst/>
        </a:prstGeom>
        <a:solidFill>
          <a:srgbClr val="EF1932">
            <a:alpha val="15000"/>
          </a:srgbClr>
        </a:solid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206376</xdr:colOff>
      <xdr:row>10</xdr:row>
      <xdr:rowOff>112568</xdr:rowOff>
    </xdr:from>
    <xdr:to>
      <xdr:col>8</xdr:col>
      <xdr:colOff>587376</xdr:colOff>
      <xdr:row>10</xdr:row>
      <xdr:rowOff>538018</xdr:rowOff>
    </xdr:to>
    <xdr:sp macro="" textlink="">
      <xdr:nvSpPr>
        <xdr:cNvPr id="3" name="正方形/長方形 2">
          <a:extLst>
            <a:ext uri="{FF2B5EF4-FFF2-40B4-BE49-F238E27FC236}">
              <a16:creationId xmlns:a16="http://schemas.microsoft.com/office/drawing/2014/main" id="{C1D7297D-1B63-4B22-BB6C-859C58642D46}"/>
            </a:ext>
          </a:extLst>
        </xdr:cNvPr>
        <xdr:cNvSpPr/>
      </xdr:nvSpPr>
      <xdr:spPr>
        <a:xfrm>
          <a:off x="1825626" y="3265343"/>
          <a:ext cx="2619375" cy="428625"/>
        </a:xfrm>
        <a:prstGeom prst="rect">
          <a:avLst/>
        </a:prstGeom>
        <a:solidFill>
          <a:srgbClr val="EF19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t>記載例</a:t>
          </a:r>
        </a:p>
      </xdr:txBody>
    </xdr:sp>
    <xdr:clientData/>
  </xdr:twoCellAnchor>
  <xdr:twoCellAnchor>
    <xdr:from>
      <xdr:col>16</xdr:col>
      <xdr:colOff>364920</xdr:colOff>
      <xdr:row>13</xdr:row>
      <xdr:rowOff>160810</xdr:rowOff>
    </xdr:from>
    <xdr:to>
      <xdr:col>36</xdr:col>
      <xdr:colOff>469365</xdr:colOff>
      <xdr:row>16</xdr:row>
      <xdr:rowOff>405739</xdr:rowOff>
    </xdr:to>
    <xdr:sp macro="" textlink="">
      <xdr:nvSpPr>
        <xdr:cNvPr id="4" name="四角形: 角を丸くする 3">
          <a:extLst>
            <a:ext uri="{FF2B5EF4-FFF2-40B4-BE49-F238E27FC236}">
              <a16:creationId xmlns:a16="http://schemas.microsoft.com/office/drawing/2014/main" id="{078DF2CC-D059-4A1A-8BB0-DCE3322180B4}"/>
            </a:ext>
          </a:extLst>
        </xdr:cNvPr>
        <xdr:cNvSpPr/>
      </xdr:nvSpPr>
      <xdr:spPr>
        <a:xfrm>
          <a:off x="12042570" y="6898160"/>
          <a:ext cx="9016670" cy="253092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latin typeface="Arial Rounded MT Bold" panose="020F0704030504030204" pitchFamily="34" charset="0"/>
            </a:rPr>
            <a:t>最後調整する項目</a:t>
          </a:r>
          <a:endParaRPr kumimoji="1" lang="en-US" altLang="ja-JP" sz="2000">
            <a:latin typeface="Arial Rounded MT Bold" panose="020F0704030504030204" pitchFamily="34" charset="0"/>
          </a:endParaRPr>
        </a:p>
        <a:p>
          <a:pPr algn="l"/>
          <a:r>
            <a:rPr kumimoji="1" lang="ja-JP" altLang="en-US" sz="2000">
              <a:latin typeface="Arial Rounded MT Bold" panose="020F0704030504030204" pitchFamily="34" charset="0"/>
            </a:rPr>
            <a:t>・評価項目の入力内容削除</a:t>
          </a:r>
          <a:endParaRPr kumimoji="1" lang="en-US" altLang="ja-JP" sz="2000">
            <a:latin typeface="Arial Rounded MT Bold" panose="020F0704030504030204" pitchFamily="34" charset="0"/>
          </a:endParaRPr>
        </a:p>
        <a:p>
          <a:pPr algn="l"/>
          <a:r>
            <a:rPr kumimoji="1" lang="ja-JP" altLang="en-US" sz="2000">
              <a:latin typeface="Arial Rounded MT Bold" panose="020F0704030504030204" pitchFamily="34" charset="0"/>
            </a:rPr>
            <a:t>・集計シートの削除</a:t>
          </a:r>
          <a:endParaRPr kumimoji="1" lang="en-US" altLang="ja-JP" sz="2000">
            <a:latin typeface="Arial Rounded MT Bold" panose="020F0704030504030204" pitchFamily="34" charset="0"/>
          </a:endParaRPr>
        </a:p>
        <a:p>
          <a:pPr algn="l"/>
          <a:r>
            <a:rPr kumimoji="1" lang="ja-JP" altLang="en-US" sz="2000">
              <a:latin typeface="Arial Rounded MT Bold" panose="020F0704030504030204" pitchFamily="34" charset="0"/>
            </a:rPr>
            <a:t>・プロ人材以降の削除</a:t>
          </a:r>
          <a:endParaRPr kumimoji="1" lang="en-US" altLang="ja-JP" sz="2000">
            <a:latin typeface="Arial Rounded MT Bold" panose="020F070403050403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542D-7ACE-46FF-8D23-13E74E5098C6}">
  <sheetPr>
    <tabColor rgb="FF037E8B"/>
    <pageSetUpPr fitToPage="1"/>
  </sheetPr>
  <dimension ref="A1:F22"/>
  <sheetViews>
    <sheetView showGridLines="0" tabSelected="1" view="pageBreakPreview" zoomScale="85" zoomScaleNormal="55" zoomScaleSheetLayoutView="85" workbookViewId="0">
      <selection activeCell="G3" sqref="G3"/>
    </sheetView>
  </sheetViews>
  <sheetFormatPr defaultRowHeight="15" x14ac:dyDescent="0.55000000000000004"/>
  <cols>
    <col min="1" max="1" width="3.58203125" style="1" customWidth="1"/>
    <col min="2" max="2" width="30.58203125" style="1" customWidth="1"/>
    <col min="3" max="3" width="66.58203125" style="1" customWidth="1"/>
    <col min="4" max="5" width="14.33203125" style="1" customWidth="1"/>
    <col min="6" max="16384" width="8.6640625" style="1"/>
  </cols>
  <sheetData>
    <row r="1" spans="1:6" ht="13.5" customHeight="1" x14ac:dyDescent="0.55000000000000004"/>
    <row r="2" spans="1:6" ht="57.5" customHeight="1" x14ac:dyDescent="0.55000000000000004">
      <c r="A2" s="953" t="s">
        <v>404</v>
      </c>
      <c r="B2" s="953"/>
      <c r="C2" s="953"/>
      <c r="D2" s="953"/>
      <c r="E2" s="953"/>
      <c r="F2" s="946"/>
    </row>
    <row r="3" spans="1:6" s="936" customFormat="1" ht="25" customHeight="1" thickBot="1" x14ac:dyDescent="0.4">
      <c r="A3" s="936" t="s">
        <v>423</v>
      </c>
      <c r="E3" s="937" t="s">
        <v>407</v>
      </c>
    </row>
    <row r="4" spans="1:6" ht="20.25" customHeight="1" x14ac:dyDescent="0.55000000000000004">
      <c r="A4" s="956" t="s">
        <v>24</v>
      </c>
      <c r="B4" s="959" t="s">
        <v>405</v>
      </c>
      <c r="C4" s="962" t="s">
        <v>35</v>
      </c>
      <c r="D4" s="963" t="s">
        <v>2</v>
      </c>
      <c r="E4" s="952"/>
    </row>
    <row r="5" spans="1:6" ht="6.75" customHeight="1" x14ac:dyDescent="0.55000000000000004">
      <c r="A5" s="957"/>
      <c r="B5" s="960"/>
      <c r="C5" s="960"/>
      <c r="D5" s="964"/>
      <c r="E5" s="966" t="s">
        <v>422</v>
      </c>
    </row>
    <row r="6" spans="1:6" ht="13.5" customHeight="1" thickBot="1" x14ac:dyDescent="0.6">
      <c r="A6" s="958"/>
      <c r="B6" s="961"/>
      <c r="C6" s="961"/>
      <c r="D6" s="965"/>
      <c r="E6" s="967"/>
    </row>
    <row r="7" spans="1:6" ht="50" customHeight="1" x14ac:dyDescent="0.55000000000000004">
      <c r="A7" s="940">
        <v>1</v>
      </c>
      <c r="B7" s="941" t="s">
        <v>424</v>
      </c>
      <c r="C7" s="941" t="s">
        <v>408</v>
      </c>
      <c r="D7" s="942">
        <v>29796</v>
      </c>
      <c r="E7" s="943">
        <v>14898</v>
      </c>
    </row>
    <row r="8" spans="1:6" ht="50" customHeight="1" x14ac:dyDescent="0.55000000000000004">
      <c r="A8" s="938">
        <v>2</v>
      </c>
      <c r="B8" s="786" t="s">
        <v>425</v>
      </c>
      <c r="C8" s="834" t="s">
        <v>409</v>
      </c>
      <c r="D8" s="931">
        <v>126923</v>
      </c>
      <c r="E8" s="933">
        <v>63461</v>
      </c>
    </row>
    <row r="9" spans="1:6" ht="50" customHeight="1" x14ac:dyDescent="0.55000000000000004">
      <c r="A9" s="938">
        <v>3</v>
      </c>
      <c r="B9" s="786" t="s">
        <v>426</v>
      </c>
      <c r="C9" s="834" t="s">
        <v>410</v>
      </c>
      <c r="D9" s="931">
        <v>154985</v>
      </c>
      <c r="E9" s="933">
        <v>77492</v>
      </c>
    </row>
    <row r="10" spans="1:6" ht="58" customHeight="1" x14ac:dyDescent="0.55000000000000004">
      <c r="A10" s="938">
        <v>4</v>
      </c>
      <c r="B10" s="834" t="s">
        <v>399</v>
      </c>
      <c r="C10" s="834" t="s">
        <v>411</v>
      </c>
      <c r="D10" s="931">
        <v>70261</v>
      </c>
      <c r="E10" s="933">
        <v>35130</v>
      </c>
    </row>
    <row r="11" spans="1:6" ht="96.5" customHeight="1" x14ac:dyDescent="0.55000000000000004">
      <c r="A11" s="938">
        <v>5</v>
      </c>
      <c r="B11" s="786" t="s">
        <v>400</v>
      </c>
      <c r="C11" s="834" t="s">
        <v>434</v>
      </c>
      <c r="D11" s="931">
        <v>132716</v>
      </c>
      <c r="E11" s="933">
        <v>66358</v>
      </c>
    </row>
    <row r="12" spans="1:6" ht="50" customHeight="1" x14ac:dyDescent="0.55000000000000004">
      <c r="A12" s="938">
        <v>6</v>
      </c>
      <c r="B12" s="932" t="s">
        <v>402</v>
      </c>
      <c r="C12" s="834" t="s">
        <v>412</v>
      </c>
      <c r="D12" s="931">
        <v>462002</v>
      </c>
      <c r="E12" s="933">
        <v>231001</v>
      </c>
    </row>
    <row r="13" spans="1:6" ht="58" customHeight="1" x14ac:dyDescent="0.55000000000000004">
      <c r="A13" s="938">
        <v>7</v>
      </c>
      <c r="B13" s="834" t="s">
        <v>427</v>
      </c>
      <c r="C13" s="834" t="s">
        <v>413</v>
      </c>
      <c r="D13" s="931">
        <v>100000</v>
      </c>
      <c r="E13" s="933">
        <v>50000</v>
      </c>
    </row>
    <row r="14" spans="1:6" ht="50" customHeight="1" x14ac:dyDescent="0.55000000000000004">
      <c r="A14" s="938">
        <v>8</v>
      </c>
      <c r="B14" s="786" t="s">
        <v>428</v>
      </c>
      <c r="C14" s="834" t="s">
        <v>414</v>
      </c>
      <c r="D14" s="931">
        <v>55009</v>
      </c>
      <c r="E14" s="933">
        <v>27504</v>
      </c>
    </row>
    <row r="15" spans="1:6" ht="50" customHeight="1" x14ac:dyDescent="0.55000000000000004">
      <c r="A15" s="938">
        <v>9</v>
      </c>
      <c r="B15" s="786" t="s">
        <v>403</v>
      </c>
      <c r="C15" s="834" t="s">
        <v>415</v>
      </c>
      <c r="D15" s="931">
        <v>16016</v>
      </c>
      <c r="E15" s="933">
        <v>8008</v>
      </c>
    </row>
    <row r="16" spans="1:6" s="40" customFormat="1" ht="73" customHeight="1" x14ac:dyDescent="0.55000000000000004">
      <c r="A16" s="938">
        <v>10</v>
      </c>
      <c r="B16" s="834" t="s">
        <v>429</v>
      </c>
      <c r="C16" s="834" t="s">
        <v>416</v>
      </c>
      <c r="D16" s="931">
        <v>60560</v>
      </c>
      <c r="E16" s="933">
        <v>43780</v>
      </c>
    </row>
    <row r="17" spans="1:5" ht="50" customHeight="1" x14ac:dyDescent="0.55000000000000004">
      <c r="A17" s="938">
        <v>11</v>
      </c>
      <c r="B17" s="786" t="s">
        <v>430</v>
      </c>
      <c r="C17" s="834" t="s">
        <v>417</v>
      </c>
      <c r="D17" s="931">
        <v>1480000</v>
      </c>
      <c r="E17" s="933">
        <v>740000</v>
      </c>
    </row>
    <row r="18" spans="1:5" ht="50" customHeight="1" x14ac:dyDescent="0.55000000000000004">
      <c r="A18" s="938">
        <v>12</v>
      </c>
      <c r="B18" s="834" t="s">
        <v>431</v>
      </c>
      <c r="C18" s="834" t="s">
        <v>418</v>
      </c>
      <c r="D18" s="931">
        <v>24225</v>
      </c>
      <c r="E18" s="933">
        <v>12112</v>
      </c>
    </row>
    <row r="19" spans="1:5" ht="50" customHeight="1" x14ac:dyDescent="0.55000000000000004">
      <c r="A19" s="938">
        <v>13</v>
      </c>
      <c r="B19" s="786" t="s">
        <v>401</v>
      </c>
      <c r="C19" s="834" t="s">
        <v>419</v>
      </c>
      <c r="D19" s="944">
        <v>36582</v>
      </c>
      <c r="E19" s="945">
        <v>18291</v>
      </c>
    </row>
    <row r="20" spans="1:5" ht="50" customHeight="1" x14ac:dyDescent="0.55000000000000004">
      <c r="A20" s="938">
        <v>14</v>
      </c>
      <c r="B20" s="786" t="s">
        <v>432</v>
      </c>
      <c r="C20" s="834" t="s">
        <v>420</v>
      </c>
      <c r="D20" s="931">
        <v>169280</v>
      </c>
      <c r="E20" s="933">
        <v>84640</v>
      </c>
    </row>
    <row r="21" spans="1:5" s="40" customFormat="1" ht="73" customHeight="1" thickBot="1" x14ac:dyDescent="0.6">
      <c r="A21" s="939">
        <v>15</v>
      </c>
      <c r="B21" s="934" t="s">
        <v>433</v>
      </c>
      <c r="C21" s="934" t="s">
        <v>421</v>
      </c>
      <c r="D21" s="947">
        <v>59943</v>
      </c>
      <c r="E21" s="948">
        <v>29971</v>
      </c>
    </row>
    <row r="22" spans="1:5" s="40" customFormat="1" ht="36.5" customHeight="1" thickTop="1" thickBot="1" x14ac:dyDescent="0.6">
      <c r="A22" s="949" t="s">
        <v>406</v>
      </c>
      <c r="B22" s="950"/>
      <c r="C22" s="950"/>
      <c r="D22" s="951">
        <f>SUM(D7:D21)</f>
        <v>2978298</v>
      </c>
      <c r="E22" s="935">
        <f>SUM(E7:E21)</f>
        <v>1502646</v>
      </c>
    </row>
  </sheetData>
  <autoFilter ref="A6:E20" xr:uid="{E59DB1C7-D110-409D-AAFB-E8EBB8A4DBD1}"/>
  <mergeCells count="6">
    <mergeCell ref="A2:E2"/>
    <mergeCell ref="A4:A6"/>
    <mergeCell ref="B4:B6"/>
    <mergeCell ref="C4:C6"/>
    <mergeCell ref="D4:D6"/>
    <mergeCell ref="E5:E6"/>
  </mergeCells>
  <phoneticPr fontId="2"/>
  <conditionalFormatting sqref="A7:C7 B14:C20 B8:C12 A8:A21 E7:E20">
    <cfRule type="expression" dxfId="169" priority="31">
      <formula>#REF!="○"</formula>
    </cfRule>
    <cfRule type="expression" dxfId="168" priority="32">
      <formula>#REF!="△"</formula>
    </cfRule>
    <cfRule type="expression" dxfId="167" priority="33">
      <formula>#REF!="×"</formula>
    </cfRule>
  </conditionalFormatting>
  <conditionalFormatting sqref="B10:C11 B13:C13 B21:C21 B16:C19">
    <cfRule type="expression" dxfId="166" priority="28">
      <formula>#REF!="○"</formula>
    </cfRule>
    <cfRule type="expression" dxfId="165" priority="29">
      <formula>#REF!="△"</formula>
    </cfRule>
    <cfRule type="expression" dxfId="164" priority="30">
      <formula>#REF!="×"</formula>
    </cfRule>
  </conditionalFormatting>
  <conditionalFormatting sqref="D7:D20">
    <cfRule type="expression" dxfId="163" priority="1">
      <formula>#REF!="○"</formula>
    </cfRule>
    <cfRule type="expression" dxfId="162" priority="2">
      <formula>#REF!="△"</formula>
    </cfRule>
    <cfRule type="expression" dxfId="161" priority="3">
      <formula>#REF!="×"</formula>
    </cfRule>
  </conditionalFormatting>
  <printOptions horizontalCentered="1"/>
  <pageMargins left="0.23622047244094491" right="0.23622047244094491" top="0.70866141732283472" bottom="0.35433070866141736" header="0.31496062992125984" footer="0.23622047244094491"/>
  <pageSetup paperSize="9" scale="71" fitToHeight="0" orientation="portrait" cellComments="asDisplayed" r:id="rId1"/>
  <headerFooter>
    <oddHeader>&amp;R&amp;"Meiryo UI,標準"&amp;12令和６年度第２回大阪府まち・ひと・しごと創生推進審議会</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F109A-7694-4EF5-BD72-2962222A5FAA}">
  <sheetPr>
    <tabColor rgb="FF037E8B"/>
    <pageSetUpPr fitToPage="1"/>
  </sheetPr>
  <dimension ref="A1:AG31"/>
  <sheetViews>
    <sheetView view="pageBreakPreview" zoomScale="55" zoomScaleNormal="55" zoomScaleSheetLayoutView="55" workbookViewId="0">
      <pane xSplit="9" ySplit="8" topLeftCell="J24" activePane="bottomRight" state="frozen"/>
      <selection pane="topRight" activeCell="G1" sqref="G1"/>
      <selection pane="bottomLeft" activeCell="A6" sqref="A6"/>
      <selection pane="bottomRight" activeCell="G35" sqref="G35"/>
    </sheetView>
  </sheetViews>
  <sheetFormatPr defaultRowHeight="15" outlineLevelCol="2" x14ac:dyDescent="0.55000000000000004"/>
  <cols>
    <col min="1" max="1" width="6.4140625" style="1" customWidth="1"/>
    <col min="2" max="2" width="10.6640625" style="884" customWidth="1"/>
    <col min="3" max="5" width="2.4140625" style="1" customWidth="1"/>
    <col min="6" max="6" width="3.58203125" style="1" customWidth="1"/>
    <col min="7" max="7" width="6.75" style="1" customWidth="1"/>
    <col min="8" max="8" width="22.6640625" style="1" customWidth="1"/>
    <col min="9" max="9" width="42.1640625" style="1" customWidth="1"/>
    <col min="10" max="10" width="52.08203125" style="1" customWidth="1"/>
    <col min="11" max="11" width="11" style="1" bestFit="1" customWidth="1"/>
    <col min="12" max="16" width="8.6640625" style="1" customWidth="1"/>
    <col min="17" max="17" width="22.58203125" style="1" hidden="1" customWidth="1" outlineLevel="1"/>
    <col min="18" max="19" width="8.6640625" style="1" hidden="1" customWidth="1" outlineLevel="1"/>
    <col min="20" max="20" width="8.6640625" style="1" hidden="1" customWidth="1" outlineLevel="2"/>
    <col min="21" max="23" width="8.6640625" style="1" hidden="1" customWidth="1" outlineLevel="1"/>
    <col min="24" max="24" width="22.58203125" style="1" hidden="1" customWidth="1" outlineLevel="1"/>
    <col min="25" max="26" width="8.6640625" style="1" hidden="1" customWidth="1" outlineLevel="1"/>
    <col min="27" max="27" width="8.6640625" style="1" hidden="1" customWidth="1" outlineLevel="2"/>
    <col min="28" max="30" width="8.6640625" style="1" hidden="1" customWidth="1" outlineLevel="1"/>
    <col min="31" max="31" width="38.25" style="1" customWidth="1" collapsed="1"/>
    <col min="32" max="32" width="9.9140625" style="1" customWidth="1"/>
    <col min="33" max="33" width="0.83203125" style="1" customWidth="1"/>
    <col min="34" max="16384" width="8.6640625" style="1"/>
  </cols>
  <sheetData>
    <row r="1" spans="1:33" ht="37.5" x14ac:dyDescent="0.55000000000000004">
      <c r="C1" s="207" t="s">
        <v>378</v>
      </c>
      <c r="D1" s="57"/>
      <c r="J1" s="70"/>
      <c r="K1" s="70"/>
      <c r="U1" s="535"/>
      <c r="V1" s="603"/>
      <c r="W1" s="535"/>
      <c r="X1" s="604"/>
      <c r="Y1" s="603"/>
      <c r="Z1" s="535"/>
      <c r="AC1" s="968"/>
      <c r="AD1" s="968"/>
      <c r="AE1" s="968" t="s">
        <v>155</v>
      </c>
      <c r="AF1" s="968"/>
      <c r="AG1" s="968"/>
    </row>
    <row r="2" spans="1:33" ht="10" customHeight="1" x14ac:dyDescent="0.55000000000000004">
      <c r="J2" s="70"/>
      <c r="K2" s="70"/>
      <c r="U2" s="535"/>
      <c r="V2" s="603"/>
      <c r="W2" s="603"/>
      <c r="X2" s="604"/>
      <c r="Y2" s="603"/>
      <c r="Z2" s="603"/>
      <c r="AC2" s="968"/>
      <c r="AD2" s="968"/>
      <c r="AE2" s="968"/>
      <c r="AF2" s="968"/>
      <c r="AG2" s="968"/>
    </row>
    <row r="3" spans="1:33" ht="8.5" customHeight="1" thickBot="1" x14ac:dyDescent="0.6">
      <c r="C3" s="57"/>
      <c r="D3" s="57"/>
      <c r="AC3" s="968"/>
      <c r="AD3" s="968"/>
      <c r="AE3" s="968"/>
      <c r="AF3" s="968"/>
      <c r="AG3" s="968"/>
    </row>
    <row r="4" spans="1:33" ht="24" hidden="1" customHeight="1" thickBot="1" x14ac:dyDescent="0.6">
      <c r="C4" s="57"/>
      <c r="D4" s="57"/>
      <c r="G4" s="203"/>
      <c r="H4" s="203"/>
      <c r="I4" s="203"/>
      <c r="J4" s="203"/>
      <c r="K4" s="203"/>
      <c r="L4" s="203"/>
      <c r="M4" s="203"/>
      <c r="N4" s="203"/>
      <c r="O4" s="203"/>
      <c r="P4" s="203"/>
      <c r="Q4" s="203"/>
      <c r="R4" s="203"/>
      <c r="S4" s="203"/>
      <c r="T4" s="203"/>
      <c r="U4" s="203"/>
      <c r="V4" s="203"/>
      <c r="W4" s="203"/>
      <c r="X4" s="203"/>
      <c r="Y4" s="203"/>
      <c r="Z4" s="203"/>
      <c r="AA4" s="203"/>
      <c r="AB4" s="203"/>
      <c r="AC4" s="205"/>
      <c r="AD4" s="206"/>
      <c r="AE4" s="70"/>
      <c r="AF4" s="70"/>
    </row>
    <row r="5" spans="1:33" ht="23" customHeight="1" thickTop="1" thickBot="1" x14ac:dyDescent="0.6">
      <c r="A5" s="969" t="s">
        <v>40</v>
      </c>
      <c r="B5" s="970" t="s">
        <v>149</v>
      </c>
      <c r="C5" s="972" t="s">
        <v>25</v>
      </c>
      <c r="D5" s="973"/>
      <c r="E5" s="974"/>
      <c r="F5" s="981" t="s">
        <v>24</v>
      </c>
      <c r="G5" s="984" t="s">
        <v>42</v>
      </c>
      <c r="H5" s="974" t="s">
        <v>0</v>
      </c>
      <c r="I5" s="987" t="s">
        <v>35</v>
      </c>
      <c r="J5" s="990" t="s">
        <v>365</v>
      </c>
      <c r="K5" s="991"/>
      <c r="L5" s="991"/>
      <c r="M5" s="991"/>
      <c r="N5" s="991"/>
      <c r="O5" s="991"/>
      <c r="P5" s="991"/>
      <c r="Q5" s="991"/>
      <c r="R5" s="991"/>
      <c r="S5" s="991"/>
      <c r="T5" s="991"/>
      <c r="U5" s="991"/>
      <c r="V5" s="991"/>
      <c r="W5" s="991"/>
      <c r="X5" s="991"/>
      <c r="Y5" s="991"/>
      <c r="Z5" s="991"/>
      <c r="AA5" s="991"/>
      <c r="AB5" s="991"/>
      <c r="AC5" s="991"/>
      <c r="AD5" s="991"/>
      <c r="AE5" s="992" t="s">
        <v>337</v>
      </c>
      <c r="AF5" s="995" t="s">
        <v>366</v>
      </c>
    </row>
    <row r="6" spans="1:33" ht="19.5" customHeight="1" x14ac:dyDescent="0.55000000000000004">
      <c r="A6" s="969"/>
      <c r="B6" s="971"/>
      <c r="C6" s="975"/>
      <c r="D6" s="976"/>
      <c r="E6" s="977"/>
      <c r="F6" s="982"/>
      <c r="G6" s="985"/>
      <c r="H6" s="977"/>
      <c r="I6" s="988"/>
      <c r="J6" s="975" t="s">
        <v>6</v>
      </c>
      <c r="K6" s="976"/>
      <c r="L6" s="977"/>
      <c r="M6" s="977"/>
      <c r="N6" s="977"/>
      <c r="O6" s="977"/>
      <c r="P6" s="998"/>
      <c r="Q6" s="999" t="s">
        <v>7</v>
      </c>
      <c r="R6" s="1000"/>
      <c r="S6" s="1000"/>
      <c r="T6" s="1000"/>
      <c r="U6" s="1000"/>
      <c r="V6" s="1000"/>
      <c r="W6" s="1001"/>
      <c r="X6" s="1000" t="s">
        <v>8</v>
      </c>
      <c r="Y6" s="1000"/>
      <c r="Z6" s="1000"/>
      <c r="AA6" s="1000"/>
      <c r="AB6" s="1000"/>
      <c r="AC6" s="1000"/>
      <c r="AD6" s="1000"/>
      <c r="AE6" s="993"/>
      <c r="AF6" s="996"/>
    </row>
    <row r="7" spans="1:33" ht="11" customHeight="1" x14ac:dyDescent="0.55000000000000004">
      <c r="A7" s="969"/>
      <c r="B7" s="971"/>
      <c r="C7" s="975"/>
      <c r="D7" s="976"/>
      <c r="E7" s="977"/>
      <c r="F7" s="982"/>
      <c r="G7" s="985"/>
      <c r="H7" s="977"/>
      <c r="I7" s="988"/>
      <c r="J7" s="1002" t="s">
        <v>17</v>
      </c>
      <c r="K7" s="1004" t="s">
        <v>2</v>
      </c>
      <c r="L7" s="1004" t="s">
        <v>3</v>
      </c>
      <c r="M7" s="1006" t="s">
        <v>4</v>
      </c>
      <c r="N7" s="1008" t="s">
        <v>5</v>
      </c>
      <c r="O7" s="1011" t="s">
        <v>41</v>
      </c>
      <c r="P7" s="811"/>
      <c r="Q7" s="1009" t="s">
        <v>17</v>
      </c>
      <c r="R7" s="1011" t="s">
        <v>2</v>
      </c>
      <c r="S7" s="1008" t="s">
        <v>3</v>
      </c>
      <c r="T7" s="1008" t="s">
        <v>4</v>
      </c>
      <c r="U7" s="1008" t="s">
        <v>5</v>
      </c>
      <c r="V7" s="1011" t="s">
        <v>41</v>
      </c>
      <c r="W7" s="812"/>
      <c r="X7" s="1013" t="s">
        <v>17</v>
      </c>
      <c r="Y7" s="1011" t="s">
        <v>2</v>
      </c>
      <c r="Z7" s="1008" t="s">
        <v>3</v>
      </c>
      <c r="AA7" s="1008" t="s">
        <v>4</v>
      </c>
      <c r="AB7" s="1008" t="s">
        <v>5</v>
      </c>
      <c r="AC7" s="1011" t="s">
        <v>41</v>
      </c>
      <c r="AD7" s="811"/>
      <c r="AE7" s="993"/>
      <c r="AF7" s="996"/>
    </row>
    <row r="8" spans="1:33" ht="34" customHeight="1" thickBot="1" x14ac:dyDescent="0.6">
      <c r="A8" s="969"/>
      <c r="B8" s="971"/>
      <c r="C8" s="978"/>
      <c r="D8" s="979"/>
      <c r="E8" s="980"/>
      <c r="F8" s="983"/>
      <c r="G8" s="986"/>
      <c r="H8" s="980"/>
      <c r="I8" s="989"/>
      <c r="J8" s="1003"/>
      <c r="K8" s="1005"/>
      <c r="L8" s="1005"/>
      <c r="M8" s="1007"/>
      <c r="N8" s="1005"/>
      <c r="O8" s="1012"/>
      <c r="P8" s="813" t="s">
        <v>29</v>
      </c>
      <c r="Q8" s="1010"/>
      <c r="R8" s="1012"/>
      <c r="S8" s="1005"/>
      <c r="T8" s="1005"/>
      <c r="U8" s="1005"/>
      <c r="V8" s="1012"/>
      <c r="W8" s="814" t="s">
        <v>29</v>
      </c>
      <c r="X8" s="1007"/>
      <c r="Y8" s="1012"/>
      <c r="Z8" s="1005"/>
      <c r="AA8" s="1005"/>
      <c r="AB8" s="1005"/>
      <c r="AC8" s="1012"/>
      <c r="AD8" s="813" t="s">
        <v>29</v>
      </c>
      <c r="AE8" s="994"/>
      <c r="AF8" s="997"/>
    </row>
    <row r="9" spans="1:33" s="40" customFormat="1" ht="30" customHeight="1" x14ac:dyDescent="0.55000000000000004">
      <c r="B9" s="69" t="s">
        <v>150</v>
      </c>
      <c r="C9" s="245" t="s">
        <v>382</v>
      </c>
      <c r="D9" s="246"/>
      <c r="E9" s="246"/>
      <c r="F9" s="246"/>
      <c r="G9" s="247"/>
      <c r="H9" s="248"/>
      <c r="I9" s="248"/>
      <c r="J9" s="326"/>
      <c r="K9" s="536">
        <f t="shared" ref="K9:P9" si="0">K10+K25</f>
        <v>2746057</v>
      </c>
      <c r="L9" s="536">
        <f t="shared" si="0"/>
        <v>816472</v>
      </c>
      <c r="M9" s="536">
        <f t="shared" si="0"/>
        <v>664000</v>
      </c>
      <c r="N9" s="536">
        <f t="shared" si="0"/>
        <v>0</v>
      </c>
      <c r="O9" s="536">
        <f t="shared" si="0"/>
        <v>1265585</v>
      </c>
      <c r="P9" s="262">
        <f t="shared" si="0"/>
        <v>400425</v>
      </c>
      <c r="Q9" s="326"/>
      <c r="R9" s="536">
        <f t="shared" ref="R9:W9" si="1">R10+R25</f>
        <v>3339100</v>
      </c>
      <c r="S9" s="536">
        <f t="shared" si="1"/>
        <v>1129247</v>
      </c>
      <c r="T9" s="536">
        <f t="shared" si="1"/>
        <v>0</v>
      </c>
      <c r="U9" s="536">
        <f t="shared" si="1"/>
        <v>930300</v>
      </c>
      <c r="V9" s="536">
        <f t="shared" si="1"/>
        <v>1279553</v>
      </c>
      <c r="W9" s="264">
        <f t="shared" si="1"/>
        <v>0</v>
      </c>
      <c r="X9" s="332"/>
      <c r="Y9" s="536" t="e">
        <f t="shared" ref="Y9:AD9" si="2">Y10+Y25</f>
        <v>#REF!</v>
      </c>
      <c r="Z9" s="536" t="e">
        <f t="shared" si="2"/>
        <v>#REF!</v>
      </c>
      <c r="AA9" s="536" t="e">
        <f t="shared" si="2"/>
        <v>#REF!</v>
      </c>
      <c r="AB9" s="536" t="e">
        <f t="shared" si="2"/>
        <v>#REF!</v>
      </c>
      <c r="AC9" s="536" t="e">
        <f t="shared" si="2"/>
        <v>#REF!</v>
      </c>
      <c r="AD9" s="262" t="e">
        <f t="shared" si="2"/>
        <v>#REF!</v>
      </c>
      <c r="AE9" s="791"/>
      <c r="AF9" s="802"/>
    </row>
    <row r="10" spans="1:33" s="40" customFormat="1" ht="30" customHeight="1" x14ac:dyDescent="0.55000000000000004">
      <c r="B10" s="69" t="s">
        <v>150</v>
      </c>
      <c r="C10" s="48"/>
      <c r="D10" s="218" t="s">
        <v>143</v>
      </c>
      <c r="E10" s="219"/>
      <c r="F10" s="219"/>
      <c r="G10" s="220"/>
      <c r="H10" s="221"/>
      <c r="I10" s="221"/>
      <c r="J10" s="327"/>
      <c r="K10" s="537">
        <f>K11+K13+K22</f>
        <v>1270502</v>
      </c>
      <c r="L10" s="537">
        <f t="shared" ref="L10:P10" si="3">L11+L13+L22</f>
        <v>78695</v>
      </c>
      <c r="M10" s="537">
        <f t="shared" si="3"/>
        <v>0</v>
      </c>
      <c r="N10" s="537">
        <f t="shared" si="3"/>
        <v>0</v>
      </c>
      <c r="O10" s="537">
        <f t="shared" si="3"/>
        <v>1191807</v>
      </c>
      <c r="P10" s="235">
        <f t="shared" si="3"/>
        <v>400425</v>
      </c>
      <c r="Q10" s="327"/>
      <c r="R10" s="537">
        <v>1339100</v>
      </c>
      <c r="S10" s="537">
        <v>129247</v>
      </c>
      <c r="T10" s="537">
        <v>0</v>
      </c>
      <c r="U10" s="537">
        <v>30300</v>
      </c>
      <c r="V10" s="537">
        <v>1179553</v>
      </c>
      <c r="W10" s="237">
        <v>0</v>
      </c>
      <c r="X10" s="333"/>
      <c r="Y10" s="537" t="e">
        <f>Y11+Y13+Y22+#REF!</f>
        <v>#REF!</v>
      </c>
      <c r="Z10" s="537" t="e">
        <f>Z11+Z13+Z22+#REF!</f>
        <v>#REF!</v>
      </c>
      <c r="AA10" s="537" t="e">
        <f>AA11+AA13+AA22+#REF!</f>
        <v>#REF!</v>
      </c>
      <c r="AB10" s="537" t="e">
        <f>AB11+AB13+AB22+#REF!</f>
        <v>#REF!</v>
      </c>
      <c r="AC10" s="537" t="e">
        <f>AC11+AC13+AC22+#REF!</f>
        <v>#REF!</v>
      </c>
      <c r="AD10" s="235" t="e">
        <f>AD11+AD13+AD22+#REF!</f>
        <v>#REF!</v>
      </c>
      <c r="AE10" s="792"/>
      <c r="AF10" s="803"/>
    </row>
    <row r="11" spans="1:33" s="40" customFormat="1" ht="30" customHeight="1" x14ac:dyDescent="0.55000000000000004">
      <c r="B11" s="69" t="s">
        <v>150</v>
      </c>
      <c r="C11" s="49"/>
      <c r="D11" s="239"/>
      <c r="E11" s="50" t="s">
        <v>393</v>
      </c>
      <c r="F11" s="51"/>
      <c r="G11" s="72"/>
      <c r="H11" s="41"/>
      <c r="I11" s="41"/>
      <c r="J11" s="554"/>
      <c r="K11" s="538">
        <f>SUM(K12:K12)</f>
        <v>29796</v>
      </c>
      <c r="L11" s="538">
        <f t="shared" ref="L11:P11" si="4">SUM(L12:L12)</f>
        <v>14898</v>
      </c>
      <c r="M11" s="538">
        <f t="shared" si="4"/>
        <v>0</v>
      </c>
      <c r="N11" s="538">
        <f t="shared" si="4"/>
        <v>0</v>
      </c>
      <c r="O11" s="538">
        <f t="shared" si="4"/>
        <v>14898</v>
      </c>
      <c r="P11" s="319">
        <f t="shared" si="4"/>
        <v>0</v>
      </c>
      <c r="Q11" s="328"/>
      <c r="R11" s="538">
        <f t="shared" ref="R11:W11" si="5">SUM(R12:R12)</f>
        <v>29796</v>
      </c>
      <c r="S11" s="538">
        <f t="shared" si="5"/>
        <v>14898</v>
      </c>
      <c r="T11" s="538">
        <f t="shared" si="5"/>
        <v>0</v>
      </c>
      <c r="U11" s="538">
        <f t="shared" si="5"/>
        <v>0</v>
      </c>
      <c r="V11" s="538">
        <f t="shared" si="5"/>
        <v>14898</v>
      </c>
      <c r="W11" s="320">
        <f t="shared" si="5"/>
        <v>0</v>
      </c>
      <c r="X11" s="334"/>
      <c r="Y11" s="538">
        <f t="shared" ref="Y11:AD11" si="6">SUM(Y12:Y12)</f>
        <v>29796</v>
      </c>
      <c r="Z11" s="538">
        <f t="shared" si="6"/>
        <v>14898</v>
      </c>
      <c r="AA11" s="538">
        <f t="shared" si="6"/>
        <v>0</v>
      </c>
      <c r="AB11" s="538">
        <f t="shared" si="6"/>
        <v>0</v>
      </c>
      <c r="AC11" s="538">
        <f t="shared" si="6"/>
        <v>14898</v>
      </c>
      <c r="AD11" s="319">
        <f t="shared" si="6"/>
        <v>0</v>
      </c>
      <c r="AE11" s="793"/>
      <c r="AF11" s="804"/>
    </row>
    <row r="12" spans="1:33" ht="135.5" customHeight="1" x14ac:dyDescent="0.55000000000000004">
      <c r="B12" s="766" t="str">
        <f t="shared" ref="B12:B21" si="7">G12</f>
        <v>商労</v>
      </c>
      <c r="C12" s="2"/>
      <c r="D12" s="240"/>
      <c r="E12" s="33"/>
      <c r="F12" s="758">
        <v>1</v>
      </c>
      <c r="G12" s="759" t="s">
        <v>48</v>
      </c>
      <c r="H12" s="780" t="s">
        <v>302</v>
      </c>
      <c r="I12" s="781" t="s">
        <v>358</v>
      </c>
      <c r="J12" s="782" t="s">
        <v>244</v>
      </c>
      <c r="K12" s="761">
        <v>29796</v>
      </c>
      <c r="L12" s="761">
        <v>14898</v>
      </c>
      <c r="M12" s="761"/>
      <c r="N12" s="761">
        <v>0</v>
      </c>
      <c r="O12" s="761">
        <f t="shared" ref="O12" si="8">K12-L12-M12-N12</f>
        <v>14898</v>
      </c>
      <c r="P12" s="762">
        <v>0</v>
      </c>
      <c r="Q12" s="760" t="s">
        <v>245</v>
      </c>
      <c r="R12" s="763">
        <v>29796</v>
      </c>
      <c r="S12" s="763">
        <v>14898</v>
      </c>
      <c r="T12" s="763"/>
      <c r="U12" s="763">
        <v>0</v>
      </c>
      <c r="V12" s="763">
        <f t="shared" ref="V12" si="9">R12-S12-T12-U12</f>
        <v>14898</v>
      </c>
      <c r="W12" s="764">
        <v>0</v>
      </c>
      <c r="X12" s="765" t="s">
        <v>246</v>
      </c>
      <c r="Y12" s="763">
        <v>29796</v>
      </c>
      <c r="Z12" s="763">
        <v>14898</v>
      </c>
      <c r="AA12" s="763"/>
      <c r="AB12" s="763">
        <v>0</v>
      </c>
      <c r="AC12" s="763">
        <f t="shared" ref="AC12" si="10">Y12-Z12-AA12-AB12</f>
        <v>14898</v>
      </c>
      <c r="AD12" s="768">
        <v>0</v>
      </c>
      <c r="AE12" s="794"/>
      <c r="AF12" s="810" t="s">
        <v>362</v>
      </c>
    </row>
    <row r="13" spans="1:33" s="40" customFormat="1" ht="30" customHeight="1" x14ac:dyDescent="0.55000000000000004">
      <c r="B13" s="767" t="s">
        <v>150</v>
      </c>
      <c r="C13" s="49"/>
      <c r="D13" s="239"/>
      <c r="E13" s="50" t="s">
        <v>19</v>
      </c>
      <c r="F13" s="51"/>
      <c r="G13" s="72"/>
      <c r="H13" s="41"/>
      <c r="I13" s="41"/>
      <c r="J13" s="554"/>
      <c r="K13" s="538">
        <f t="shared" ref="K13:P13" si="11">SUM(K14:K21)</f>
        <v>906517</v>
      </c>
      <c r="L13" s="538">
        <f t="shared" si="11"/>
        <v>63797</v>
      </c>
      <c r="M13" s="538">
        <f t="shared" si="11"/>
        <v>0</v>
      </c>
      <c r="N13" s="538">
        <f t="shared" si="11"/>
        <v>0</v>
      </c>
      <c r="O13" s="538">
        <f t="shared" si="11"/>
        <v>842720</v>
      </c>
      <c r="P13" s="319">
        <f t="shared" si="11"/>
        <v>400425</v>
      </c>
      <c r="Q13" s="328"/>
      <c r="R13" s="538">
        <f t="shared" ref="R13:W13" si="12">SUM(R14:R21)</f>
        <v>223611</v>
      </c>
      <c r="S13" s="538">
        <f t="shared" si="12"/>
        <v>63797</v>
      </c>
      <c r="T13" s="538">
        <f t="shared" si="12"/>
        <v>0</v>
      </c>
      <c r="U13" s="538">
        <f t="shared" si="12"/>
        <v>0</v>
      </c>
      <c r="V13" s="538">
        <f t="shared" si="12"/>
        <v>159814</v>
      </c>
      <c r="W13" s="320">
        <f t="shared" si="12"/>
        <v>0</v>
      </c>
      <c r="X13" s="334"/>
      <c r="Y13" s="538">
        <f t="shared" ref="Y13:AD13" si="13">SUM(Y14:Y21)</f>
        <v>177595</v>
      </c>
      <c r="Z13" s="538">
        <f t="shared" si="13"/>
        <v>63797</v>
      </c>
      <c r="AA13" s="538">
        <f t="shared" si="13"/>
        <v>0</v>
      </c>
      <c r="AB13" s="538">
        <f t="shared" si="13"/>
        <v>0</v>
      </c>
      <c r="AC13" s="538">
        <f t="shared" si="13"/>
        <v>113798</v>
      </c>
      <c r="AD13" s="319">
        <f t="shared" si="13"/>
        <v>0</v>
      </c>
      <c r="AE13" s="793"/>
      <c r="AF13" s="805"/>
    </row>
    <row r="14" spans="1:33" ht="93.5" customHeight="1" x14ac:dyDescent="0.55000000000000004">
      <c r="B14" s="766" t="str">
        <f t="shared" si="7"/>
        <v>商労</v>
      </c>
      <c r="C14" s="2"/>
      <c r="D14" s="240"/>
      <c r="E14" s="33"/>
      <c r="F14" s="339">
        <v>2</v>
      </c>
      <c r="G14" s="415" t="s">
        <v>48</v>
      </c>
      <c r="H14" s="783" t="s">
        <v>131</v>
      </c>
      <c r="I14" s="886" t="s">
        <v>300</v>
      </c>
      <c r="J14" s="785" t="s">
        <v>133</v>
      </c>
      <c r="K14" s="555">
        <v>127595</v>
      </c>
      <c r="L14" s="555">
        <v>63797</v>
      </c>
      <c r="M14" s="555"/>
      <c r="N14" s="555">
        <v>0</v>
      </c>
      <c r="O14" s="555">
        <v>63798</v>
      </c>
      <c r="P14" s="428">
        <v>0</v>
      </c>
      <c r="Q14" s="429" t="s">
        <v>133</v>
      </c>
      <c r="R14" s="539">
        <v>127595</v>
      </c>
      <c r="S14" s="539">
        <v>63797</v>
      </c>
      <c r="T14" s="539"/>
      <c r="U14" s="539">
        <v>0</v>
      </c>
      <c r="V14" s="539">
        <v>63798</v>
      </c>
      <c r="W14" s="430">
        <v>0</v>
      </c>
      <c r="X14" s="431" t="s">
        <v>133</v>
      </c>
      <c r="Y14" s="539">
        <v>127595</v>
      </c>
      <c r="Z14" s="539">
        <v>63797</v>
      </c>
      <c r="AA14" s="539"/>
      <c r="AB14" s="539">
        <v>0</v>
      </c>
      <c r="AC14" s="539">
        <v>63798</v>
      </c>
      <c r="AD14" s="769">
        <v>0</v>
      </c>
      <c r="AE14" s="795" t="s">
        <v>368</v>
      </c>
      <c r="AF14" s="806" t="s">
        <v>362</v>
      </c>
    </row>
    <row r="15" spans="1:33" ht="62.5" customHeight="1" x14ac:dyDescent="0.55000000000000004">
      <c r="B15" s="766" t="str">
        <f t="shared" si="7"/>
        <v>商労</v>
      </c>
      <c r="C15" s="2"/>
      <c r="D15" s="240"/>
      <c r="E15" s="33"/>
      <c r="F15" s="130">
        <v>3</v>
      </c>
      <c r="G15" s="121" t="s">
        <v>48</v>
      </c>
      <c r="H15" s="786" t="s">
        <v>355</v>
      </c>
      <c r="I15" s="787" t="s">
        <v>394</v>
      </c>
      <c r="J15" s="788" t="s">
        <v>395</v>
      </c>
      <c r="K15" s="556">
        <v>154985</v>
      </c>
      <c r="L15" s="556"/>
      <c r="M15" s="556"/>
      <c r="N15" s="556"/>
      <c r="O15" s="556">
        <v>154985</v>
      </c>
      <c r="P15" s="141"/>
      <c r="Q15" s="329"/>
      <c r="R15" s="540"/>
      <c r="S15" s="540"/>
      <c r="T15" s="540"/>
      <c r="U15" s="540"/>
      <c r="V15" s="540"/>
      <c r="W15" s="143"/>
      <c r="X15" s="335"/>
      <c r="Y15" s="540"/>
      <c r="Z15" s="540"/>
      <c r="AA15" s="540"/>
      <c r="AB15" s="540"/>
      <c r="AC15" s="540"/>
      <c r="AD15" s="123"/>
      <c r="AE15" s="796"/>
      <c r="AF15" s="807" t="s">
        <v>363</v>
      </c>
    </row>
    <row r="16" spans="1:33" ht="60" customHeight="1" x14ac:dyDescent="0.55000000000000004">
      <c r="B16" s="766" t="str">
        <f t="shared" si="7"/>
        <v>商労</v>
      </c>
      <c r="C16" s="2"/>
      <c r="D16" s="240"/>
      <c r="E16" s="33"/>
      <c r="F16" s="1014">
        <v>4</v>
      </c>
      <c r="G16" s="121" t="s">
        <v>48</v>
      </c>
      <c r="H16" s="786" t="s">
        <v>68</v>
      </c>
      <c r="I16" s="789" t="s">
        <v>271</v>
      </c>
      <c r="J16" s="788" t="s">
        <v>71</v>
      </c>
      <c r="K16" s="606">
        <f>240702-150000</f>
        <v>90702</v>
      </c>
      <c r="L16" s="556">
        <v>0</v>
      </c>
      <c r="M16" s="556"/>
      <c r="N16" s="556">
        <v>0</v>
      </c>
      <c r="O16" s="606">
        <f>240702-150000</f>
        <v>90702</v>
      </c>
      <c r="P16" s="141"/>
      <c r="Q16" s="329"/>
      <c r="R16" s="540"/>
      <c r="S16" s="540"/>
      <c r="T16" s="540"/>
      <c r="U16" s="540"/>
      <c r="V16" s="540">
        <v>0</v>
      </c>
      <c r="W16" s="143"/>
      <c r="X16" s="335"/>
      <c r="Y16" s="540"/>
      <c r="Z16" s="540"/>
      <c r="AA16" s="540"/>
      <c r="AB16" s="540"/>
      <c r="AC16" s="540">
        <v>0</v>
      </c>
      <c r="AD16" s="123"/>
      <c r="AE16" s="1017" t="s">
        <v>371</v>
      </c>
      <c r="AF16" s="1020" t="s">
        <v>363</v>
      </c>
    </row>
    <row r="17" spans="2:32" ht="64.5" customHeight="1" x14ac:dyDescent="0.55000000000000004">
      <c r="B17" s="766" t="str">
        <f t="shared" si="7"/>
        <v>商労</v>
      </c>
      <c r="C17" s="2"/>
      <c r="D17" s="240"/>
      <c r="E17" s="33"/>
      <c r="F17" s="1015"/>
      <c r="G17" s="121" t="s">
        <v>48</v>
      </c>
      <c r="H17" s="786" t="s">
        <v>270</v>
      </c>
      <c r="I17" s="789" t="s">
        <v>276</v>
      </c>
      <c r="J17" s="788" t="s">
        <v>75</v>
      </c>
      <c r="K17" s="556">
        <v>23278</v>
      </c>
      <c r="L17" s="556">
        <v>0</v>
      </c>
      <c r="M17" s="556"/>
      <c r="N17" s="556">
        <v>0</v>
      </c>
      <c r="O17" s="556">
        <v>23278</v>
      </c>
      <c r="P17" s="141">
        <v>0</v>
      </c>
      <c r="Q17" s="329"/>
      <c r="R17" s="540"/>
      <c r="S17" s="540"/>
      <c r="T17" s="540"/>
      <c r="U17" s="540"/>
      <c r="V17" s="540">
        <v>0</v>
      </c>
      <c r="W17" s="143"/>
      <c r="X17" s="335"/>
      <c r="Y17" s="540"/>
      <c r="Z17" s="540"/>
      <c r="AA17" s="540"/>
      <c r="AB17" s="540"/>
      <c r="AC17" s="540">
        <v>0</v>
      </c>
      <c r="AD17" s="123"/>
      <c r="AE17" s="1018"/>
      <c r="AF17" s="1021"/>
    </row>
    <row r="18" spans="2:32" ht="65" customHeight="1" x14ac:dyDescent="0.55000000000000004">
      <c r="B18" s="766" t="str">
        <f t="shared" si="7"/>
        <v>商労</v>
      </c>
      <c r="C18" s="2"/>
      <c r="D18" s="240"/>
      <c r="E18" s="33"/>
      <c r="F18" s="1016"/>
      <c r="G18" s="121" t="s">
        <v>48</v>
      </c>
      <c r="H18" s="786" t="s">
        <v>277</v>
      </c>
      <c r="I18" s="789" t="s">
        <v>278</v>
      </c>
      <c r="J18" s="788" t="s">
        <v>359</v>
      </c>
      <c r="K18" s="556">
        <v>400425</v>
      </c>
      <c r="L18" s="556">
        <v>0</v>
      </c>
      <c r="M18" s="556"/>
      <c r="N18" s="556">
        <v>0</v>
      </c>
      <c r="O18" s="556">
        <v>400425</v>
      </c>
      <c r="P18" s="141">
        <v>400425</v>
      </c>
      <c r="Q18" s="329"/>
      <c r="R18" s="540"/>
      <c r="S18" s="540"/>
      <c r="T18" s="540"/>
      <c r="U18" s="540"/>
      <c r="V18" s="540">
        <v>0</v>
      </c>
      <c r="W18" s="143"/>
      <c r="X18" s="335"/>
      <c r="Y18" s="540"/>
      <c r="Z18" s="540"/>
      <c r="AA18" s="540"/>
      <c r="AB18" s="540"/>
      <c r="AC18" s="540">
        <v>0</v>
      </c>
      <c r="AD18" s="123"/>
      <c r="AE18" s="1019"/>
      <c r="AF18" s="1022"/>
    </row>
    <row r="19" spans="2:32" ht="98" customHeight="1" x14ac:dyDescent="0.55000000000000004">
      <c r="B19" s="766" t="str">
        <f t="shared" si="7"/>
        <v>環農</v>
      </c>
      <c r="C19" s="2"/>
      <c r="D19" s="240"/>
      <c r="E19" s="33"/>
      <c r="F19" s="130">
        <v>5</v>
      </c>
      <c r="G19" s="121" t="s">
        <v>88</v>
      </c>
      <c r="H19" s="786" t="s">
        <v>304</v>
      </c>
      <c r="I19" s="789" t="s">
        <v>182</v>
      </c>
      <c r="J19" s="788" t="s">
        <v>187</v>
      </c>
      <c r="K19" s="556">
        <v>56934</v>
      </c>
      <c r="L19" s="556"/>
      <c r="M19" s="556"/>
      <c r="N19" s="556"/>
      <c r="O19" s="556">
        <v>56934</v>
      </c>
      <c r="P19" s="141"/>
      <c r="Q19" s="329" t="s">
        <v>188</v>
      </c>
      <c r="R19" s="540">
        <v>50000</v>
      </c>
      <c r="S19" s="540"/>
      <c r="T19" s="540"/>
      <c r="U19" s="540"/>
      <c r="V19" s="540">
        <v>50000</v>
      </c>
      <c r="W19" s="143"/>
      <c r="X19" s="335" t="s">
        <v>188</v>
      </c>
      <c r="Y19" s="540">
        <v>50000</v>
      </c>
      <c r="Z19" s="540"/>
      <c r="AA19" s="540"/>
      <c r="AB19" s="540"/>
      <c r="AC19" s="540">
        <v>50000</v>
      </c>
      <c r="AD19" s="123"/>
      <c r="AE19" s="796" t="s">
        <v>373</v>
      </c>
      <c r="AF19" s="807" t="s">
        <v>364</v>
      </c>
    </row>
    <row r="20" spans="2:32" ht="61.5" customHeight="1" x14ac:dyDescent="0.55000000000000004">
      <c r="B20" s="766" t="str">
        <f t="shared" si="7"/>
        <v>環農</v>
      </c>
      <c r="C20" s="2"/>
      <c r="D20" s="240"/>
      <c r="E20" s="33"/>
      <c r="F20" s="130">
        <v>6</v>
      </c>
      <c r="G20" s="121" t="s">
        <v>88</v>
      </c>
      <c r="H20" s="786" t="s">
        <v>305</v>
      </c>
      <c r="I20" s="789" t="s">
        <v>189</v>
      </c>
      <c r="J20" s="788" t="s">
        <v>194</v>
      </c>
      <c r="K20" s="556">
        <v>16016</v>
      </c>
      <c r="L20" s="556"/>
      <c r="M20" s="556"/>
      <c r="N20" s="556"/>
      <c r="O20" s="556">
        <v>16016</v>
      </c>
      <c r="P20" s="141"/>
      <c r="Q20" s="329" t="s">
        <v>194</v>
      </c>
      <c r="R20" s="540">
        <v>16016</v>
      </c>
      <c r="S20" s="540"/>
      <c r="T20" s="540"/>
      <c r="U20" s="540"/>
      <c r="V20" s="540">
        <v>16016</v>
      </c>
      <c r="W20" s="143"/>
      <c r="X20" s="335" t="s">
        <v>195</v>
      </c>
      <c r="Y20" s="540"/>
      <c r="Z20" s="540"/>
      <c r="AA20" s="540"/>
      <c r="AB20" s="540"/>
      <c r="AC20" s="540">
        <v>0</v>
      </c>
      <c r="AD20" s="123"/>
      <c r="AE20" s="796" t="s">
        <v>372</v>
      </c>
      <c r="AF20" s="807" t="s">
        <v>364</v>
      </c>
    </row>
    <row r="21" spans="2:32" ht="66.5" customHeight="1" x14ac:dyDescent="0.55000000000000004">
      <c r="B21" s="766" t="str">
        <f t="shared" si="7"/>
        <v>都計</v>
      </c>
      <c r="C21" s="2"/>
      <c r="D21" s="240"/>
      <c r="E21" s="33"/>
      <c r="F21" s="130">
        <v>7</v>
      </c>
      <c r="G21" s="121" t="s">
        <v>112</v>
      </c>
      <c r="H21" s="786" t="s">
        <v>294</v>
      </c>
      <c r="I21" s="789" t="s">
        <v>113</v>
      </c>
      <c r="J21" s="790" t="s">
        <v>360</v>
      </c>
      <c r="K21" s="753">
        <v>36582</v>
      </c>
      <c r="L21" s="753">
        <v>0</v>
      </c>
      <c r="M21" s="753"/>
      <c r="N21" s="753">
        <v>0</v>
      </c>
      <c r="O21" s="556">
        <f t="shared" ref="O21" si="14">K21-L21-M21-N21</f>
        <v>36582</v>
      </c>
      <c r="P21" s="141">
        <v>0</v>
      </c>
      <c r="Q21" s="142"/>
      <c r="R21" s="540">
        <v>30000</v>
      </c>
      <c r="S21" s="540">
        <v>0</v>
      </c>
      <c r="T21" s="540"/>
      <c r="U21" s="540">
        <v>0</v>
      </c>
      <c r="V21" s="540">
        <f t="shared" ref="V21" si="15">R21-S21-T21-U21</f>
        <v>30000</v>
      </c>
      <c r="W21" s="143">
        <v>0</v>
      </c>
      <c r="X21" s="144"/>
      <c r="Y21" s="540"/>
      <c r="Z21" s="540"/>
      <c r="AA21" s="540"/>
      <c r="AB21" s="540"/>
      <c r="AC21" s="540">
        <f t="shared" ref="AC21" si="16">Y21-Z21-AA21-AB21</f>
        <v>0</v>
      </c>
      <c r="AD21" s="123"/>
      <c r="AE21" s="796" t="s">
        <v>374</v>
      </c>
      <c r="AF21" s="807" t="s">
        <v>362</v>
      </c>
    </row>
    <row r="22" spans="2:32" s="40" customFormat="1" ht="30" customHeight="1" x14ac:dyDescent="0.55000000000000004">
      <c r="B22" s="69" t="s">
        <v>150</v>
      </c>
      <c r="C22" s="49"/>
      <c r="D22" s="239"/>
      <c r="E22" s="50" t="s">
        <v>32</v>
      </c>
      <c r="F22" s="51"/>
      <c r="G22" s="72"/>
      <c r="H22" s="41"/>
      <c r="I22" s="41"/>
      <c r="J22" s="754"/>
      <c r="K22" s="538">
        <f t="shared" ref="K22:P22" si="17">SUM(K23:K24)</f>
        <v>334189</v>
      </c>
      <c r="L22" s="538">
        <f t="shared" si="17"/>
        <v>0</v>
      </c>
      <c r="M22" s="538">
        <f t="shared" si="17"/>
        <v>0</v>
      </c>
      <c r="N22" s="538">
        <f t="shared" si="17"/>
        <v>0</v>
      </c>
      <c r="O22" s="538">
        <f t="shared" si="17"/>
        <v>334189</v>
      </c>
      <c r="P22" s="320">
        <f t="shared" si="17"/>
        <v>0</v>
      </c>
      <c r="Q22" s="755"/>
      <c r="R22" s="538">
        <f t="shared" ref="R22:W22" si="18">SUM(R23:R24)</f>
        <v>350000</v>
      </c>
      <c r="S22" s="538">
        <f t="shared" si="18"/>
        <v>0</v>
      </c>
      <c r="T22" s="538">
        <f t="shared" si="18"/>
        <v>0</v>
      </c>
      <c r="U22" s="538">
        <f t="shared" si="18"/>
        <v>0</v>
      </c>
      <c r="V22" s="538">
        <f t="shared" si="18"/>
        <v>350000</v>
      </c>
      <c r="W22" s="320">
        <f t="shared" si="18"/>
        <v>0</v>
      </c>
      <c r="X22" s="755"/>
      <c r="Y22" s="538">
        <f t="shared" ref="Y22:AD22" si="19">SUM(Y23:Y24)</f>
        <v>350000</v>
      </c>
      <c r="Z22" s="538">
        <f t="shared" si="19"/>
        <v>0</v>
      </c>
      <c r="AA22" s="538">
        <f t="shared" si="19"/>
        <v>0</v>
      </c>
      <c r="AB22" s="538">
        <f t="shared" si="19"/>
        <v>0</v>
      </c>
      <c r="AC22" s="538">
        <f t="shared" si="19"/>
        <v>350000</v>
      </c>
      <c r="AD22" s="319">
        <f t="shared" si="19"/>
        <v>0</v>
      </c>
      <c r="AE22" s="793"/>
      <c r="AF22" s="805"/>
    </row>
    <row r="23" spans="2:32" ht="99.5" customHeight="1" x14ac:dyDescent="0.55000000000000004">
      <c r="B23" s="766" t="str">
        <f t="shared" ref="B23:B24" si="20">G23</f>
        <v>商労</v>
      </c>
      <c r="C23" s="2"/>
      <c r="D23" s="240"/>
      <c r="E23" s="33"/>
      <c r="F23" s="339">
        <v>8</v>
      </c>
      <c r="G23" s="415" t="s">
        <v>48</v>
      </c>
      <c r="H23" s="783" t="s">
        <v>82</v>
      </c>
      <c r="I23" s="784" t="s">
        <v>92</v>
      </c>
      <c r="J23" s="785" t="s">
        <v>291</v>
      </c>
      <c r="K23" s="756">
        <f>197884-34504</f>
        <v>163380</v>
      </c>
      <c r="L23" s="555">
        <v>0</v>
      </c>
      <c r="M23" s="555"/>
      <c r="N23" s="555">
        <v>0</v>
      </c>
      <c r="O23" s="757">
        <f t="shared" ref="O23:O24" si="21">K23-L23-M23-N23</f>
        <v>163380</v>
      </c>
      <c r="P23" s="428"/>
      <c r="Q23" s="429" t="s">
        <v>292</v>
      </c>
      <c r="R23" s="539"/>
      <c r="S23" s="539"/>
      <c r="T23" s="539"/>
      <c r="U23" s="539"/>
      <c r="V23" s="539">
        <v>0</v>
      </c>
      <c r="W23" s="430"/>
      <c r="X23" s="431" t="s">
        <v>292</v>
      </c>
      <c r="Y23" s="539"/>
      <c r="Z23" s="539"/>
      <c r="AA23" s="539"/>
      <c r="AB23" s="539"/>
      <c r="AC23" s="539">
        <v>0</v>
      </c>
      <c r="AD23" s="769"/>
      <c r="AE23" s="795" t="s">
        <v>369</v>
      </c>
      <c r="AF23" s="806" t="s">
        <v>363</v>
      </c>
    </row>
    <row r="24" spans="2:32" ht="85.5" customHeight="1" x14ac:dyDescent="0.55000000000000004">
      <c r="B24" s="766" t="str">
        <f t="shared" si="20"/>
        <v>都整</v>
      </c>
      <c r="C24" s="2"/>
      <c r="D24" s="240"/>
      <c r="E24" s="33"/>
      <c r="F24" s="130">
        <v>9</v>
      </c>
      <c r="G24" s="121" t="s">
        <v>89</v>
      </c>
      <c r="H24" s="786" t="s">
        <v>85</v>
      </c>
      <c r="I24" s="789" t="s">
        <v>95</v>
      </c>
      <c r="J24" s="788" t="s">
        <v>168</v>
      </c>
      <c r="K24" s="556">
        <v>170809</v>
      </c>
      <c r="L24" s="556">
        <v>0</v>
      </c>
      <c r="M24" s="556"/>
      <c r="N24" s="556">
        <v>0</v>
      </c>
      <c r="O24" s="556">
        <f t="shared" si="21"/>
        <v>170809</v>
      </c>
      <c r="P24" s="141"/>
      <c r="Q24" s="329" t="s">
        <v>169</v>
      </c>
      <c r="R24" s="540">
        <v>350000</v>
      </c>
      <c r="S24" s="540">
        <v>0</v>
      </c>
      <c r="T24" s="540"/>
      <c r="U24" s="540"/>
      <c r="V24" s="540">
        <f t="shared" ref="V24" si="22">R24-S24-T24-U24</f>
        <v>350000</v>
      </c>
      <c r="W24" s="143"/>
      <c r="X24" s="335" t="s">
        <v>170</v>
      </c>
      <c r="Y24" s="540">
        <v>350000</v>
      </c>
      <c r="Z24" s="540">
        <v>0</v>
      </c>
      <c r="AA24" s="540"/>
      <c r="AB24" s="540"/>
      <c r="AC24" s="540">
        <f t="shared" ref="AC24" si="23">Y24-Z24-AA24-AB24</f>
        <v>350000</v>
      </c>
      <c r="AD24" s="123"/>
      <c r="AE24" s="796" t="s">
        <v>370</v>
      </c>
      <c r="AF24" s="807" t="s">
        <v>364</v>
      </c>
    </row>
    <row r="25" spans="2:32" s="40" customFormat="1" ht="30" customHeight="1" x14ac:dyDescent="0.55000000000000004">
      <c r="B25" s="69" t="s">
        <v>150</v>
      </c>
      <c r="C25" s="48"/>
      <c r="D25" s="218" t="s">
        <v>145</v>
      </c>
      <c r="E25" s="219"/>
      <c r="F25" s="219"/>
      <c r="G25" s="220"/>
      <c r="H25" s="221"/>
      <c r="I25" s="221"/>
      <c r="J25" s="331"/>
      <c r="K25" s="551">
        <f t="shared" ref="K25:P25" si="24">K26</f>
        <v>1475555</v>
      </c>
      <c r="L25" s="551">
        <f t="shared" si="24"/>
        <v>737777</v>
      </c>
      <c r="M25" s="551">
        <f t="shared" si="24"/>
        <v>664000</v>
      </c>
      <c r="N25" s="551">
        <f t="shared" si="24"/>
        <v>0</v>
      </c>
      <c r="O25" s="551">
        <f t="shared" si="24"/>
        <v>73778</v>
      </c>
      <c r="P25" s="568">
        <f t="shared" si="24"/>
        <v>0</v>
      </c>
      <c r="Q25" s="337"/>
      <c r="R25" s="551">
        <f t="shared" ref="R25:W25" si="25">R26</f>
        <v>2000000</v>
      </c>
      <c r="S25" s="551">
        <f t="shared" si="25"/>
        <v>1000000</v>
      </c>
      <c r="T25" s="551">
        <f t="shared" si="25"/>
        <v>0</v>
      </c>
      <c r="U25" s="551">
        <f t="shared" si="25"/>
        <v>900000</v>
      </c>
      <c r="V25" s="551">
        <f t="shared" si="25"/>
        <v>100000</v>
      </c>
      <c r="W25" s="568">
        <f t="shared" si="25"/>
        <v>0</v>
      </c>
      <c r="X25" s="337"/>
      <c r="Y25" s="551">
        <f t="shared" ref="Y25:AD25" si="26">Y26</f>
        <v>2000000</v>
      </c>
      <c r="Z25" s="551">
        <f t="shared" si="26"/>
        <v>1000000</v>
      </c>
      <c r="AA25" s="551">
        <f t="shared" si="26"/>
        <v>0</v>
      </c>
      <c r="AB25" s="551">
        <f t="shared" si="26"/>
        <v>900000</v>
      </c>
      <c r="AC25" s="551">
        <f t="shared" si="26"/>
        <v>100000</v>
      </c>
      <c r="AD25" s="241">
        <f t="shared" si="26"/>
        <v>0</v>
      </c>
      <c r="AE25" s="792"/>
      <c r="AF25" s="808"/>
    </row>
    <row r="26" spans="2:32" s="40" customFormat="1" ht="30" customHeight="1" x14ac:dyDescent="0.55000000000000004">
      <c r="B26" s="69" t="s">
        <v>150</v>
      </c>
      <c r="C26" s="49"/>
      <c r="D26" s="239"/>
      <c r="E26" s="50" t="s">
        <v>5</v>
      </c>
      <c r="F26" s="51"/>
      <c r="G26" s="72"/>
      <c r="H26" s="41"/>
      <c r="I26" s="41"/>
      <c r="J26" s="562">
        <v>0</v>
      </c>
      <c r="K26" s="542">
        <f t="shared" ref="K26:P26" si="27">SUM(K27:K27)</f>
        <v>1475555</v>
      </c>
      <c r="L26" s="542">
        <f t="shared" si="27"/>
        <v>737777</v>
      </c>
      <c r="M26" s="542">
        <f t="shared" si="27"/>
        <v>664000</v>
      </c>
      <c r="N26" s="542">
        <f t="shared" si="27"/>
        <v>0</v>
      </c>
      <c r="O26" s="542">
        <f t="shared" si="27"/>
        <v>73778</v>
      </c>
      <c r="P26" s="567">
        <f t="shared" si="27"/>
        <v>0</v>
      </c>
      <c r="Q26" s="548">
        <v>0</v>
      </c>
      <c r="R26" s="542">
        <f t="shared" ref="R26:W26" si="28">SUM(R27:R27)</f>
        <v>2000000</v>
      </c>
      <c r="S26" s="542">
        <f t="shared" si="28"/>
        <v>1000000</v>
      </c>
      <c r="T26" s="542">
        <f t="shared" si="28"/>
        <v>0</v>
      </c>
      <c r="U26" s="542">
        <f t="shared" si="28"/>
        <v>900000</v>
      </c>
      <c r="V26" s="542">
        <f t="shared" si="28"/>
        <v>100000</v>
      </c>
      <c r="W26" s="567">
        <f t="shared" si="28"/>
        <v>0</v>
      </c>
      <c r="X26" s="548">
        <v>0</v>
      </c>
      <c r="Y26" s="542">
        <f t="shared" ref="Y26:AD26" si="29">SUM(Y27:Y27)</f>
        <v>2000000</v>
      </c>
      <c r="Z26" s="542">
        <f t="shared" si="29"/>
        <v>1000000</v>
      </c>
      <c r="AA26" s="542">
        <f t="shared" si="29"/>
        <v>0</v>
      </c>
      <c r="AB26" s="542">
        <f t="shared" si="29"/>
        <v>900000</v>
      </c>
      <c r="AC26" s="542">
        <f t="shared" si="29"/>
        <v>100000</v>
      </c>
      <c r="AD26" s="112">
        <f t="shared" si="29"/>
        <v>0</v>
      </c>
      <c r="AE26" s="793"/>
      <c r="AF26" s="805"/>
    </row>
    <row r="27" spans="2:32" ht="75" customHeight="1" thickBot="1" x14ac:dyDescent="0.6">
      <c r="B27" s="766" t="str">
        <f t="shared" ref="B27" si="30">G27</f>
        <v>都整</v>
      </c>
      <c r="C27" s="266"/>
      <c r="D27" s="267"/>
      <c r="E27" s="67"/>
      <c r="F27" s="770">
        <v>10</v>
      </c>
      <c r="G27" s="771" t="s">
        <v>89</v>
      </c>
      <c r="H27" s="798" t="s">
        <v>175</v>
      </c>
      <c r="I27" s="799" t="s">
        <v>176</v>
      </c>
      <c r="J27" s="800" t="s">
        <v>181</v>
      </c>
      <c r="K27" s="773">
        <v>1475555</v>
      </c>
      <c r="L27" s="773">
        <v>737777</v>
      </c>
      <c r="M27" s="773">
        <v>664000</v>
      </c>
      <c r="N27" s="773"/>
      <c r="O27" s="773">
        <f>K27-L27-M27-N27</f>
        <v>73778</v>
      </c>
      <c r="P27" s="774">
        <v>0</v>
      </c>
      <c r="Q27" s="772" t="s">
        <v>181</v>
      </c>
      <c r="R27" s="773">
        <v>2000000</v>
      </c>
      <c r="S27" s="773">
        <v>1000000</v>
      </c>
      <c r="T27" s="775"/>
      <c r="U27" s="776">
        <v>900000</v>
      </c>
      <c r="V27" s="776">
        <f>R27-S27-T27-U27</f>
        <v>100000</v>
      </c>
      <c r="W27" s="777">
        <v>0</v>
      </c>
      <c r="X27" s="778" t="s">
        <v>181</v>
      </c>
      <c r="Y27" s="773">
        <v>2000000</v>
      </c>
      <c r="Z27" s="773">
        <v>1000000</v>
      </c>
      <c r="AA27" s="775"/>
      <c r="AB27" s="776">
        <v>900000</v>
      </c>
      <c r="AC27" s="776">
        <f>Y27-Z27-AA27-AB27</f>
        <v>100000</v>
      </c>
      <c r="AD27" s="779">
        <v>0</v>
      </c>
      <c r="AE27" s="797" t="s">
        <v>377</v>
      </c>
      <c r="AF27" s="809" t="s">
        <v>363</v>
      </c>
    </row>
    <row r="28" spans="2:32" ht="21.5" customHeight="1" thickBot="1" x14ac:dyDescent="0.6"/>
    <row r="29" spans="2:32" ht="30" customHeight="1" x14ac:dyDescent="0.55000000000000004">
      <c r="C29" s="1023" t="s">
        <v>392</v>
      </c>
      <c r="D29" s="1024"/>
      <c r="E29" s="1024"/>
      <c r="F29" s="1024"/>
      <c r="G29" s="1024"/>
      <c r="H29" s="1024"/>
      <c r="I29" s="1024"/>
      <c r="J29" s="1024"/>
      <c r="K29" s="1027" t="s">
        <v>390</v>
      </c>
      <c r="L29" s="1027"/>
      <c r="M29" s="1027" t="s">
        <v>391</v>
      </c>
      <c r="N29" s="1028"/>
    </row>
    <row r="30" spans="2:32" s="40" customFormat="1" ht="30" customHeight="1" thickBot="1" x14ac:dyDescent="0.6">
      <c r="B30" s="69" t="s">
        <v>150</v>
      </c>
      <c r="C30" s="1025"/>
      <c r="D30" s="1026"/>
      <c r="E30" s="1026"/>
      <c r="F30" s="1026"/>
      <c r="G30" s="1026"/>
      <c r="H30" s="1026"/>
      <c r="I30" s="1026"/>
      <c r="J30" s="1026"/>
      <c r="K30" s="1029">
        <f>K9</f>
        <v>2746057</v>
      </c>
      <c r="L30" s="1029"/>
      <c r="M30" s="1029">
        <f>ROUNDDOWN(K30/2,0)</f>
        <v>1373028</v>
      </c>
      <c r="N30" s="1030"/>
      <c r="O30" s="1"/>
      <c r="P30" s="1"/>
      <c r="Q30" s="1"/>
      <c r="R30" s="1"/>
      <c r="S30" s="1"/>
      <c r="T30" s="1"/>
      <c r="U30" s="1"/>
      <c r="V30" s="1"/>
      <c r="W30" s="1"/>
      <c r="X30" s="1"/>
      <c r="Y30" s="1"/>
      <c r="Z30" s="1"/>
      <c r="AA30" s="1"/>
      <c r="AB30" s="1"/>
      <c r="AC30" s="1"/>
      <c r="AD30" s="1"/>
      <c r="AE30" s="1"/>
      <c r="AF30" s="1"/>
    </row>
    <row r="31" spans="2:32" ht="25.5" customHeight="1" x14ac:dyDescent="0.55000000000000004">
      <c r="C31" s="841" t="s">
        <v>389</v>
      </c>
    </row>
  </sheetData>
  <autoFilter ref="A8:AG27" xr:uid="{E59DB1C7-D110-409D-AAFB-E8EBB8A4DBD1}">
    <filterColumn colId="2" showButton="0"/>
    <filterColumn colId="3" showButton="0"/>
  </autoFilter>
  <mergeCells count="41">
    <mergeCell ref="F16:F18"/>
    <mergeCell ref="AE16:AE18"/>
    <mergeCell ref="AF16:AF18"/>
    <mergeCell ref="C29:J30"/>
    <mergeCell ref="K29:L29"/>
    <mergeCell ref="M29:N29"/>
    <mergeCell ref="K30:L30"/>
    <mergeCell ref="M30:N30"/>
    <mergeCell ref="R7:R8"/>
    <mergeCell ref="S7:S8"/>
    <mergeCell ref="T7:T8"/>
    <mergeCell ref="U7:U8"/>
    <mergeCell ref="AC7:AC8"/>
    <mergeCell ref="V7:V8"/>
    <mergeCell ref="X7:X8"/>
    <mergeCell ref="Y7:Y8"/>
    <mergeCell ref="Z7:Z8"/>
    <mergeCell ref="AA7:AA8"/>
    <mergeCell ref="AB7:AB8"/>
    <mergeCell ref="K7:K8"/>
    <mergeCell ref="L7:L8"/>
    <mergeCell ref="M7:M8"/>
    <mergeCell ref="N7:N8"/>
    <mergeCell ref="Q7:Q8"/>
    <mergeCell ref="O7:O8"/>
    <mergeCell ref="AC1:AD3"/>
    <mergeCell ref="AE1:AG3"/>
    <mergeCell ref="A5:A8"/>
    <mergeCell ref="B5:B8"/>
    <mergeCell ref="C5:E8"/>
    <mergeCell ref="F5:F8"/>
    <mergeCell ref="G5:G8"/>
    <mergeCell ref="H5:H8"/>
    <mergeCell ref="I5:I8"/>
    <mergeCell ref="J5:AD5"/>
    <mergeCell ref="AE5:AE8"/>
    <mergeCell ref="AF5:AF8"/>
    <mergeCell ref="J6:P6"/>
    <mergeCell ref="Q6:W6"/>
    <mergeCell ref="X6:AD6"/>
    <mergeCell ref="J7:J8"/>
  </mergeCells>
  <phoneticPr fontId="2"/>
  <conditionalFormatting sqref="G17:AD18 F19:AD27 F12:AD16">
    <cfRule type="expression" dxfId="160" priority="7">
      <formula>#REF!="○"</formula>
    </cfRule>
    <cfRule type="expression" dxfId="159" priority="8">
      <formula>#REF!="△"</formula>
    </cfRule>
    <cfRule type="expression" dxfId="158" priority="9">
      <formula>#REF!="×"</formula>
    </cfRule>
  </conditionalFormatting>
  <conditionalFormatting sqref="AE19:AF27 AE12:AF16">
    <cfRule type="expression" dxfId="157" priority="4">
      <formula>#REF!="○"</formula>
    </cfRule>
    <cfRule type="expression" dxfId="156" priority="5">
      <formula>#REF!="△"</formula>
    </cfRule>
    <cfRule type="expression" dxfId="155" priority="6">
      <formula>#REF!="×"</formula>
    </cfRule>
  </conditionalFormatting>
  <conditionalFormatting sqref="K30 M30">
    <cfRule type="expression" dxfId="154" priority="1">
      <formula>#REF!="○"</formula>
    </cfRule>
    <cfRule type="expression" dxfId="153" priority="2">
      <formula>#REF!="△"</formula>
    </cfRule>
    <cfRule type="expression" dxfId="152" priority="3">
      <formula>#REF!="×"</formula>
    </cfRule>
  </conditionalFormatting>
  <dataValidations count="1">
    <dataValidation type="list" allowBlank="1" showInputMessage="1" showErrorMessage="1" sqref="G12 G23:G24 G31:G643 G27:G28 G14:G21" xr:uid="{612AD740-99E7-4B4A-AE82-84AE8433606E}">
      <formula1>"副首都,政企,万博,総務,財務,スマシ,府文,ＩＲ,福祉,健医,商労,環農,都整,都計,港湾,教育"</formula1>
    </dataValidation>
  </dataValidations>
  <printOptions horizontalCentered="1"/>
  <pageMargins left="0.15748031496062992" right="0.15748031496062992" top="0.51181102362204722" bottom="0.35433070866141736" header="0.31496062992125984" footer="0.31496062992125984"/>
  <pageSetup paperSize="9" scale="56"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433D5-65EB-4CDD-9499-DF55125CCAB5}">
  <sheetPr>
    <tabColor rgb="FF037E8B"/>
    <pageSetUpPr fitToPage="1"/>
  </sheetPr>
  <dimension ref="A1:Q23"/>
  <sheetViews>
    <sheetView view="pageBreakPreview" zoomScale="70" zoomScaleNormal="55" zoomScaleSheetLayoutView="70" workbookViewId="0">
      <pane xSplit="9" ySplit="1" topLeftCell="J2" activePane="bottomRight" state="frozen"/>
      <selection activeCell="K49" sqref="K49"/>
      <selection pane="topRight" activeCell="K49" sqref="K49"/>
      <selection pane="bottomLeft" activeCell="K49" sqref="K49"/>
      <selection pane="bottomRight" activeCell="K19" sqref="K19:L19"/>
    </sheetView>
  </sheetViews>
  <sheetFormatPr defaultRowHeight="15" x14ac:dyDescent="0.55000000000000004"/>
  <cols>
    <col min="1" max="1" width="6.4140625" style="1" hidden="1" customWidth="1"/>
    <col min="2" max="2" width="10.6640625" style="752" customWidth="1"/>
    <col min="3" max="5" width="2.4140625" style="1" customWidth="1"/>
    <col min="6" max="6" width="3.58203125" style="1" customWidth="1"/>
    <col min="7" max="7" width="6.75" style="1" customWidth="1"/>
    <col min="8" max="8" width="30.1640625" style="1" customWidth="1"/>
    <col min="9" max="9" width="42.1640625" style="1" customWidth="1"/>
    <col min="10" max="10" width="70.5" style="1" customWidth="1"/>
    <col min="11" max="11" width="11" style="1" bestFit="1" customWidth="1"/>
    <col min="12" max="16" width="8.6640625" style="1" customWidth="1"/>
    <col min="17" max="17" width="0.83203125" style="1" customWidth="1"/>
    <col min="18" max="16384" width="8.6640625" style="1"/>
  </cols>
  <sheetData>
    <row r="1" spans="1:17" ht="37.5" x14ac:dyDescent="0.55000000000000004">
      <c r="C1" s="207" t="s">
        <v>388</v>
      </c>
      <c r="D1" s="57"/>
      <c r="J1" s="70"/>
      <c r="K1" s="70"/>
      <c r="O1" s="968" t="s">
        <v>155</v>
      </c>
      <c r="P1" s="968"/>
      <c r="Q1" s="968"/>
    </row>
    <row r="2" spans="1:17" ht="10" customHeight="1" x14ac:dyDescent="0.55000000000000004">
      <c r="J2" s="70"/>
      <c r="K2" s="70"/>
      <c r="O2" s="968"/>
      <c r="P2" s="968"/>
      <c r="Q2" s="968"/>
    </row>
    <row r="3" spans="1:17" ht="8.5" customHeight="1" thickBot="1" x14ac:dyDescent="0.6">
      <c r="C3" s="57"/>
      <c r="D3" s="57"/>
      <c r="O3" s="968"/>
      <c r="P3" s="968"/>
      <c r="Q3" s="968"/>
    </row>
    <row r="4" spans="1:17" ht="24" hidden="1" customHeight="1" thickBot="1" x14ac:dyDescent="0.6">
      <c r="C4" s="57"/>
      <c r="D4" s="57"/>
      <c r="G4" s="203"/>
      <c r="H4" s="203"/>
      <c r="I4" s="203"/>
      <c r="J4" s="203"/>
      <c r="K4" s="203"/>
      <c r="L4" s="203"/>
      <c r="M4" s="203"/>
      <c r="N4" s="203"/>
      <c r="O4" s="203"/>
      <c r="P4" s="203"/>
    </row>
    <row r="5" spans="1:17" ht="23" customHeight="1" x14ac:dyDescent="0.55000000000000004">
      <c r="A5" s="969" t="s">
        <v>40</v>
      </c>
      <c r="B5" s="954" t="s">
        <v>149</v>
      </c>
      <c r="C5" s="972" t="s">
        <v>25</v>
      </c>
      <c r="D5" s="973"/>
      <c r="E5" s="974"/>
      <c r="F5" s="981" t="s">
        <v>24</v>
      </c>
      <c r="G5" s="984" t="s">
        <v>42</v>
      </c>
      <c r="H5" s="974" t="s">
        <v>0</v>
      </c>
      <c r="I5" s="987" t="s">
        <v>35</v>
      </c>
      <c r="J5" s="1031" t="s">
        <v>397</v>
      </c>
      <c r="K5" s="1032"/>
      <c r="L5" s="1032"/>
      <c r="M5" s="1032"/>
      <c r="N5" s="1032"/>
      <c r="O5" s="1032"/>
      <c r="P5" s="1033"/>
    </row>
    <row r="6" spans="1:17" ht="19.5" customHeight="1" x14ac:dyDescent="0.55000000000000004">
      <c r="A6" s="969"/>
      <c r="B6" s="955"/>
      <c r="C6" s="975"/>
      <c r="D6" s="976"/>
      <c r="E6" s="977"/>
      <c r="F6" s="982"/>
      <c r="G6" s="985"/>
      <c r="H6" s="977"/>
      <c r="I6" s="988"/>
      <c r="J6" s="975" t="s">
        <v>6</v>
      </c>
      <c r="K6" s="976"/>
      <c r="L6" s="977"/>
      <c r="M6" s="977"/>
      <c r="N6" s="977"/>
      <c r="O6" s="977"/>
      <c r="P6" s="998"/>
    </row>
    <row r="7" spans="1:17" ht="11" customHeight="1" x14ac:dyDescent="0.55000000000000004">
      <c r="A7" s="969"/>
      <c r="B7" s="955"/>
      <c r="C7" s="975"/>
      <c r="D7" s="976"/>
      <c r="E7" s="977"/>
      <c r="F7" s="982"/>
      <c r="G7" s="985"/>
      <c r="H7" s="977"/>
      <c r="I7" s="988"/>
      <c r="J7" s="1002" t="s">
        <v>17</v>
      </c>
      <c r="K7" s="1004" t="s">
        <v>2</v>
      </c>
      <c r="L7" s="1004" t="s">
        <v>3</v>
      </c>
      <c r="M7" s="1006" t="s">
        <v>4</v>
      </c>
      <c r="N7" s="1008" t="s">
        <v>5</v>
      </c>
      <c r="O7" s="1011" t="s">
        <v>41</v>
      </c>
      <c r="P7" s="818"/>
    </row>
    <row r="8" spans="1:17" ht="34" customHeight="1" thickBot="1" x14ac:dyDescent="0.6">
      <c r="A8" s="969"/>
      <c r="B8" s="955"/>
      <c r="C8" s="978"/>
      <c r="D8" s="979"/>
      <c r="E8" s="980"/>
      <c r="F8" s="983"/>
      <c r="G8" s="986"/>
      <c r="H8" s="980"/>
      <c r="I8" s="989"/>
      <c r="J8" s="1003"/>
      <c r="K8" s="1005"/>
      <c r="L8" s="1005"/>
      <c r="M8" s="1007"/>
      <c r="N8" s="1005"/>
      <c r="O8" s="1012"/>
      <c r="P8" s="814" t="s">
        <v>29</v>
      </c>
    </row>
    <row r="9" spans="1:17" s="40" customFormat="1" ht="30" customHeight="1" x14ac:dyDescent="0.55000000000000004">
      <c r="B9" s="69" t="s">
        <v>150</v>
      </c>
      <c r="C9" s="245" t="s">
        <v>383</v>
      </c>
      <c r="D9" s="246"/>
      <c r="E9" s="246"/>
      <c r="F9" s="246"/>
      <c r="G9" s="247"/>
      <c r="H9" s="248"/>
      <c r="I9" s="248"/>
      <c r="J9" s="326"/>
      <c r="K9" s="536">
        <f t="shared" ref="K9:P9" si="0">K10+K27</f>
        <v>214486</v>
      </c>
      <c r="L9" s="536">
        <f t="shared" si="0"/>
        <v>107242</v>
      </c>
      <c r="M9" s="536">
        <f t="shared" si="0"/>
        <v>0</v>
      </c>
      <c r="N9" s="536">
        <f t="shared" si="0"/>
        <v>0</v>
      </c>
      <c r="O9" s="536">
        <f t="shared" si="0"/>
        <v>107244</v>
      </c>
      <c r="P9" s="264">
        <f t="shared" si="0"/>
        <v>0</v>
      </c>
    </row>
    <row r="10" spans="1:17" s="40" customFormat="1" ht="30" customHeight="1" x14ac:dyDescent="0.55000000000000004">
      <c r="B10" s="69" t="s">
        <v>150</v>
      </c>
      <c r="C10" s="48"/>
      <c r="D10" s="218" t="s">
        <v>143</v>
      </c>
      <c r="E10" s="219"/>
      <c r="F10" s="219"/>
      <c r="G10" s="220"/>
      <c r="H10" s="221"/>
      <c r="I10" s="221"/>
      <c r="J10" s="327"/>
      <c r="K10" s="537">
        <f t="shared" ref="K10:P10" si="1">K11+K13+K22+K25</f>
        <v>214486</v>
      </c>
      <c r="L10" s="537">
        <f t="shared" si="1"/>
        <v>107242</v>
      </c>
      <c r="M10" s="537">
        <f t="shared" si="1"/>
        <v>0</v>
      </c>
      <c r="N10" s="537">
        <f t="shared" si="1"/>
        <v>0</v>
      </c>
      <c r="O10" s="537">
        <f t="shared" si="1"/>
        <v>107244</v>
      </c>
      <c r="P10" s="237">
        <f t="shared" si="1"/>
        <v>0</v>
      </c>
    </row>
    <row r="11" spans="1:17" s="40" customFormat="1" ht="30" customHeight="1" x14ac:dyDescent="0.55000000000000004">
      <c r="B11" s="69" t="s">
        <v>150</v>
      </c>
      <c r="C11" s="49"/>
      <c r="D11" s="239"/>
      <c r="E11" s="50" t="s">
        <v>393</v>
      </c>
      <c r="F11" s="51"/>
      <c r="G11" s="72"/>
      <c r="H11" s="41"/>
      <c r="I11" s="41"/>
      <c r="J11" s="554"/>
      <c r="K11" s="538">
        <f t="shared" ref="K11:P11" si="2">SUM(K12:K12)</f>
        <v>70261</v>
      </c>
      <c r="L11" s="538">
        <f t="shared" si="2"/>
        <v>35130</v>
      </c>
      <c r="M11" s="538">
        <f t="shared" si="2"/>
        <v>0</v>
      </c>
      <c r="N11" s="538">
        <f t="shared" si="2"/>
        <v>0</v>
      </c>
      <c r="O11" s="538">
        <f t="shared" si="2"/>
        <v>35131</v>
      </c>
      <c r="P11" s="320">
        <f t="shared" si="2"/>
        <v>0</v>
      </c>
    </row>
    <row r="12" spans="1:17" ht="45" customHeight="1" x14ac:dyDescent="0.55000000000000004">
      <c r="A12" s="1" t="e">
        <f>#REF!&amp;#REF!</f>
        <v>#REF!</v>
      </c>
      <c r="B12" s="766" t="str">
        <f t="shared" ref="B12:B14" si="3">G12</f>
        <v>商労</v>
      </c>
      <c r="C12" s="2"/>
      <c r="D12" s="240"/>
      <c r="E12" s="33"/>
      <c r="F12" s="439">
        <v>1</v>
      </c>
      <c r="G12" s="440" t="s">
        <v>48</v>
      </c>
      <c r="H12" s="823" t="s">
        <v>379</v>
      </c>
      <c r="I12" s="801" t="s">
        <v>49</v>
      </c>
      <c r="J12" s="824"/>
      <c r="K12" s="825">
        <v>70261</v>
      </c>
      <c r="L12" s="825">
        <v>35130</v>
      </c>
      <c r="M12" s="825"/>
      <c r="N12" s="825"/>
      <c r="O12" s="825">
        <v>35131</v>
      </c>
      <c r="P12" s="826"/>
    </row>
    <row r="13" spans="1:17" ht="72" customHeight="1" x14ac:dyDescent="0.55000000000000004">
      <c r="B13" s="766" t="str">
        <f t="shared" si="3"/>
        <v>府文</v>
      </c>
      <c r="C13" s="2"/>
      <c r="D13" s="240"/>
      <c r="E13" s="33"/>
      <c r="F13" s="130">
        <v>2</v>
      </c>
      <c r="G13" s="121" t="s">
        <v>87</v>
      </c>
      <c r="H13" s="834" t="s">
        <v>380</v>
      </c>
      <c r="I13" s="789" t="s">
        <v>221</v>
      </c>
      <c r="J13" s="788" t="s">
        <v>226</v>
      </c>
      <c r="K13" s="556">
        <v>24225</v>
      </c>
      <c r="L13" s="556">
        <v>12112</v>
      </c>
      <c r="M13" s="556"/>
      <c r="N13" s="556">
        <v>0</v>
      </c>
      <c r="O13" s="556">
        <v>12113</v>
      </c>
      <c r="P13" s="835"/>
    </row>
    <row r="14" spans="1:17" ht="58" customHeight="1" thickBot="1" x14ac:dyDescent="0.6">
      <c r="B14" s="766" t="str">
        <f t="shared" si="3"/>
        <v>スマシ</v>
      </c>
      <c r="C14" s="2"/>
      <c r="D14" s="240"/>
      <c r="E14" s="33"/>
      <c r="F14" s="827">
        <v>3</v>
      </c>
      <c r="G14" s="828" t="s">
        <v>74</v>
      </c>
      <c r="H14" s="829" t="s">
        <v>381</v>
      </c>
      <c r="I14" s="830" t="s">
        <v>203</v>
      </c>
      <c r="J14" s="831"/>
      <c r="K14" s="832">
        <v>100129</v>
      </c>
      <c r="L14" s="832">
        <v>49993</v>
      </c>
      <c r="M14" s="832"/>
      <c r="N14" s="832"/>
      <c r="O14" s="832">
        <v>50136</v>
      </c>
      <c r="P14" s="833"/>
    </row>
    <row r="15" spans="1:17" s="40" customFormat="1" ht="30" customHeight="1" x14ac:dyDescent="0.55000000000000004">
      <c r="B15" s="69" t="s">
        <v>150</v>
      </c>
      <c r="C15" s="245" t="s">
        <v>356</v>
      </c>
      <c r="D15" s="246"/>
      <c r="E15" s="246"/>
      <c r="F15" s="246"/>
      <c r="G15" s="247"/>
      <c r="H15" s="248"/>
      <c r="I15" s="248"/>
      <c r="J15" s="326"/>
      <c r="K15" s="536">
        <f>SUM(K16:K17)</f>
        <v>66235</v>
      </c>
      <c r="L15" s="536">
        <f t="shared" ref="L15:P15" si="4">SUM(L16:L17)</f>
        <v>33117</v>
      </c>
      <c r="M15" s="536">
        <f t="shared" si="4"/>
        <v>0</v>
      </c>
      <c r="N15" s="536">
        <f t="shared" si="4"/>
        <v>0</v>
      </c>
      <c r="O15" s="536">
        <f t="shared" si="4"/>
        <v>33118</v>
      </c>
      <c r="P15" s="264">
        <f t="shared" si="4"/>
        <v>0</v>
      </c>
    </row>
    <row r="16" spans="1:17" ht="140.5" customHeight="1" x14ac:dyDescent="0.55000000000000004">
      <c r="A16" s="1" t="e">
        <f>#REF!&amp;#REF!</f>
        <v>#REF!</v>
      </c>
      <c r="B16" s="766" t="str">
        <f t="shared" ref="B16:B17" si="5">G16</f>
        <v>商労</v>
      </c>
      <c r="C16" s="653"/>
      <c r="D16" s="821"/>
      <c r="E16" s="654"/>
      <c r="F16" s="439">
        <v>1</v>
      </c>
      <c r="G16" s="440" t="s">
        <v>48</v>
      </c>
      <c r="H16" s="823" t="s">
        <v>301</v>
      </c>
      <c r="I16" s="801" t="s">
        <v>121</v>
      </c>
      <c r="J16" s="824" t="s">
        <v>387</v>
      </c>
      <c r="K16" s="825">
        <v>59827</v>
      </c>
      <c r="L16" s="825">
        <v>29913</v>
      </c>
      <c r="M16" s="825"/>
      <c r="N16" s="825">
        <v>0</v>
      </c>
      <c r="O16" s="825">
        <v>29914</v>
      </c>
      <c r="P16" s="826"/>
    </row>
    <row r="17" spans="1:16" ht="35" customHeight="1" thickBot="1" x14ac:dyDescent="0.6">
      <c r="B17" s="766" t="str">
        <f t="shared" si="5"/>
        <v>商労</v>
      </c>
      <c r="C17" s="653"/>
      <c r="D17" s="821"/>
      <c r="E17" s="654"/>
      <c r="F17" s="473">
        <v>2</v>
      </c>
      <c r="G17" s="474" t="s">
        <v>48</v>
      </c>
      <c r="H17" s="836" t="s">
        <v>120</v>
      </c>
      <c r="I17" s="837" t="s">
        <v>130</v>
      </c>
      <c r="J17" s="838"/>
      <c r="K17" s="839">
        <v>6408</v>
      </c>
      <c r="L17" s="839">
        <v>3204</v>
      </c>
      <c r="M17" s="839"/>
      <c r="N17" s="839"/>
      <c r="O17" s="839">
        <v>3204</v>
      </c>
      <c r="P17" s="840"/>
    </row>
    <row r="18" spans="1:16" s="40" customFormat="1" ht="30" customHeight="1" x14ac:dyDescent="0.55000000000000004">
      <c r="B18" s="69" t="s">
        <v>150</v>
      </c>
      <c r="C18" s="245" t="s">
        <v>350</v>
      </c>
      <c r="D18" s="246"/>
      <c r="E18" s="246"/>
      <c r="F18" s="246"/>
      <c r="G18" s="247"/>
      <c r="H18" s="248"/>
      <c r="I18" s="248"/>
      <c r="J18" s="326"/>
      <c r="K18" s="536">
        <f>SUM(K19)</f>
        <v>60653</v>
      </c>
      <c r="L18" s="536">
        <f t="shared" ref="L18:P18" si="6">SUM(L19)</f>
        <v>43780</v>
      </c>
      <c r="M18" s="536">
        <f t="shared" si="6"/>
        <v>0</v>
      </c>
      <c r="N18" s="536">
        <f t="shared" si="6"/>
        <v>0</v>
      </c>
      <c r="O18" s="536">
        <f t="shared" si="6"/>
        <v>16873</v>
      </c>
      <c r="P18" s="264">
        <f t="shared" si="6"/>
        <v>0</v>
      </c>
    </row>
    <row r="19" spans="1:16" ht="51.5" customHeight="1" thickBot="1" x14ac:dyDescent="0.6">
      <c r="A19" s="1" t="e">
        <f>#REF!&amp;#REF!</f>
        <v>#REF!</v>
      </c>
      <c r="B19" s="766" t="str">
        <f t="shared" ref="B19" si="7">G19</f>
        <v>商労</v>
      </c>
      <c r="C19" s="653"/>
      <c r="D19" s="821"/>
      <c r="E19" s="654"/>
      <c r="F19" s="758">
        <v>1</v>
      </c>
      <c r="G19" s="759" t="s">
        <v>48</v>
      </c>
      <c r="H19" s="780" t="s">
        <v>384</v>
      </c>
      <c r="I19" s="781"/>
      <c r="J19" s="782"/>
      <c r="K19" s="761">
        <v>60653</v>
      </c>
      <c r="L19" s="761">
        <v>43780</v>
      </c>
      <c r="M19" s="761"/>
      <c r="N19" s="761"/>
      <c r="O19" s="761">
        <v>16873</v>
      </c>
      <c r="P19" s="819"/>
    </row>
    <row r="20" spans="1:16" s="40" customFormat="1" ht="30" customHeight="1" x14ac:dyDescent="0.55000000000000004">
      <c r="B20" s="69" t="s">
        <v>150</v>
      </c>
      <c r="C20" s="245" t="s">
        <v>385</v>
      </c>
      <c r="D20" s="246"/>
      <c r="E20" s="246"/>
      <c r="F20" s="246"/>
      <c r="G20" s="247"/>
      <c r="H20" s="248"/>
      <c r="I20" s="248"/>
      <c r="J20" s="326"/>
      <c r="K20" s="536">
        <f t="shared" ref="K20:P20" si="8">SUM(K21)</f>
        <v>0</v>
      </c>
      <c r="L20" s="536">
        <f t="shared" si="8"/>
        <v>0</v>
      </c>
      <c r="M20" s="536">
        <f t="shared" si="8"/>
        <v>0</v>
      </c>
      <c r="N20" s="536">
        <f t="shared" si="8"/>
        <v>0</v>
      </c>
      <c r="O20" s="536">
        <f t="shared" si="8"/>
        <v>0</v>
      </c>
      <c r="P20" s="264">
        <f t="shared" si="8"/>
        <v>0</v>
      </c>
    </row>
    <row r="21" spans="1:16" ht="30.5" customHeight="1" thickBot="1" x14ac:dyDescent="0.6">
      <c r="A21" s="1" t="e">
        <f>#REF!&amp;#REF!</f>
        <v>#REF!</v>
      </c>
      <c r="B21" s="766" t="str">
        <f t="shared" ref="B21" si="9">G21</f>
        <v>スマシ</v>
      </c>
      <c r="C21" s="653"/>
      <c r="D21" s="821"/>
      <c r="E21" s="654"/>
      <c r="F21" s="758">
        <v>1</v>
      </c>
      <c r="G21" s="759" t="s">
        <v>74</v>
      </c>
      <c r="H21" s="780" t="s">
        <v>386</v>
      </c>
      <c r="I21" s="781"/>
      <c r="J21" s="782"/>
      <c r="K21" s="761"/>
      <c r="L21" s="761"/>
      <c r="M21" s="761"/>
      <c r="N21" s="761"/>
      <c r="O21" s="761"/>
      <c r="P21" s="819"/>
    </row>
    <row r="22" spans="1:16" s="40" customFormat="1" ht="30" customHeight="1" x14ac:dyDescent="0.55000000000000004">
      <c r="B22" s="69" t="s">
        <v>150</v>
      </c>
      <c r="C22" s="245" t="s">
        <v>353</v>
      </c>
      <c r="D22" s="246"/>
      <c r="E22" s="246"/>
      <c r="F22" s="246"/>
      <c r="G22" s="247"/>
      <c r="H22" s="248"/>
      <c r="I22" s="248"/>
      <c r="J22" s="326"/>
      <c r="K22" s="536">
        <f t="shared" ref="K22:P22" si="10">SUM(K23)</f>
        <v>120000</v>
      </c>
      <c r="L22" s="536">
        <f t="shared" si="10"/>
        <v>60000</v>
      </c>
      <c r="M22" s="536">
        <f t="shared" si="10"/>
        <v>0</v>
      </c>
      <c r="N22" s="536">
        <f t="shared" si="10"/>
        <v>0</v>
      </c>
      <c r="O22" s="536">
        <f t="shared" si="10"/>
        <v>60000</v>
      </c>
      <c r="P22" s="264">
        <f t="shared" si="10"/>
        <v>0</v>
      </c>
    </row>
    <row r="23" spans="1:16" ht="62" customHeight="1" thickBot="1" x14ac:dyDescent="0.6">
      <c r="A23" s="1" t="e">
        <f>#REF!&amp;#REF!</f>
        <v>#REF!</v>
      </c>
      <c r="B23" s="766" t="str">
        <f t="shared" ref="B23" si="11">G23</f>
        <v>政企</v>
      </c>
      <c r="C23" s="683"/>
      <c r="D23" s="822"/>
      <c r="E23" s="684"/>
      <c r="F23" s="770">
        <v>1</v>
      </c>
      <c r="G23" s="771" t="s">
        <v>86</v>
      </c>
      <c r="H23" s="815" t="s">
        <v>354</v>
      </c>
      <c r="I23" s="799" t="s">
        <v>396</v>
      </c>
      <c r="J23" s="816"/>
      <c r="K23" s="817">
        <v>120000</v>
      </c>
      <c r="L23" s="817">
        <v>60000</v>
      </c>
      <c r="M23" s="817"/>
      <c r="N23" s="817"/>
      <c r="O23" s="817">
        <v>60000</v>
      </c>
      <c r="P23" s="820"/>
    </row>
  </sheetData>
  <mergeCells count="17">
    <mergeCell ref="A5:A8"/>
    <mergeCell ref="B5:B8"/>
    <mergeCell ref="C5:E8"/>
    <mergeCell ref="F5:F8"/>
    <mergeCell ref="G5:G8"/>
    <mergeCell ref="M7:M8"/>
    <mergeCell ref="N7:N8"/>
    <mergeCell ref="O7:O8"/>
    <mergeCell ref="H5:H8"/>
    <mergeCell ref="Q1:Q3"/>
    <mergeCell ref="I5:I8"/>
    <mergeCell ref="J6:P6"/>
    <mergeCell ref="J7:J8"/>
    <mergeCell ref="K7:K8"/>
    <mergeCell ref="L7:L8"/>
    <mergeCell ref="O1:P3"/>
    <mergeCell ref="J5:P5"/>
  </mergeCells>
  <phoneticPr fontId="2"/>
  <conditionalFormatting sqref="F12:P14">
    <cfRule type="expression" dxfId="151" priority="28">
      <formula>#REF!="○"</formula>
    </cfRule>
    <cfRule type="expression" dxfId="150" priority="29">
      <formula>#REF!="△"</formula>
    </cfRule>
    <cfRule type="expression" dxfId="149" priority="30">
      <formula>#REF!="×"</formula>
    </cfRule>
  </conditionalFormatting>
  <conditionalFormatting sqref="F16:P17">
    <cfRule type="expression" dxfId="148" priority="22">
      <formula>#REF!="○"</formula>
    </cfRule>
    <cfRule type="expression" dxfId="147" priority="23">
      <formula>#REF!="△"</formula>
    </cfRule>
    <cfRule type="expression" dxfId="146" priority="24">
      <formula>#REF!="×"</formula>
    </cfRule>
  </conditionalFormatting>
  <conditionalFormatting sqref="F19:P19">
    <cfRule type="expression" dxfId="145" priority="16">
      <formula>#REF!="○"</formula>
    </cfRule>
    <cfRule type="expression" dxfId="144" priority="17">
      <formula>#REF!="△"</formula>
    </cfRule>
    <cfRule type="expression" dxfId="143" priority="18">
      <formula>#REF!="×"</formula>
    </cfRule>
  </conditionalFormatting>
  <conditionalFormatting sqref="F21:P21">
    <cfRule type="expression" dxfId="142" priority="10">
      <formula>#REF!="○"</formula>
    </cfRule>
    <cfRule type="expression" dxfId="141" priority="11">
      <formula>#REF!="△"</formula>
    </cfRule>
    <cfRule type="expression" dxfId="140" priority="12">
      <formula>#REF!="×"</formula>
    </cfRule>
  </conditionalFormatting>
  <conditionalFormatting sqref="F23:P23">
    <cfRule type="expression" dxfId="139" priority="4">
      <formula>#REF!="○"</formula>
    </cfRule>
    <cfRule type="expression" dxfId="138" priority="5">
      <formula>#REF!="△"</formula>
    </cfRule>
    <cfRule type="expression" dxfId="137" priority="6">
      <formula>#REF!="×"</formula>
    </cfRule>
  </conditionalFormatting>
  <dataValidations count="1">
    <dataValidation type="list" allowBlank="1" showInputMessage="1" showErrorMessage="1" sqref="G12:G14 G16:G17 G19 G21 G23:G637" xr:uid="{B5648093-FA68-4E6B-8C83-47F6FE151E4E}">
      <formula1>"副首都,政企,万博,総務,財務,スマシ,府文,ＩＲ,福祉,健医,商労,環農,都整,都計,港湾,教育"</formula1>
    </dataValidation>
  </dataValidations>
  <printOptions horizontalCentered="1"/>
  <pageMargins left="0.15748031496062992" right="0.15748031496062992" top="0.51181102362204722" bottom="0.35433070866141736" header="0.31496062992125984" footer="0.31496062992125984"/>
  <pageSetup paperSize="9" scale="61" fitToHeight="0" orientation="landscape"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DB1C7-D110-409D-AAFB-E8EBB8A4DBD1}">
  <sheetPr>
    <tabColor rgb="FF037E8B"/>
    <pageSetUpPr fitToPage="1"/>
  </sheetPr>
  <dimension ref="A1:AG35"/>
  <sheetViews>
    <sheetView view="pageBreakPreview" zoomScale="55" zoomScaleNormal="55" zoomScaleSheetLayoutView="55" workbookViewId="0">
      <pane xSplit="9" ySplit="8" topLeftCell="J26" activePane="bottomRight" state="frozen"/>
      <selection activeCell="J31" sqref="J31"/>
      <selection pane="topRight" activeCell="J31" sqref="J31"/>
      <selection pane="bottomLeft" activeCell="J31" sqref="J31"/>
      <selection pane="bottomRight" activeCell="J31" sqref="J31"/>
    </sheetView>
  </sheetViews>
  <sheetFormatPr defaultRowHeight="15" outlineLevelCol="2" x14ac:dyDescent="0.55000000000000004"/>
  <cols>
    <col min="1" max="1" width="6.4140625" style="1" customWidth="1"/>
    <col min="2" max="2" width="10.6640625" style="700" customWidth="1"/>
    <col min="3" max="5" width="2.4140625" style="1" customWidth="1"/>
    <col min="6" max="6" width="3.58203125" style="1" customWidth="1"/>
    <col min="7" max="7" width="6.75" style="1" customWidth="1"/>
    <col min="8" max="8" width="22.6640625" style="1" customWidth="1"/>
    <col min="9" max="9" width="42.1640625" style="1" customWidth="1"/>
    <col min="10" max="10" width="52.08203125" style="1" customWidth="1"/>
    <col min="11" max="11" width="11" style="1" bestFit="1" customWidth="1"/>
    <col min="12" max="16" width="8.6640625" style="1" customWidth="1"/>
    <col min="17" max="17" width="22.58203125" style="1" hidden="1" customWidth="1" outlineLevel="1"/>
    <col min="18" max="19" width="8.6640625" style="1" hidden="1" customWidth="1" outlineLevel="1"/>
    <col min="20" max="20" width="8.6640625" style="1" hidden="1" customWidth="1" outlineLevel="2"/>
    <col min="21" max="23" width="8.6640625" style="1" hidden="1" customWidth="1" outlineLevel="1"/>
    <col min="24" max="24" width="22.58203125" style="1" hidden="1" customWidth="1" outlineLevel="1"/>
    <col min="25" max="26" width="8.6640625" style="1" hidden="1" customWidth="1" outlineLevel="1"/>
    <col min="27" max="27" width="8.6640625" style="1" hidden="1" customWidth="1" outlineLevel="2"/>
    <col min="28" max="30" width="8.6640625" style="1" hidden="1" customWidth="1" outlineLevel="1"/>
    <col min="31" max="31" width="38.25" style="1" customWidth="1" collapsed="1"/>
    <col min="32" max="32" width="9.9140625" style="1" customWidth="1"/>
    <col min="33" max="33" width="0.83203125" style="1" customWidth="1"/>
    <col min="34" max="16384" width="8.6640625" style="1"/>
  </cols>
  <sheetData>
    <row r="1" spans="1:33" ht="37.5" x14ac:dyDescent="0.55000000000000004">
      <c r="C1" s="207" t="s">
        <v>378</v>
      </c>
      <c r="D1" s="57"/>
      <c r="J1" s="70"/>
      <c r="K1" s="70"/>
      <c r="U1" s="535"/>
      <c r="V1" s="603"/>
      <c r="W1" s="535"/>
      <c r="X1" s="604"/>
      <c r="Y1" s="603"/>
      <c r="Z1" s="535"/>
      <c r="AC1" s="968"/>
      <c r="AD1" s="968"/>
      <c r="AE1" s="968" t="s">
        <v>155</v>
      </c>
      <c r="AF1" s="968"/>
      <c r="AG1" s="968"/>
    </row>
    <row r="2" spans="1:33" ht="10" customHeight="1" x14ac:dyDescent="0.55000000000000004">
      <c r="J2" s="70"/>
      <c r="K2" s="70"/>
      <c r="U2" s="535"/>
      <c r="V2" s="603"/>
      <c r="W2" s="603"/>
      <c r="X2" s="604"/>
      <c r="Y2" s="603"/>
      <c r="Z2" s="603"/>
      <c r="AC2" s="968"/>
      <c r="AD2" s="968"/>
      <c r="AE2" s="968"/>
      <c r="AF2" s="968"/>
      <c r="AG2" s="968"/>
    </row>
    <row r="3" spans="1:33" ht="8.5" customHeight="1" thickBot="1" x14ac:dyDescent="0.6">
      <c r="C3" s="57"/>
      <c r="D3" s="57"/>
      <c r="AC3" s="968"/>
      <c r="AD3" s="968"/>
      <c r="AE3" s="968"/>
      <c r="AF3" s="968"/>
      <c r="AG3" s="968"/>
    </row>
    <row r="4" spans="1:33" ht="24" hidden="1" customHeight="1" thickBot="1" x14ac:dyDescent="0.6">
      <c r="C4" s="57"/>
      <c r="D4" s="57"/>
      <c r="G4" s="203"/>
      <c r="H4" s="203"/>
      <c r="I4" s="203"/>
      <c r="J4" s="203"/>
      <c r="K4" s="203"/>
      <c r="L4" s="203"/>
      <c r="M4" s="203"/>
      <c r="N4" s="203"/>
      <c r="O4" s="203"/>
      <c r="P4" s="203"/>
      <c r="Q4" s="203"/>
      <c r="R4" s="203"/>
      <c r="S4" s="203"/>
      <c r="T4" s="203"/>
      <c r="U4" s="203"/>
      <c r="V4" s="203"/>
      <c r="W4" s="203"/>
      <c r="X4" s="203"/>
      <c r="Y4" s="203"/>
      <c r="Z4" s="203"/>
      <c r="AA4" s="203"/>
      <c r="AB4" s="203"/>
      <c r="AC4" s="205"/>
      <c r="AD4" s="206"/>
      <c r="AE4" s="70"/>
      <c r="AF4" s="70"/>
    </row>
    <row r="5" spans="1:33" ht="23" customHeight="1" thickTop="1" thickBot="1" x14ac:dyDescent="0.6">
      <c r="A5" s="969" t="s">
        <v>40</v>
      </c>
      <c r="B5" s="970" t="s">
        <v>149</v>
      </c>
      <c r="C5" s="972" t="s">
        <v>25</v>
      </c>
      <c r="D5" s="973"/>
      <c r="E5" s="974"/>
      <c r="F5" s="981" t="s">
        <v>24</v>
      </c>
      <c r="G5" s="984" t="s">
        <v>42</v>
      </c>
      <c r="H5" s="974" t="s">
        <v>0</v>
      </c>
      <c r="I5" s="987" t="s">
        <v>35</v>
      </c>
      <c r="J5" s="990" t="s">
        <v>365</v>
      </c>
      <c r="K5" s="991"/>
      <c r="L5" s="991"/>
      <c r="M5" s="991"/>
      <c r="N5" s="991"/>
      <c r="O5" s="991"/>
      <c r="P5" s="991"/>
      <c r="Q5" s="991"/>
      <c r="R5" s="991"/>
      <c r="S5" s="991"/>
      <c r="T5" s="991"/>
      <c r="U5" s="991"/>
      <c r="V5" s="991"/>
      <c r="W5" s="991"/>
      <c r="X5" s="991"/>
      <c r="Y5" s="991"/>
      <c r="Z5" s="991"/>
      <c r="AA5" s="991"/>
      <c r="AB5" s="991"/>
      <c r="AC5" s="991"/>
      <c r="AD5" s="991"/>
      <c r="AE5" s="992" t="s">
        <v>337</v>
      </c>
      <c r="AF5" s="995" t="s">
        <v>366</v>
      </c>
    </row>
    <row r="6" spans="1:33" ht="19.5" customHeight="1" x14ac:dyDescent="0.55000000000000004">
      <c r="A6" s="969"/>
      <c r="B6" s="971"/>
      <c r="C6" s="975"/>
      <c r="D6" s="976"/>
      <c r="E6" s="977"/>
      <c r="F6" s="982"/>
      <c r="G6" s="985"/>
      <c r="H6" s="977"/>
      <c r="I6" s="988"/>
      <c r="J6" s="975" t="s">
        <v>6</v>
      </c>
      <c r="K6" s="976"/>
      <c r="L6" s="977"/>
      <c r="M6" s="977"/>
      <c r="N6" s="977"/>
      <c r="O6" s="977"/>
      <c r="P6" s="998"/>
      <c r="Q6" s="999" t="s">
        <v>7</v>
      </c>
      <c r="R6" s="1000"/>
      <c r="S6" s="1000"/>
      <c r="T6" s="1000"/>
      <c r="U6" s="1000"/>
      <c r="V6" s="1000"/>
      <c r="W6" s="1001"/>
      <c r="X6" s="1000" t="s">
        <v>8</v>
      </c>
      <c r="Y6" s="1000"/>
      <c r="Z6" s="1000"/>
      <c r="AA6" s="1000"/>
      <c r="AB6" s="1000"/>
      <c r="AC6" s="1000"/>
      <c r="AD6" s="1000"/>
      <c r="AE6" s="993"/>
      <c r="AF6" s="996"/>
    </row>
    <row r="7" spans="1:33" ht="11" customHeight="1" x14ac:dyDescent="0.55000000000000004">
      <c r="A7" s="969"/>
      <c r="B7" s="971"/>
      <c r="C7" s="975"/>
      <c r="D7" s="976"/>
      <c r="E7" s="977"/>
      <c r="F7" s="982"/>
      <c r="G7" s="985"/>
      <c r="H7" s="977"/>
      <c r="I7" s="988"/>
      <c r="J7" s="1002" t="s">
        <v>17</v>
      </c>
      <c r="K7" s="1004" t="s">
        <v>2</v>
      </c>
      <c r="L7" s="1004" t="s">
        <v>3</v>
      </c>
      <c r="M7" s="1006" t="s">
        <v>4</v>
      </c>
      <c r="N7" s="1008" t="s">
        <v>5</v>
      </c>
      <c r="O7" s="1011" t="s">
        <v>41</v>
      </c>
      <c r="P7" s="811"/>
      <c r="Q7" s="1009" t="s">
        <v>17</v>
      </c>
      <c r="R7" s="1011" t="s">
        <v>2</v>
      </c>
      <c r="S7" s="1008" t="s">
        <v>3</v>
      </c>
      <c r="T7" s="1008" t="s">
        <v>4</v>
      </c>
      <c r="U7" s="1008" t="s">
        <v>5</v>
      </c>
      <c r="V7" s="1011" t="s">
        <v>41</v>
      </c>
      <c r="W7" s="812"/>
      <c r="X7" s="1013" t="s">
        <v>17</v>
      </c>
      <c r="Y7" s="1011" t="s">
        <v>2</v>
      </c>
      <c r="Z7" s="1008" t="s">
        <v>3</v>
      </c>
      <c r="AA7" s="1008" t="s">
        <v>4</v>
      </c>
      <c r="AB7" s="1008" t="s">
        <v>5</v>
      </c>
      <c r="AC7" s="1011" t="s">
        <v>41</v>
      </c>
      <c r="AD7" s="811"/>
      <c r="AE7" s="993"/>
      <c r="AF7" s="996"/>
    </row>
    <row r="8" spans="1:33" ht="34" customHeight="1" thickBot="1" x14ac:dyDescent="0.6">
      <c r="A8" s="969"/>
      <c r="B8" s="971"/>
      <c r="C8" s="978"/>
      <c r="D8" s="979"/>
      <c r="E8" s="980"/>
      <c r="F8" s="983"/>
      <c r="G8" s="986"/>
      <c r="H8" s="980"/>
      <c r="I8" s="989"/>
      <c r="J8" s="1003"/>
      <c r="K8" s="1005"/>
      <c r="L8" s="1005"/>
      <c r="M8" s="1007"/>
      <c r="N8" s="1005"/>
      <c r="O8" s="1012"/>
      <c r="P8" s="813" t="s">
        <v>29</v>
      </c>
      <c r="Q8" s="1010"/>
      <c r="R8" s="1012"/>
      <c r="S8" s="1005"/>
      <c r="T8" s="1005"/>
      <c r="U8" s="1005"/>
      <c r="V8" s="1012"/>
      <c r="W8" s="814" t="s">
        <v>29</v>
      </c>
      <c r="X8" s="1007"/>
      <c r="Y8" s="1012"/>
      <c r="Z8" s="1005"/>
      <c r="AA8" s="1005"/>
      <c r="AB8" s="1005"/>
      <c r="AC8" s="1012"/>
      <c r="AD8" s="813" t="s">
        <v>29</v>
      </c>
      <c r="AE8" s="994"/>
      <c r="AF8" s="997"/>
    </row>
    <row r="9" spans="1:33" s="40" customFormat="1" ht="30" customHeight="1" x14ac:dyDescent="0.55000000000000004">
      <c r="B9" s="69" t="s">
        <v>150</v>
      </c>
      <c r="C9" s="245" t="s">
        <v>382</v>
      </c>
      <c r="D9" s="246"/>
      <c r="E9" s="246"/>
      <c r="F9" s="246"/>
      <c r="G9" s="247"/>
      <c r="H9" s="248"/>
      <c r="I9" s="248"/>
      <c r="J9" s="326"/>
      <c r="K9" s="536">
        <f t="shared" ref="K9:P9" si="0">K10+K29</f>
        <v>2804657</v>
      </c>
      <c r="L9" s="536">
        <f t="shared" si="0"/>
        <v>816472</v>
      </c>
      <c r="M9" s="536">
        <f t="shared" si="0"/>
        <v>664000</v>
      </c>
      <c r="N9" s="536">
        <f t="shared" si="0"/>
        <v>0</v>
      </c>
      <c r="O9" s="536">
        <f t="shared" si="0"/>
        <v>1304185</v>
      </c>
      <c r="P9" s="262">
        <f t="shared" si="0"/>
        <v>400425</v>
      </c>
      <c r="Q9" s="326"/>
      <c r="R9" s="536">
        <f t="shared" ref="R9:W9" si="1">R10+R29</f>
        <v>3339100</v>
      </c>
      <c r="S9" s="536">
        <f t="shared" si="1"/>
        <v>1129247</v>
      </c>
      <c r="T9" s="536">
        <f t="shared" si="1"/>
        <v>0</v>
      </c>
      <c r="U9" s="536">
        <f t="shared" si="1"/>
        <v>930300</v>
      </c>
      <c r="V9" s="536">
        <f t="shared" si="1"/>
        <v>1279553</v>
      </c>
      <c r="W9" s="264">
        <f t="shared" si="1"/>
        <v>0</v>
      </c>
      <c r="X9" s="332"/>
      <c r="Y9" s="536">
        <f t="shared" ref="Y9:AD9" si="2">Y10+Y29</f>
        <v>2577391</v>
      </c>
      <c r="Z9" s="536">
        <f t="shared" si="2"/>
        <v>1078695</v>
      </c>
      <c r="AA9" s="536">
        <f t="shared" si="2"/>
        <v>0</v>
      </c>
      <c r="AB9" s="536">
        <f t="shared" si="2"/>
        <v>900000</v>
      </c>
      <c r="AC9" s="536">
        <f t="shared" si="2"/>
        <v>598696</v>
      </c>
      <c r="AD9" s="262">
        <f t="shared" si="2"/>
        <v>0</v>
      </c>
      <c r="AE9" s="791"/>
      <c r="AF9" s="802"/>
    </row>
    <row r="10" spans="1:33" s="40" customFormat="1" ht="30" customHeight="1" x14ac:dyDescent="0.55000000000000004">
      <c r="B10" s="69" t="s">
        <v>150</v>
      </c>
      <c r="C10" s="48"/>
      <c r="D10" s="218" t="s">
        <v>143</v>
      </c>
      <c r="E10" s="219"/>
      <c r="F10" s="219"/>
      <c r="G10" s="220"/>
      <c r="H10" s="221"/>
      <c r="I10" s="221"/>
      <c r="J10" s="327"/>
      <c r="K10" s="537">
        <f>K11+K13+K24+K27</f>
        <v>1329102</v>
      </c>
      <c r="L10" s="537">
        <f t="shared" ref="L10:P10" si="3">L11+L13+L24+L27</f>
        <v>78695</v>
      </c>
      <c r="M10" s="537">
        <f t="shared" si="3"/>
        <v>0</v>
      </c>
      <c r="N10" s="537">
        <f t="shared" si="3"/>
        <v>0</v>
      </c>
      <c r="O10" s="537">
        <f t="shared" si="3"/>
        <v>1230407</v>
      </c>
      <c r="P10" s="235">
        <f t="shared" si="3"/>
        <v>400425</v>
      </c>
      <c r="Q10" s="327"/>
      <c r="R10" s="537">
        <v>1339100</v>
      </c>
      <c r="S10" s="537">
        <v>129247</v>
      </c>
      <c r="T10" s="537">
        <v>0</v>
      </c>
      <c r="U10" s="537">
        <v>30300</v>
      </c>
      <c r="V10" s="537">
        <v>1179553</v>
      </c>
      <c r="W10" s="237">
        <v>0</v>
      </c>
      <c r="X10" s="333"/>
      <c r="Y10" s="537">
        <f t="shared" ref="Y10:AD10" si="4">Y11+Y13+Y24+Y27</f>
        <v>577391</v>
      </c>
      <c r="Z10" s="537">
        <f t="shared" si="4"/>
        <v>78695</v>
      </c>
      <c r="AA10" s="537">
        <f t="shared" si="4"/>
        <v>0</v>
      </c>
      <c r="AB10" s="537">
        <f t="shared" si="4"/>
        <v>0</v>
      </c>
      <c r="AC10" s="537">
        <f t="shared" si="4"/>
        <v>498696</v>
      </c>
      <c r="AD10" s="235">
        <f t="shared" si="4"/>
        <v>0</v>
      </c>
      <c r="AE10" s="792"/>
      <c r="AF10" s="803"/>
    </row>
    <row r="11" spans="1:33" s="40" customFormat="1" ht="30" customHeight="1" x14ac:dyDescent="0.55000000000000004">
      <c r="B11" s="69" t="s">
        <v>150</v>
      </c>
      <c r="C11" s="49"/>
      <c r="D11" s="239"/>
      <c r="E11" s="50" t="s">
        <v>393</v>
      </c>
      <c r="F11" s="51"/>
      <c r="G11" s="72"/>
      <c r="H11" s="41"/>
      <c r="I11" s="41"/>
      <c r="J11" s="554"/>
      <c r="K11" s="538">
        <f>SUM(K12:K12)</f>
        <v>29796</v>
      </c>
      <c r="L11" s="538">
        <f t="shared" ref="L11:P11" si="5">SUM(L12:L12)</f>
        <v>14898</v>
      </c>
      <c r="M11" s="538">
        <f t="shared" si="5"/>
        <v>0</v>
      </c>
      <c r="N11" s="538">
        <f t="shared" si="5"/>
        <v>0</v>
      </c>
      <c r="O11" s="538">
        <f t="shared" si="5"/>
        <v>14898</v>
      </c>
      <c r="P11" s="319">
        <f t="shared" si="5"/>
        <v>0</v>
      </c>
      <c r="Q11" s="328"/>
      <c r="R11" s="538">
        <f t="shared" ref="R11:W11" si="6">SUM(R12:R12)</f>
        <v>29796</v>
      </c>
      <c r="S11" s="538">
        <f t="shared" si="6"/>
        <v>14898</v>
      </c>
      <c r="T11" s="538">
        <f t="shared" si="6"/>
        <v>0</v>
      </c>
      <c r="U11" s="538">
        <f t="shared" si="6"/>
        <v>0</v>
      </c>
      <c r="V11" s="538">
        <f t="shared" si="6"/>
        <v>14898</v>
      </c>
      <c r="W11" s="320">
        <f t="shared" si="6"/>
        <v>0</v>
      </c>
      <c r="X11" s="334"/>
      <c r="Y11" s="538">
        <f t="shared" ref="Y11:AD11" si="7">SUM(Y12:Y12)</f>
        <v>29796</v>
      </c>
      <c r="Z11" s="538">
        <f t="shared" si="7"/>
        <v>14898</v>
      </c>
      <c r="AA11" s="538">
        <f t="shared" si="7"/>
        <v>0</v>
      </c>
      <c r="AB11" s="538">
        <f t="shared" si="7"/>
        <v>0</v>
      </c>
      <c r="AC11" s="538">
        <f t="shared" si="7"/>
        <v>14898</v>
      </c>
      <c r="AD11" s="319">
        <f t="shared" si="7"/>
        <v>0</v>
      </c>
      <c r="AE11" s="793"/>
      <c r="AF11" s="804"/>
    </row>
    <row r="12" spans="1:33" ht="135.5" customHeight="1" x14ac:dyDescent="0.55000000000000004">
      <c r="B12" s="766" t="str">
        <f t="shared" ref="B12:B23" si="8">G12</f>
        <v>商労</v>
      </c>
      <c r="C12" s="2"/>
      <c r="D12" s="240"/>
      <c r="E12" s="33"/>
      <c r="F12" s="758">
        <v>1</v>
      </c>
      <c r="G12" s="759" t="s">
        <v>48</v>
      </c>
      <c r="H12" s="780" t="s">
        <v>302</v>
      </c>
      <c r="I12" s="781" t="s">
        <v>358</v>
      </c>
      <c r="J12" s="782" t="s">
        <v>244</v>
      </c>
      <c r="K12" s="761">
        <v>29796</v>
      </c>
      <c r="L12" s="761">
        <v>14898</v>
      </c>
      <c r="M12" s="761"/>
      <c r="N12" s="761">
        <v>0</v>
      </c>
      <c r="O12" s="761">
        <f t="shared" ref="O12" si="9">K12-L12-M12-N12</f>
        <v>14898</v>
      </c>
      <c r="P12" s="762">
        <v>0</v>
      </c>
      <c r="Q12" s="760" t="s">
        <v>245</v>
      </c>
      <c r="R12" s="763">
        <v>29796</v>
      </c>
      <c r="S12" s="763">
        <v>14898</v>
      </c>
      <c r="T12" s="763"/>
      <c r="U12" s="763">
        <v>0</v>
      </c>
      <c r="V12" s="763">
        <f t="shared" ref="V12" si="10">R12-S12-T12-U12</f>
        <v>14898</v>
      </c>
      <c r="W12" s="764">
        <v>0</v>
      </c>
      <c r="X12" s="765" t="s">
        <v>246</v>
      </c>
      <c r="Y12" s="763">
        <v>29796</v>
      </c>
      <c r="Z12" s="763">
        <v>14898</v>
      </c>
      <c r="AA12" s="763"/>
      <c r="AB12" s="763">
        <v>0</v>
      </c>
      <c r="AC12" s="763">
        <f t="shared" ref="AC12" si="11">Y12-Z12-AA12-AB12</f>
        <v>14898</v>
      </c>
      <c r="AD12" s="768">
        <v>0</v>
      </c>
      <c r="AE12" s="794"/>
      <c r="AF12" s="810" t="s">
        <v>362</v>
      </c>
    </row>
    <row r="13" spans="1:33" s="40" customFormat="1" ht="30" customHeight="1" x14ac:dyDescent="0.55000000000000004">
      <c r="B13" s="767" t="s">
        <v>150</v>
      </c>
      <c r="C13" s="49"/>
      <c r="D13" s="239"/>
      <c r="E13" s="50" t="s">
        <v>19</v>
      </c>
      <c r="F13" s="51"/>
      <c r="G13" s="72"/>
      <c r="H13" s="41"/>
      <c r="I13" s="41"/>
      <c r="J13" s="554"/>
      <c r="K13" s="538">
        <f t="shared" ref="K13:P13" si="12">SUM(K14:K23)</f>
        <v>945117</v>
      </c>
      <c r="L13" s="538">
        <f t="shared" si="12"/>
        <v>63797</v>
      </c>
      <c r="M13" s="538">
        <f t="shared" si="12"/>
        <v>0</v>
      </c>
      <c r="N13" s="538">
        <f t="shared" si="12"/>
        <v>0</v>
      </c>
      <c r="O13" s="538">
        <f t="shared" si="12"/>
        <v>881320</v>
      </c>
      <c r="P13" s="319">
        <f t="shared" si="12"/>
        <v>400425</v>
      </c>
      <c r="Q13" s="328"/>
      <c r="R13" s="538">
        <f t="shared" ref="R13:W13" si="13">SUM(R14:R23)</f>
        <v>243611</v>
      </c>
      <c r="S13" s="538">
        <f t="shared" si="13"/>
        <v>63797</v>
      </c>
      <c r="T13" s="538">
        <f t="shared" si="13"/>
        <v>0</v>
      </c>
      <c r="U13" s="538">
        <f t="shared" si="13"/>
        <v>0</v>
      </c>
      <c r="V13" s="538">
        <f t="shared" si="13"/>
        <v>179814</v>
      </c>
      <c r="W13" s="320">
        <f t="shared" si="13"/>
        <v>0</v>
      </c>
      <c r="X13" s="334"/>
      <c r="Y13" s="538">
        <f t="shared" ref="Y13:AD13" si="14">SUM(Y14:Y23)</f>
        <v>197595</v>
      </c>
      <c r="Z13" s="538">
        <f t="shared" si="14"/>
        <v>63797</v>
      </c>
      <c r="AA13" s="538">
        <f t="shared" si="14"/>
        <v>0</v>
      </c>
      <c r="AB13" s="538">
        <f t="shared" si="14"/>
        <v>0</v>
      </c>
      <c r="AC13" s="538">
        <f t="shared" si="14"/>
        <v>133798</v>
      </c>
      <c r="AD13" s="319">
        <f t="shared" si="14"/>
        <v>0</v>
      </c>
      <c r="AE13" s="793"/>
      <c r="AF13" s="805"/>
    </row>
    <row r="14" spans="1:33" ht="100" customHeight="1" x14ac:dyDescent="0.55000000000000004">
      <c r="B14" s="69" t="str">
        <f t="shared" si="8"/>
        <v>健医</v>
      </c>
      <c r="C14" s="2"/>
      <c r="D14" s="240"/>
      <c r="E14" s="33"/>
      <c r="F14" s="875">
        <v>2</v>
      </c>
      <c r="G14" s="876" t="s">
        <v>56</v>
      </c>
      <c r="H14" s="877" t="s">
        <v>57</v>
      </c>
      <c r="I14" s="878" t="s">
        <v>62</v>
      </c>
      <c r="J14" s="879" t="s">
        <v>59</v>
      </c>
      <c r="K14" s="880">
        <v>8600</v>
      </c>
      <c r="L14" s="880">
        <v>0</v>
      </c>
      <c r="M14" s="880"/>
      <c r="N14" s="880">
        <v>0</v>
      </c>
      <c r="O14" s="880">
        <f t="shared" ref="O14" si="15">K14-L14-M14-N14</f>
        <v>8600</v>
      </c>
      <c r="P14" s="881"/>
      <c r="Q14" s="856" t="s">
        <v>311</v>
      </c>
      <c r="R14" s="857">
        <v>20000</v>
      </c>
      <c r="S14" s="857">
        <v>0</v>
      </c>
      <c r="T14" s="857"/>
      <c r="U14" s="857">
        <v>0</v>
      </c>
      <c r="V14" s="857">
        <f t="shared" ref="V14:V23" si="16">R14-S14-T14-U14</f>
        <v>20000</v>
      </c>
      <c r="W14" s="858"/>
      <c r="X14" s="859" t="s">
        <v>312</v>
      </c>
      <c r="Y14" s="857">
        <v>20000</v>
      </c>
      <c r="Z14" s="857">
        <v>0</v>
      </c>
      <c r="AA14" s="857"/>
      <c r="AB14" s="857">
        <v>0</v>
      </c>
      <c r="AC14" s="857">
        <f t="shared" ref="AC14:AC23" si="17">Y14-Z14-AA14-AB14</f>
        <v>20000</v>
      </c>
      <c r="AD14" s="860"/>
      <c r="AE14" s="882" t="s">
        <v>367</v>
      </c>
      <c r="AF14" s="883" t="s">
        <v>362</v>
      </c>
    </row>
    <row r="15" spans="1:33" ht="93.5" customHeight="1" x14ac:dyDescent="0.55000000000000004">
      <c r="B15" s="766" t="str">
        <f t="shared" si="8"/>
        <v>商労</v>
      </c>
      <c r="C15" s="2"/>
      <c r="D15" s="240"/>
      <c r="E15" s="33"/>
      <c r="F15" s="130">
        <v>3</v>
      </c>
      <c r="G15" s="121" t="s">
        <v>48</v>
      </c>
      <c r="H15" s="786" t="s">
        <v>131</v>
      </c>
      <c r="I15" s="787" t="s">
        <v>300</v>
      </c>
      <c r="J15" s="788" t="s">
        <v>133</v>
      </c>
      <c r="K15" s="556">
        <v>127595</v>
      </c>
      <c r="L15" s="556">
        <v>63797</v>
      </c>
      <c r="M15" s="556"/>
      <c r="N15" s="556">
        <v>0</v>
      </c>
      <c r="O15" s="556">
        <v>63798</v>
      </c>
      <c r="P15" s="141">
        <v>0</v>
      </c>
      <c r="Q15" s="329" t="s">
        <v>133</v>
      </c>
      <c r="R15" s="540">
        <v>127595</v>
      </c>
      <c r="S15" s="540">
        <v>63797</v>
      </c>
      <c r="T15" s="540"/>
      <c r="U15" s="540">
        <v>0</v>
      </c>
      <c r="V15" s="540">
        <v>63798</v>
      </c>
      <c r="W15" s="143">
        <v>0</v>
      </c>
      <c r="X15" s="335" t="s">
        <v>133</v>
      </c>
      <c r="Y15" s="540">
        <v>127595</v>
      </c>
      <c r="Z15" s="540">
        <v>63797</v>
      </c>
      <c r="AA15" s="540"/>
      <c r="AB15" s="540">
        <v>0</v>
      </c>
      <c r="AC15" s="540">
        <v>63798</v>
      </c>
      <c r="AD15" s="123">
        <v>0</v>
      </c>
      <c r="AE15" s="796" t="s">
        <v>368</v>
      </c>
      <c r="AF15" s="807" t="s">
        <v>362</v>
      </c>
    </row>
    <row r="16" spans="1:33" ht="62.5" customHeight="1" x14ac:dyDescent="0.55000000000000004">
      <c r="B16" s="766" t="str">
        <f t="shared" si="8"/>
        <v>商労</v>
      </c>
      <c r="C16" s="2"/>
      <c r="D16" s="240"/>
      <c r="E16" s="33"/>
      <c r="F16" s="130">
        <v>4</v>
      </c>
      <c r="G16" s="121" t="s">
        <v>48</v>
      </c>
      <c r="H16" s="786" t="s">
        <v>355</v>
      </c>
      <c r="I16" s="787" t="s">
        <v>394</v>
      </c>
      <c r="J16" s="788" t="s">
        <v>395</v>
      </c>
      <c r="K16" s="556">
        <v>154985</v>
      </c>
      <c r="L16" s="556"/>
      <c r="M16" s="556"/>
      <c r="N16" s="556"/>
      <c r="O16" s="556">
        <v>154985</v>
      </c>
      <c r="P16" s="141"/>
      <c r="Q16" s="329"/>
      <c r="R16" s="540"/>
      <c r="S16" s="540"/>
      <c r="T16" s="540"/>
      <c r="U16" s="540"/>
      <c r="V16" s="540"/>
      <c r="W16" s="143"/>
      <c r="X16" s="335"/>
      <c r="Y16" s="540"/>
      <c r="Z16" s="540"/>
      <c r="AA16" s="540"/>
      <c r="AB16" s="540"/>
      <c r="AC16" s="540"/>
      <c r="AD16" s="123"/>
      <c r="AE16" s="796"/>
      <c r="AF16" s="807" t="s">
        <v>363</v>
      </c>
    </row>
    <row r="17" spans="1:32" ht="60" customHeight="1" x14ac:dyDescent="0.55000000000000004">
      <c r="B17" s="766" t="str">
        <f t="shared" si="8"/>
        <v>商労</v>
      </c>
      <c r="C17" s="2"/>
      <c r="D17" s="240"/>
      <c r="E17" s="33"/>
      <c r="F17" s="1014">
        <v>5</v>
      </c>
      <c r="G17" s="121" t="s">
        <v>48</v>
      </c>
      <c r="H17" s="786" t="s">
        <v>68</v>
      </c>
      <c r="I17" s="789" t="s">
        <v>271</v>
      </c>
      <c r="J17" s="788" t="s">
        <v>71</v>
      </c>
      <c r="K17" s="606">
        <f>240702-150000</f>
        <v>90702</v>
      </c>
      <c r="L17" s="556">
        <v>0</v>
      </c>
      <c r="M17" s="556"/>
      <c r="N17" s="556">
        <v>0</v>
      </c>
      <c r="O17" s="606">
        <f>240702-150000</f>
        <v>90702</v>
      </c>
      <c r="P17" s="141"/>
      <c r="Q17" s="329"/>
      <c r="R17" s="540"/>
      <c r="S17" s="540"/>
      <c r="T17" s="540"/>
      <c r="U17" s="540"/>
      <c r="V17" s="540">
        <v>0</v>
      </c>
      <c r="W17" s="143"/>
      <c r="X17" s="335"/>
      <c r="Y17" s="540"/>
      <c r="Z17" s="540"/>
      <c r="AA17" s="540"/>
      <c r="AB17" s="540"/>
      <c r="AC17" s="540">
        <v>0</v>
      </c>
      <c r="AD17" s="123"/>
      <c r="AE17" s="1017" t="s">
        <v>371</v>
      </c>
      <c r="AF17" s="1020" t="s">
        <v>363</v>
      </c>
    </row>
    <row r="18" spans="1:32" ht="64.5" customHeight="1" x14ac:dyDescent="0.55000000000000004">
      <c r="B18" s="766" t="str">
        <f t="shared" si="8"/>
        <v>商労</v>
      </c>
      <c r="C18" s="2"/>
      <c r="D18" s="240"/>
      <c r="E18" s="33"/>
      <c r="F18" s="1015"/>
      <c r="G18" s="121" t="s">
        <v>48</v>
      </c>
      <c r="H18" s="786" t="s">
        <v>270</v>
      </c>
      <c r="I18" s="789" t="s">
        <v>276</v>
      </c>
      <c r="J18" s="788" t="s">
        <v>75</v>
      </c>
      <c r="K18" s="556">
        <v>23278</v>
      </c>
      <c r="L18" s="556">
        <v>0</v>
      </c>
      <c r="M18" s="556"/>
      <c r="N18" s="556">
        <v>0</v>
      </c>
      <c r="O18" s="556">
        <v>23278</v>
      </c>
      <c r="P18" s="141">
        <v>0</v>
      </c>
      <c r="Q18" s="329"/>
      <c r="R18" s="540"/>
      <c r="S18" s="540"/>
      <c r="T18" s="540"/>
      <c r="U18" s="540"/>
      <c r="V18" s="540">
        <v>0</v>
      </c>
      <c r="W18" s="143"/>
      <c r="X18" s="335"/>
      <c r="Y18" s="540"/>
      <c r="Z18" s="540"/>
      <c r="AA18" s="540"/>
      <c r="AB18" s="540"/>
      <c r="AC18" s="540">
        <v>0</v>
      </c>
      <c r="AD18" s="123"/>
      <c r="AE18" s="1018"/>
      <c r="AF18" s="1021"/>
    </row>
    <row r="19" spans="1:32" ht="65" customHeight="1" x14ac:dyDescent="0.55000000000000004">
      <c r="B19" s="766" t="str">
        <f t="shared" si="8"/>
        <v>商労</v>
      </c>
      <c r="C19" s="2"/>
      <c r="D19" s="240"/>
      <c r="E19" s="33"/>
      <c r="F19" s="1016"/>
      <c r="G19" s="121" t="s">
        <v>48</v>
      </c>
      <c r="H19" s="786" t="s">
        <v>277</v>
      </c>
      <c r="I19" s="789" t="s">
        <v>278</v>
      </c>
      <c r="J19" s="788" t="s">
        <v>359</v>
      </c>
      <c r="K19" s="556">
        <v>400425</v>
      </c>
      <c r="L19" s="556">
        <v>0</v>
      </c>
      <c r="M19" s="556"/>
      <c r="N19" s="556">
        <v>0</v>
      </c>
      <c r="O19" s="556">
        <v>400425</v>
      </c>
      <c r="P19" s="141">
        <v>400425</v>
      </c>
      <c r="Q19" s="329"/>
      <c r="R19" s="540"/>
      <c r="S19" s="540"/>
      <c r="T19" s="540"/>
      <c r="U19" s="540"/>
      <c r="V19" s="540">
        <v>0</v>
      </c>
      <c r="W19" s="143"/>
      <c r="X19" s="335"/>
      <c r="Y19" s="540"/>
      <c r="Z19" s="540"/>
      <c r="AA19" s="540"/>
      <c r="AB19" s="540"/>
      <c r="AC19" s="540">
        <v>0</v>
      </c>
      <c r="AD19" s="123"/>
      <c r="AE19" s="1019"/>
      <c r="AF19" s="1022"/>
    </row>
    <row r="20" spans="1:32" ht="98" customHeight="1" x14ac:dyDescent="0.55000000000000004">
      <c r="B20" s="766" t="str">
        <f t="shared" si="8"/>
        <v>環農</v>
      </c>
      <c r="C20" s="2"/>
      <c r="D20" s="240"/>
      <c r="E20" s="33"/>
      <c r="F20" s="130">
        <v>6</v>
      </c>
      <c r="G20" s="121" t="s">
        <v>88</v>
      </c>
      <c r="H20" s="786" t="s">
        <v>304</v>
      </c>
      <c r="I20" s="789" t="s">
        <v>182</v>
      </c>
      <c r="J20" s="788" t="s">
        <v>187</v>
      </c>
      <c r="K20" s="556">
        <v>56934</v>
      </c>
      <c r="L20" s="556"/>
      <c r="M20" s="556"/>
      <c r="N20" s="556"/>
      <c r="O20" s="556">
        <v>56934</v>
      </c>
      <c r="P20" s="141"/>
      <c r="Q20" s="329" t="s">
        <v>188</v>
      </c>
      <c r="R20" s="540">
        <v>50000</v>
      </c>
      <c r="S20" s="540"/>
      <c r="T20" s="540"/>
      <c r="U20" s="540"/>
      <c r="V20" s="540">
        <v>50000</v>
      </c>
      <c r="W20" s="143"/>
      <c r="X20" s="335" t="s">
        <v>188</v>
      </c>
      <c r="Y20" s="540">
        <v>50000</v>
      </c>
      <c r="Z20" s="540"/>
      <c r="AA20" s="540"/>
      <c r="AB20" s="540"/>
      <c r="AC20" s="540">
        <v>50000</v>
      </c>
      <c r="AD20" s="123"/>
      <c r="AE20" s="796" t="s">
        <v>373</v>
      </c>
      <c r="AF20" s="807" t="s">
        <v>364</v>
      </c>
    </row>
    <row r="21" spans="1:32" ht="61.5" customHeight="1" x14ac:dyDescent="0.55000000000000004">
      <c r="B21" s="766" t="str">
        <f t="shared" si="8"/>
        <v>環農</v>
      </c>
      <c r="C21" s="2"/>
      <c r="D21" s="240"/>
      <c r="E21" s="33"/>
      <c r="F21" s="130">
        <v>7</v>
      </c>
      <c r="G21" s="121" t="s">
        <v>88</v>
      </c>
      <c r="H21" s="786" t="s">
        <v>305</v>
      </c>
      <c r="I21" s="789" t="s">
        <v>189</v>
      </c>
      <c r="J21" s="788" t="s">
        <v>194</v>
      </c>
      <c r="K21" s="556">
        <v>16016</v>
      </c>
      <c r="L21" s="556"/>
      <c r="M21" s="556"/>
      <c r="N21" s="556"/>
      <c r="O21" s="556">
        <v>16016</v>
      </c>
      <c r="P21" s="141"/>
      <c r="Q21" s="329" t="s">
        <v>194</v>
      </c>
      <c r="R21" s="540">
        <v>16016</v>
      </c>
      <c r="S21" s="540"/>
      <c r="T21" s="540"/>
      <c r="U21" s="540"/>
      <c r="V21" s="540">
        <v>16016</v>
      </c>
      <c r="W21" s="143"/>
      <c r="X21" s="335" t="s">
        <v>195</v>
      </c>
      <c r="Y21" s="540"/>
      <c r="Z21" s="540"/>
      <c r="AA21" s="540"/>
      <c r="AB21" s="540"/>
      <c r="AC21" s="540">
        <v>0</v>
      </c>
      <c r="AD21" s="123"/>
      <c r="AE21" s="796" t="s">
        <v>372</v>
      </c>
      <c r="AF21" s="807" t="s">
        <v>364</v>
      </c>
    </row>
    <row r="22" spans="1:32" ht="66.5" customHeight="1" x14ac:dyDescent="0.55000000000000004">
      <c r="B22" s="766" t="str">
        <f t="shared" si="8"/>
        <v>都計</v>
      </c>
      <c r="C22" s="2"/>
      <c r="D22" s="240"/>
      <c r="E22" s="33"/>
      <c r="F22" s="130">
        <v>8</v>
      </c>
      <c r="G22" s="121" t="s">
        <v>112</v>
      </c>
      <c r="H22" s="786" t="s">
        <v>294</v>
      </c>
      <c r="I22" s="789" t="s">
        <v>113</v>
      </c>
      <c r="J22" s="790" t="s">
        <v>360</v>
      </c>
      <c r="K22" s="753">
        <v>36582</v>
      </c>
      <c r="L22" s="753">
        <v>0</v>
      </c>
      <c r="M22" s="753"/>
      <c r="N22" s="753">
        <v>0</v>
      </c>
      <c r="O22" s="556">
        <f t="shared" ref="O22:O23" si="18">K22-L22-M22-N22</f>
        <v>36582</v>
      </c>
      <c r="P22" s="141">
        <v>0</v>
      </c>
      <c r="Q22" s="142"/>
      <c r="R22" s="540">
        <v>30000</v>
      </c>
      <c r="S22" s="540">
        <v>0</v>
      </c>
      <c r="T22" s="540"/>
      <c r="U22" s="540">
        <v>0</v>
      </c>
      <c r="V22" s="540">
        <f t="shared" si="16"/>
        <v>30000</v>
      </c>
      <c r="W22" s="143">
        <v>0</v>
      </c>
      <c r="X22" s="144"/>
      <c r="Y22" s="540"/>
      <c r="Z22" s="540"/>
      <c r="AA22" s="540"/>
      <c r="AB22" s="540"/>
      <c r="AC22" s="540">
        <f t="shared" si="17"/>
        <v>0</v>
      </c>
      <c r="AD22" s="123"/>
      <c r="AE22" s="796" t="s">
        <v>374</v>
      </c>
      <c r="AF22" s="807" t="s">
        <v>362</v>
      </c>
    </row>
    <row r="23" spans="1:32" ht="69.5" customHeight="1" x14ac:dyDescent="0.55000000000000004">
      <c r="B23" s="766" t="str">
        <f t="shared" si="8"/>
        <v>都整</v>
      </c>
      <c r="C23" s="2"/>
      <c r="D23" s="240"/>
      <c r="E23" s="33"/>
      <c r="F23" s="861">
        <v>9</v>
      </c>
      <c r="G23" s="862" t="s">
        <v>89</v>
      </c>
      <c r="H23" s="863" t="s">
        <v>114</v>
      </c>
      <c r="I23" s="864" t="s">
        <v>163</v>
      </c>
      <c r="J23" s="865" t="s">
        <v>361</v>
      </c>
      <c r="K23" s="866">
        <v>30000</v>
      </c>
      <c r="L23" s="866"/>
      <c r="M23" s="866"/>
      <c r="N23" s="866"/>
      <c r="O23" s="866">
        <f t="shared" si="18"/>
        <v>30000</v>
      </c>
      <c r="P23" s="867"/>
      <c r="Q23" s="868"/>
      <c r="R23" s="869"/>
      <c r="S23" s="869"/>
      <c r="T23" s="869"/>
      <c r="U23" s="869"/>
      <c r="V23" s="869">
        <f t="shared" si="16"/>
        <v>0</v>
      </c>
      <c r="W23" s="870"/>
      <c r="X23" s="871"/>
      <c r="Y23" s="869"/>
      <c r="Z23" s="869"/>
      <c r="AA23" s="869"/>
      <c r="AB23" s="869"/>
      <c r="AC23" s="869">
        <f t="shared" si="17"/>
        <v>0</v>
      </c>
      <c r="AD23" s="872"/>
      <c r="AE23" s="873" t="s">
        <v>375</v>
      </c>
      <c r="AF23" s="874" t="s">
        <v>364</v>
      </c>
    </row>
    <row r="24" spans="1:32" s="40" customFormat="1" ht="30" customHeight="1" x14ac:dyDescent="0.55000000000000004">
      <c r="B24" s="69" t="s">
        <v>150</v>
      </c>
      <c r="C24" s="49"/>
      <c r="D24" s="239"/>
      <c r="E24" s="50" t="s">
        <v>32</v>
      </c>
      <c r="F24" s="51"/>
      <c r="G24" s="72"/>
      <c r="H24" s="41"/>
      <c r="I24" s="41"/>
      <c r="J24" s="754"/>
      <c r="K24" s="538">
        <f t="shared" ref="K24:P24" si="19">SUM(K25:K26)</f>
        <v>334189</v>
      </c>
      <c r="L24" s="538">
        <f t="shared" si="19"/>
        <v>0</v>
      </c>
      <c r="M24" s="538">
        <f t="shared" si="19"/>
        <v>0</v>
      </c>
      <c r="N24" s="538">
        <f t="shared" si="19"/>
        <v>0</v>
      </c>
      <c r="O24" s="538">
        <f t="shared" si="19"/>
        <v>334189</v>
      </c>
      <c r="P24" s="320">
        <f t="shared" si="19"/>
        <v>0</v>
      </c>
      <c r="Q24" s="755"/>
      <c r="R24" s="538">
        <f t="shared" ref="R24:W24" si="20">SUM(R25:R26)</f>
        <v>350000</v>
      </c>
      <c r="S24" s="538">
        <f t="shared" si="20"/>
        <v>0</v>
      </c>
      <c r="T24" s="538">
        <f t="shared" si="20"/>
        <v>0</v>
      </c>
      <c r="U24" s="538">
        <f t="shared" si="20"/>
        <v>0</v>
      </c>
      <c r="V24" s="538">
        <f t="shared" si="20"/>
        <v>350000</v>
      </c>
      <c r="W24" s="320">
        <f t="shared" si="20"/>
        <v>0</v>
      </c>
      <c r="X24" s="755"/>
      <c r="Y24" s="538">
        <f t="shared" ref="Y24:AD24" si="21">SUM(Y25:Y26)</f>
        <v>350000</v>
      </c>
      <c r="Z24" s="538">
        <f t="shared" si="21"/>
        <v>0</v>
      </c>
      <c r="AA24" s="538">
        <f t="shared" si="21"/>
        <v>0</v>
      </c>
      <c r="AB24" s="538">
        <f t="shared" si="21"/>
        <v>0</v>
      </c>
      <c r="AC24" s="538">
        <f t="shared" si="21"/>
        <v>350000</v>
      </c>
      <c r="AD24" s="319">
        <f t="shared" si="21"/>
        <v>0</v>
      </c>
      <c r="AE24" s="793"/>
      <c r="AF24" s="805"/>
    </row>
    <row r="25" spans="1:32" ht="99.5" customHeight="1" x14ac:dyDescent="0.55000000000000004">
      <c r="B25" s="766" t="str">
        <f t="shared" ref="B25:B28" si="22">G25</f>
        <v>商労</v>
      </c>
      <c r="C25" s="2"/>
      <c r="D25" s="240"/>
      <c r="E25" s="33"/>
      <c r="F25" s="339">
        <v>10</v>
      </c>
      <c r="G25" s="415" t="s">
        <v>48</v>
      </c>
      <c r="H25" s="783" t="s">
        <v>82</v>
      </c>
      <c r="I25" s="784" t="s">
        <v>92</v>
      </c>
      <c r="J25" s="785" t="s">
        <v>291</v>
      </c>
      <c r="K25" s="756">
        <f>197884-34504</f>
        <v>163380</v>
      </c>
      <c r="L25" s="555">
        <v>0</v>
      </c>
      <c r="M25" s="555"/>
      <c r="N25" s="555">
        <v>0</v>
      </c>
      <c r="O25" s="757">
        <f t="shared" ref="O25" si="23">K25-L25-M25-N25</f>
        <v>163380</v>
      </c>
      <c r="P25" s="428"/>
      <c r="Q25" s="429" t="s">
        <v>292</v>
      </c>
      <c r="R25" s="539"/>
      <c r="S25" s="539"/>
      <c r="T25" s="539"/>
      <c r="U25" s="539"/>
      <c r="V25" s="539">
        <v>0</v>
      </c>
      <c r="W25" s="430"/>
      <c r="X25" s="431" t="s">
        <v>292</v>
      </c>
      <c r="Y25" s="539"/>
      <c r="Z25" s="539"/>
      <c r="AA25" s="539"/>
      <c r="AB25" s="539"/>
      <c r="AC25" s="539">
        <v>0</v>
      </c>
      <c r="AD25" s="769"/>
      <c r="AE25" s="795" t="s">
        <v>369</v>
      </c>
      <c r="AF25" s="806" t="s">
        <v>363</v>
      </c>
    </row>
    <row r="26" spans="1:32" ht="85.5" customHeight="1" x14ac:dyDescent="0.55000000000000004">
      <c r="B26" s="766" t="str">
        <f t="shared" si="22"/>
        <v>都整</v>
      </c>
      <c r="C26" s="2"/>
      <c r="D26" s="240"/>
      <c r="E26" s="33"/>
      <c r="F26" s="130">
        <v>11</v>
      </c>
      <c r="G26" s="121" t="s">
        <v>89</v>
      </c>
      <c r="H26" s="786" t="s">
        <v>85</v>
      </c>
      <c r="I26" s="789" t="s">
        <v>95</v>
      </c>
      <c r="J26" s="788" t="s">
        <v>168</v>
      </c>
      <c r="K26" s="556">
        <v>170809</v>
      </c>
      <c r="L26" s="556">
        <v>0</v>
      </c>
      <c r="M26" s="556"/>
      <c r="N26" s="556">
        <v>0</v>
      </c>
      <c r="O26" s="556">
        <f t="shared" ref="O26" si="24">K26-L26-M26-N26</f>
        <v>170809</v>
      </c>
      <c r="P26" s="141"/>
      <c r="Q26" s="329" t="s">
        <v>169</v>
      </c>
      <c r="R26" s="540">
        <v>350000</v>
      </c>
      <c r="S26" s="540">
        <v>0</v>
      </c>
      <c r="T26" s="540"/>
      <c r="U26" s="540"/>
      <c r="V26" s="540">
        <f t="shared" ref="V26" si="25">R26-S26-T26-U26</f>
        <v>350000</v>
      </c>
      <c r="W26" s="143"/>
      <c r="X26" s="335" t="s">
        <v>170</v>
      </c>
      <c r="Y26" s="540">
        <v>350000</v>
      </c>
      <c r="Z26" s="540">
        <v>0</v>
      </c>
      <c r="AA26" s="540"/>
      <c r="AB26" s="540"/>
      <c r="AC26" s="540">
        <f t="shared" ref="AC26" si="26">Y26-Z26-AA26-AB26</f>
        <v>350000</v>
      </c>
      <c r="AD26" s="123"/>
      <c r="AE26" s="796" t="s">
        <v>370</v>
      </c>
      <c r="AF26" s="807" t="s">
        <v>364</v>
      </c>
    </row>
    <row r="27" spans="1:32" s="40" customFormat="1" ht="30" customHeight="1" x14ac:dyDescent="0.55000000000000004">
      <c r="B27" s="69" t="s">
        <v>150</v>
      </c>
      <c r="C27" s="49"/>
      <c r="D27" s="239"/>
      <c r="E27" s="50" t="s">
        <v>5</v>
      </c>
      <c r="F27" s="51"/>
      <c r="G27" s="72"/>
      <c r="H27" s="41"/>
      <c r="I27" s="41"/>
      <c r="J27" s="562">
        <v>0</v>
      </c>
      <c r="K27" s="542">
        <f>SUM(K28:K28)</f>
        <v>20000</v>
      </c>
      <c r="L27" s="542">
        <v>0</v>
      </c>
      <c r="M27" s="542">
        <v>0</v>
      </c>
      <c r="N27" s="542">
        <v>0</v>
      </c>
      <c r="O27" s="542">
        <v>0</v>
      </c>
      <c r="P27" s="567">
        <v>0</v>
      </c>
      <c r="Q27" s="548">
        <v>0</v>
      </c>
      <c r="R27" s="542">
        <v>0</v>
      </c>
      <c r="S27" s="542">
        <v>0</v>
      </c>
      <c r="T27" s="542">
        <v>0</v>
      </c>
      <c r="U27" s="542">
        <v>0</v>
      </c>
      <c r="V27" s="542">
        <v>0</v>
      </c>
      <c r="W27" s="567">
        <v>0</v>
      </c>
      <c r="X27" s="548">
        <v>0</v>
      </c>
      <c r="Y27" s="542">
        <v>0</v>
      </c>
      <c r="Z27" s="542">
        <v>0</v>
      </c>
      <c r="AA27" s="542">
        <v>0</v>
      </c>
      <c r="AB27" s="542">
        <v>0</v>
      </c>
      <c r="AC27" s="542">
        <v>0</v>
      </c>
      <c r="AD27" s="112">
        <v>0</v>
      </c>
      <c r="AE27" s="793"/>
      <c r="AF27" s="805"/>
    </row>
    <row r="28" spans="1:32" ht="103.5" customHeight="1" x14ac:dyDescent="0.55000000000000004">
      <c r="A28" s="1" t="s">
        <v>16</v>
      </c>
      <c r="B28" s="766" t="str">
        <f t="shared" si="22"/>
        <v>都整</v>
      </c>
      <c r="C28" s="2"/>
      <c r="D28" s="240"/>
      <c r="E28" s="33"/>
      <c r="F28" s="842">
        <v>12</v>
      </c>
      <c r="G28" s="843" t="s">
        <v>89</v>
      </c>
      <c r="H28" s="844" t="s">
        <v>124</v>
      </c>
      <c r="I28" s="845" t="s">
        <v>125</v>
      </c>
      <c r="J28" s="846" t="s">
        <v>126</v>
      </c>
      <c r="K28" s="847">
        <v>20000</v>
      </c>
      <c r="L28" s="847">
        <v>0</v>
      </c>
      <c r="M28" s="847"/>
      <c r="N28" s="847">
        <v>0</v>
      </c>
      <c r="O28" s="847">
        <f>K28-L28-M28-N28</f>
        <v>20000</v>
      </c>
      <c r="P28" s="848"/>
      <c r="Q28" s="849"/>
      <c r="R28" s="850"/>
      <c r="S28" s="850"/>
      <c r="T28" s="850"/>
      <c r="U28" s="850"/>
      <c r="V28" s="850">
        <f>R28-S28-T28-U28</f>
        <v>0</v>
      </c>
      <c r="W28" s="851"/>
      <c r="X28" s="852"/>
      <c r="Y28" s="850"/>
      <c r="Z28" s="850"/>
      <c r="AA28" s="850"/>
      <c r="AB28" s="850"/>
      <c r="AC28" s="850">
        <f>Y28-Z28-AA28-AB28</f>
        <v>0</v>
      </c>
      <c r="AD28" s="853"/>
      <c r="AE28" s="854" t="s">
        <v>376</v>
      </c>
      <c r="AF28" s="855" t="s">
        <v>364</v>
      </c>
    </row>
    <row r="29" spans="1:32" s="40" customFormat="1" ht="30" customHeight="1" x14ac:dyDescent="0.55000000000000004">
      <c r="B29" s="69" t="s">
        <v>150</v>
      </c>
      <c r="C29" s="48"/>
      <c r="D29" s="218" t="s">
        <v>145</v>
      </c>
      <c r="E29" s="219"/>
      <c r="F29" s="219"/>
      <c r="G29" s="220"/>
      <c r="H29" s="221"/>
      <c r="I29" s="221"/>
      <c r="J29" s="331"/>
      <c r="K29" s="551">
        <f t="shared" ref="K29:P29" si="27">K30</f>
        <v>1475555</v>
      </c>
      <c r="L29" s="551">
        <f t="shared" si="27"/>
        <v>737777</v>
      </c>
      <c r="M29" s="551">
        <f t="shared" si="27"/>
        <v>664000</v>
      </c>
      <c r="N29" s="551">
        <f t="shared" si="27"/>
        <v>0</v>
      </c>
      <c r="O29" s="551">
        <f t="shared" si="27"/>
        <v>73778</v>
      </c>
      <c r="P29" s="568">
        <f t="shared" si="27"/>
        <v>0</v>
      </c>
      <c r="Q29" s="337"/>
      <c r="R29" s="551">
        <f t="shared" ref="R29:W29" si="28">R30</f>
        <v>2000000</v>
      </c>
      <c r="S29" s="551">
        <f t="shared" si="28"/>
        <v>1000000</v>
      </c>
      <c r="T29" s="551">
        <f t="shared" si="28"/>
        <v>0</v>
      </c>
      <c r="U29" s="551">
        <f t="shared" si="28"/>
        <v>900000</v>
      </c>
      <c r="V29" s="551">
        <f t="shared" si="28"/>
        <v>100000</v>
      </c>
      <c r="W29" s="568">
        <f t="shared" si="28"/>
        <v>0</v>
      </c>
      <c r="X29" s="337"/>
      <c r="Y29" s="551">
        <f t="shared" ref="Y29:AD29" si="29">Y30</f>
        <v>2000000</v>
      </c>
      <c r="Z29" s="551">
        <f t="shared" si="29"/>
        <v>1000000</v>
      </c>
      <c r="AA29" s="551">
        <f t="shared" si="29"/>
        <v>0</v>
      </c>
      <c r="AB29" s="551">
        <f t="shared" si="29"/>
        <v>900000</v>
      </c>
      <c r="AC29" s="551">
        <f t="shared" si="29"/>
        <v>100000</v>
      </c>
      <c r="AD29" s="241">
        <f t="shared" si="29"/>
        <v>0</v>
      </c>
      <c r="AE29" s="792"/>
      <c r="AF29" s="808"/>
    </row>
    <row r="30" spans="1:32" s="40" customFormat="1" ht="30" customHeight="1" x14ac:dyDescent="0.55000000000000004">
      <c r="B30" s="69" t="s">
        <v>150</v>
      </c>
      <c r="C30" s="49"/>
      <c r="D30" s="239"/>
      <c r="E30" s="50" t="s">
        <v>5</v>
      </c>
      <c r="F30" s="51"/>
      <c r="G30" s="72"/>
      <c r="H30" s="41"/>
      <c r="I30" s="41"/>
      <c r="J30" s="562">
        <v>0</v>
      </c>
      <c r="K30" s="542">
        <f t="shared" ref="K30:P30" si="30">SUM(K31:K31)</f>
        <v>1475555</v>
      </c>
      <c r="L30" s="542">
        <f t="shared" si="30"/>
        <v>737777</v>
      </c>
      <c r="M30" s="542">
        <f t="shared" si="30"/>
        <v>664000</v>
      </c>
      <c r="N30" s="542">
        <f t="shared" si="30"/>
        <v>0</v>
      </c>
      <c r="O30" s="542">
        <f t="shared" si="30"/>
        <v>73778</v>
      </c>
      <c r="P30" s="567">
        <f t="shared" si="30"/>
        <v>0</v>
      </c>
      <c r="Q30" s="548">
        <v>0</v>
      </c>
      <c r="R30" s="542">
        <f t="shared" ref="R30:W30" si="31">SUM(R31:R31)</f>
        <v>2000000</v>
      </c>
      <c r="S30" s="542">
        <f t="shared" si="31"/>
        <v>1000000</v>
      </c>
      <c r="T30" s="542">
        <f t="shared" si="31"/>
        <v>0</v>
      </c>
      <c r="U30" s="542">
        <f t="shared" si="31"/>
        <v>900000</v>
      </c>
      <c r="V30" s="542">
        <f t="shared" si="31"/>
        <v>100000</v>
      </c>
      <c r="W30" s="567">
        <f t="shared" si="31"/>
        <v>0</v>
      </c>
      <c r="X30" s="548">
        <v>0</v>
      </c>
      <c r="Y30" s="542">
        <f t="shared" ref="Y30:AD30" si="32">SUM(Y31:Y31)</f>
        <v>2000000</v>
      </c>
      <c r="Z30" s="542">
        <f t="shared" si="32"/>
        <v>1000000</v>
      </c>
      <c r="AA30" s="542">
        <f t="shared" si="32"/>
        <v>0</v>
      </c>
      <c r="AB30" s="542">
        <f t="shared" si="32"/>
        <v>900000</v>
      </c>
      <c r="AC30" s="542">
        <f t="shared" si="32"/>
        <v>100000</v>
      </c>
      <c r="AD30" s="112">
        <f t="shared" si="32"/>
        <v>0</v>
      </c>
      <c r="AE30" s="793"/>
      <c r="AF30" s="805"/>
    </row>
    <row r="31" spans="1:32" ht="75" customHeight="1" thickBot="1" x14ac:dyDescent="0.6">
      <c r="B31" s="766" t="str">
        <f t="shared" ref="B31" si="33">G31</f>
        <v>都整</v>
      </c>
      <c r="C31" s="266"/>
      <c r="D31" s="267"/>
      <c r="E31" s="67"/>
      <c r="F31" s="770">
        <v>13</v>
      </c>
      <c r="G31" s="771" t="s">
        <v>89</v>
      </c>
      <c r="H31" s="798" t="s">
        <v>175</v>
      </c>
      <c r="I31" s="799" t="s">
        <v>176</v>
      </c>
      <c r="J31" s="800" t="s">
        <v>181</v>
      </c>
      <c r="K31" s="773">
        <v>1475555</v>
      </c>
      <c r="L31" s="773">
        <v>737777</v>
      </c>
      <c r="M31" s="773">
        <v>664000</v>
      </c>
      <c r="N31" s="773"/>
      <c r="O31" s="773">
        <f>K31-L31-M31-N31</f>
        <v>73778</v>
      </c>
      <c r="P31" s="774">
        <v>0</v>
      </c>
      <c r="Q31" s="772" t="s">
        <v>181</v>
      </c>
      <c r="R31" s="773">
        <v>2000000</v>
      </c>
      <c r="S31" s="773">
        <v>1000000</v>
      </c>
      <c r="T31" s="775"/>
      <c r="U31" s="776">
        <v>900000</v>
      </c>
      <c r="V31" s="776">
        <f>R31-S31-T31-U31</f>
        <v>100000</v>
      </c>
      <c r="W31" s="777">
        <v>0</v>
      </c>
      <c r="X31" s="778" t="s">
        <v>181</v>
      </c>
      <c r="Y31" s="773">
        <v>2000000</v>
      </c>
      <c r="Z31" s="773">
        <v>1000000</v>
      </c>
      <c r="AA31" s="775"/>
      <c r="AB31" s="776">
        <v>900000</v>
      </c>
      <c r="AC31" s="776">
        <f>Y31-Z31-AA31-AB31</f>
        <v>100000</v>
      </c>
      <c r="AD31" s="779">
        <v>0</v>
      </c>
      <c r="AE31" s="797" t="s">
        <v>377</v>
      </c>
      <c r="AF31" s="809" t="s">
        <v>363</v>
      </c>
    </row>
    <row r="32" spans="1:32" ht="21.5" customHeight="1" thickBot="1" x14ac:dyDescent="0.6"/>
    <row r="33" spans="2:32" ht="30" customHeight="1" x14ac:dyDescent="0.55000000000000004">
      <c r="B33" s="752"/>
      <c r="C33" s="1023" t="s">
        <v>392</v>
      </c>
      <c r="D33" s="1024"/>
      <c r="E33" s="1024"/>
      <c r="F33" s="1024"/>
      <c r="G33" s="1024"/>
      <c r="H33" s="1024"/>
      <c r="I33" s="1024"/>
      <c r="J33" s="1024"/>
      <c r="K33" s="1027" t="s">
        <v>390</v>
      </c>
      <c r="L33" s="1027"/>
      <c r="M33" s="1027" t="s">
        <v>391</v>
      </c>
      <c r="N33" s="1028"/>
    </row>
    <row r="34" spans="2:32" s="40" customFormat="1" ht="30" customHeight="1" thickBot="1" x14ac:dyDescent="0.6">
      <c r="B34" s="69" t="s">
        <v>150</v>
      </c>
      <c r="C34" s="1025"/>
      <c r="D34" s="1026"/>
      <c r="E34" s="1026"/>
      <c r="F34" s="1026"/>
      <c r="G34" s="1026"/>
      <c r="H34" s="1026"/>
      <c r="I34" s="1026"/>
      <c r="J34" s="1026"/>
      <c r="K34" s="1029">
        <f>K9-K14-K23-K28</f>
        <v>2746057</v>
      </c>
      <c r="L34" s="1029"/>
      <c r="M34" s="1029">
        <f>ROUNDDOWN(K34/2,0)</f>
        <v>1373028</v>
      </c>
      <c r="N34" s="1030"/>
      <c r="O34" s="1"/>
      <c r="P34" s="1"/>
      <c r="Q34" s="1"/>
      <c r="R34" s="1"/>
      <c r="S34" s="1"/>
      <c r="T34" s="1"/>
      <c r="U34" s="1"/>
      <c r="V34" s="1"/>
      <c r="W34" s="1"/>
      <c r="X34" s="1"/>
      <c r="Y34" s="1"/>
      <c r="Z34" s="1"/>
      <c r="AA34" s="1"/>
      <c r="AB34" s="1"/>
      <c r="AC34" s="1"/>
      <c r="AD34" s="1"/>
      <c r="AE34" s="1"/>
      <c r="AF34" s="1"/>
    </row>
    <row r="35" spans="2:32" ht="25.5" customHeight="1" x14ac:dyDescent="0.55000000000000004">
      <c r="C35" s="841" t="s">
        <v>389</v>
      </c>
    </row>
  </sheetData>
  <autoFilter ref="A8:AG31" xr:uid="{E59DB1C7-D110-409D-AAFB-E8EBB8A4DBD1}">
    <filterColumn colId="2" showButton="0"/>
    <filterColumn colId="3" showButton="0"/>
  </autoFilter>
  <mergeCells count="41">
    <mergeCell ref="F17:F19"/>
    <mergeCell ref="AF5:AF8"/>
    <mergeCell ref="AF17:AF19"/>
    <mergeCell ref="AC7:AC8"/>
    <mergeCell ref="V7:V8"/>
    <mergeCell ref="X7:X8"/>
    <mergeCell ref="Y7:Y8"/>
    <mergeCell ref="Z7:Z8"/>
    <mergeCell ref="AA7:AA8"/>
    <mergeCell ref="AB7:AB8"/>
    <mergeCell ref="O7:O8"/>
    <mergeCell ref="Q7:Q8"/>
    <mergeCell ref="R7:R8"/>
    <mergeCell ref="K7:K8"/>
    <mergeCell ref="M7:M8"/>
    <mergeCell ref="N7:N8"/>
    <mergeCell ref="AE5:AE8"/>
    <mergeCell ref="H5:H8"/>
    <mergeCell ref="AE17:AE19"/>
    <mergeCell ref="AC1:AD3"/>
    <mergeCell ref="J6:P6"/>
    <mergeCell ref="Q6:W6"/>
    <mergeCell ref="X6:AD6"/>
    <mergeCell ref="J5:AD5"/>
    <mergeCell ref="I5:I8"/>
    <mergeCell ref="S7:S8"/>
    <mergeCell ref="T7:T8"/>
    <mergeCell ref="U7:U8"/>
    <mergeCell ref="J7:J8"/>
    <mergeCell ref="L7:L8"/>
    <mergeCell ref="AE1:AG3"/>
    <mergeCell ref="A5:A8"/>
    <mergeCell ref="B5:B8"/>
    <mergeCell ref="C5:E8"/>
    <mergeCell ref="F5:F8"/>
    <mergeCell ref="G5:G8"/>
    <mergeCell ref="K34:L34"/>
    <mergeCell ref="K33:L33"/>
    <mergeCell ref="M33:N33"/>
    <mergeCell ref="M34:N34"/>
    <mergeCell ref="C33:J34"/>
  </mergeCells>
  <phoneticPr fontId="2"/>
  <conditionalFormatting sqref="F12:AD17 F20:AD31 G18:AD19">
    <cfRule type="expression" dxfId="136" priority="68">
      <formula>#REF!="○"</formula>
    </cfRule>
    <cfRule type="expression" dxfId="135" priority="69">
      <formula>#REF!="△"</formula>
    </cfRule>
    <cfRule type="expression" dxfId="134" priority="70">
      <formula>#REF!="×"</formula>
    </cfRule>
  </conditionalFormatting>
  <conditionalFormatting sqref="AE20:AF31 AE12:AF17">
    <cfRule type="expression" dxfId="133" priority="37">
      <formula>#REF!="○"</formula>
    </cfRule>
    <cfRule type="expression" dxfId="132" priority="38">
      <formula>#REF!="△"</formula>
    </cfRule>
    <cfRule type="expression" dxfId="131" priority="39">
      <formula>#REF!="×"</formula>
    </cfRule>
  </conditionalFormatting>
  <conditionalFormatting sqref="K34 M34">
    <cfRule type="expression" dxfId="130" priority="4">
      <formula>#REF!="○"</formula>
    </cfRule>
    <cfRule type="expression" dxfId="129" priority="5">
      <formula>#REF!="△"</formula>
    </cfRule>
    <cfRule type="expression" dxfId="128" priority="6">
      <formula>#REF!="×"</formula>
    </cfRule>
  </conditionalFormatting>
  <dataValidations count="1">
    <dataValidation type="list" allowBlank="1" showInputMessage="1" showErrorMessage="1" sqref="G28 G12 G14:G23 G25:G26 G35:G647 G31:G32" xr:uid="{D132BEFF-ADE6-4C85-821E-501E308B2014}">
      <formula1>"副首都,政企,万博,総務,財務,スマシ,府文,ＩＲ,福祉,健医,商労,環農,都整,都計,港湾,教育"</formula1>
    </dataValidation>
  </dataValidations>
  <printOptions horizontalCentered="1"/>
  <pageMargins left="0.15748031496062992" right="0.15748031496062992" top="0.51181102362204722" bottom="0.35433070866141736" header="0.31496062992125984" footer="0.31496062992125984"/>
  <pageSetup paperSize="9" scale="56" fitToHeight="0"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62FC8-841A-46B1-A8E2-DFD88684F4F4}">
  <sheetPr>
    <tabColor rgb="FF00B0F0"/>
    <pageSetUpPr fitToPage="1"/>
  </sheetPr>
  <dimension ref="A1:BG70"/>
  <sheetViews>
    <sheetView view="pageBreakPreview" zoomScale="55" zoomScaleNormal="55" zoomScaleSheetLayoutView="55" workbookViewId="0">
      <pane xSplit="13" ySplit="12" topLeftCell="N62" activePane="bottomRight" state="frozen"/>
      <selection activeCell="J31" sqref="J31"/>
      <selection pane="topRight" activeCell="J31" sqref="J31"/>
      <selection pane="bottomLeft" activeCell="J31" sqref="J31"/>
      <selection pane="bottomRight" activeCell="J31" sqref="J31"/>
    </sheetView>
  </sheetViews>
  <sheetFormatPr defaultRowHeight="15" outlineLevelCol="1" x14ac:dyDescent="0.55000000000000004"/>
  <cols>
    <col min="1" max="1" width="6.4140625" style="1" hidden="1" customWidth="1"/>
    <col min="2" max="2" width="14.1640625" style="13" customWidth="1"/>
    <col min="3" max="5" width="2.4140625" style="1" customWidth="1"/>
    <col min="6" max="6" width="3.58203125" style="1" customWidth="1"/>
    <col min="7" max="7" width="6.75" style="1" customWidth="1"/>
    <col min="8" max="8" width="19" style="1" customWidth="1"/>
    <col min="9" max="9" width="7.58203125" style="1" customWidth="1"/>
    <col min="10" max="10" width="30.4140625" style="1" bestFit="1" customWidth="1"/>
    <col min="11" max="12" width="33" style="1" customWidth="1"/>
    <col min="13" max="13" width="26.58203125" style="1" customWidth="1"/>
    <col min="14" max="14" width="14.58203125" style="1" hidden="1" customWidth="1" outlineLevel="1"/>
    <col min="15" max="15" width="6.83203125" style="1" customWidth="1" collapsed="1"/>
    <col min="16" max="16" width="8.58203125" style="1" customWidth="1"/>
    <col min="17" max="17" width="24.33203125" style="1" customWidth="1"/>
    <col min="18" max="18" width="5.9140625" style="1" customWidth="1"/>
    <col min="19" max="19" width="24.33203125" style="1" customWidth="1"/>
    <col min="20" max="20" width="5.9140625" style="1" customWidth="1"/>
    <col min="21" max="21" width="24.33203125" style="1" customWidth="1"/>
    <col min="22" max="22" width="5.9140625" style="1" customWidth="1"/>
    <col min="23" max="23" width="24.33203125" style="1" customWidth="1"/>
    <col min="24" max="24" width="5.9140625" style="1" customWidth="1"/>
    <col min="25" max="30" width="5.83203125" style="1" hidden="1" customWidth="1" outlineLevel="1"/>
    <col min="31" max="34" width="8.6640625" style="1" hidden="1" customWidth="1" outlineLevel="1"/>
    <col min="35" max="35" width="22.58203125" style="1" customWidth="1" collapsed="1"/>
    <col min="36" max="36" width="11" style="1" bestFit="1" customWidth="1"/>
    <col min="37" max="37" width="8.6640625" style="1" customWidth="1"/>
    <col min="38" max="38" width="8.6640625" style="1" hidden="1" customWidth="1" outlineLevel="1"/>
    <col min="39" max="39" width="8.6640625" style="1" customWidth="1" collapsed="1"/>
    <col min="40" max="41" width="8.6640625" style="1" customWidth="1"/>
    <col min="42" max="42" width="22.58203125" style="1" customWidth="1"/>
    <col min="43" max="44" width="8.6640625" style="1" customWidth="1"/>
    <col min="45" max="45" width="8.6640625" style="1" hidden="1" customWidth="1" outlineLevel="1"/>
    <col min="46" max="46" width="8.6640625" style="1" customWidth="1" collapsed="1"/>
    <col min="47" max="48" width="8.6640625" style="1" customWidth="1"/>
    <col min="49" max="49" width="22.58203125" style="1" customWidth="1"/>
    <col min="50" max="51" width="8.6640625" style="1" customWidth="1"/>
    <col min="52" max="52" width="8.6640625" style="1" hidden="1" customWidth="1" outlineLevel="1"/>
    <col min="53" max="53" width="8.6640625" style="1" customWidth="1" collapsed="1"/>
    <col min="54" max="55" width="8.6640625" style="1" customWidth="1"/>
    <col min="56" max="56" width="27.83203125" style="1" customWidth="1"/>
    <col min="57" max="57" width="8.6640625" style="1"/>
    <col min="58" max="58" width="14" style="1" customWidth="1"/>
    <col min="59" max="59" width="15.58203125" style="1" bestFit="1" customWidth="1"/>
    <col min="60" max="16384" width="8.6640625" style="1"/>
  </cols>
  <sheetData>
    <row r="1" spans="1:59" ht="37.5" x14ac:dyDescent="0.55000000000000004">
      <c r="C1" s="207" t="s">
        <v>152</v>
      </c>
      <c r="D1" s="57"/>
      <c r="W1" s="535"/>
      <c r="X1" s="534"/>
      <c r="Y1" s="70"/>
      <c r="Z1" s="70"/>
      <c r="AA1" s="70"/>
      <c r="AB1" s="70"/>
      <c r="AC1" s="70"/>
      <c r="AD1" s="70"/>
      <c r="AE1" s="70"/>
      <c r="AF1" s="70"/>
      <c r="AG1" s="70"/>
      <c r="AH1" s="70"/>
      <c r="AI1" s="70"/>
      <c r="AJ1" s="70"/>
      <c r="AT1" s="535"/>
      <c r="AU1" s="603"/>
      <c r="AV1" s="535"/>
      <c r="AW1" s="604"/>
      <c r="AX1" s="603"/>
      <c r="AY1" s="535"/>
      <c r="BB1" s="968" t="s">
        <v>155</v>
      </c>
      <c r="BC1" s="968"/>
    </row>
    <row r="2" spans="1:59" ht="10" customHeight="1" x14ac:dyDescent="0.55000000000000004">
      <c r="B2" s="592"/>
      <c r="W2" s="535"/>
      <c r="X2" s="534"/>
      <c r="Y2" s="70"/>
      <c r="Z2" s="70"/>
      <c r="AA2" s="70"/>
      <c r="AB2" s="70"/>
      <c r="AC2" s="70"/>
      <c r="AD2" s="70"/>
      <c r="AE2" s="70"/>
      <c r="AF2" s="70"/>
      <c r="AG2" s="70"/>
      <c r="AH2" s="70"/>
      <c r="AI2" s="70"/>
      <c r="AJ2" s="70"/>
      <c r="AT2" s="535"/>
      <c r="AU2" s="603"/>
      <c r="AV2" s="603"/>
      <c r="AW2" s="604"/>
      <c r="AX2" s="603"/>
      <c r="AY2" s="603"/>
      <c r="BB2" s="968"/>
      <c r="BC2" s="968"/>
    </row>
    <row r="3" spans="1:59" ht="24.5" x14ac:dyDescent="0.55000000000000004">
      <c r="B3" s="592"/>
      <c r="C3" s="1139" t="s">
        <v>64</v>
      </c>
      <c r="D3" s="1139"/>
      <c r="E3" s="1139"/>
      <c r="F3" s="1139"/>
      <c r="G3" s="605" t="s">
        <v>336</v>
      </c>
      <c r="H3" s="1155" t="s">
        <v>346</v>
      </c>
      <c r="I3" s="1155"/>
      <c r="J3" s="638" t="s">
        <v>347</v>
      </c>
      <c r="W3" s="535"/>
      <c r="X3" s="534"/>
      <c r="Y3" s="70"/>
      <c r="Z3" s="70"/>
      <c r="AA3" s="70"/>
      <c r="AB3" s="70"/>
      <c r="AC3" s="70"/>
      <c r="AD3" s="70"/>
      <c r="AE3" s="70"/>
      <c r="AF3" s="70"/>
      <c r="AG3" s="70"/>
      <c r="AH3" s="70"/>
      <c r="AI3" s="70"/>
      <c r="AJ3" s="70"/>
      <c r="AT3" s="535"/>
      <c r="AU3" s="603"/>
      <c r="AV3" s="603"/>
      <c r="AW3" s="604"/>
      <c r="AX3" s="603"/>
      <c r="AY3" s="603"/>
      <c r="BB3" s="968"/>
      <c r="BC3" s="968"/>
    </row>
    <row r="4" spans="1:59" ht="24.5" x14ac:dyDescent="0.55000000000000004">
      <c r="B4" s="592"/>
      <c r="C4" s="1139" t="s">
        <v>14</v>
      </c>
      <c r="D4" s="1139"/>
      <c r="E4" s="1139"/>
      <c r="F4" s="1139"/>
      <c r="G4" s="601">
        <f>COUNTIF(I13:I55,"○")</f>
        <v>13</v>
      </c>
      <c r="H4" s="1138">
        <f>SUMIF(I13:I55,C4,BF13:BF55)</f>
        <v>2804657</v>
      </c>
      <c r="I4" s="1138"/>
      <c r="J4" s="639">
        <f>SUMIF(I13:I55,C4,BG13:BG55)</f>
        <v>1402326</v>
      </c>
      <c r="W4" s="535"/>
      <c r="X4" s="534"/>
      <c r="Y4" s="70"/>
      <c r="Z4" s="70"/>
      <c r="AA4" s="70"/>
      <c r="AB4" s="70"/>
      <c r="AC4" s="70"/>
      <c r="AD4" s="70"/>
      <c r="AE4" s="70"/>
      <c r="AF4" s="70"/>
      <c r="AG4" s="70"/>
      <c r="AH4" s="70"/>
      <c r="AI4" s="70"/>
      <c r="AJ4" s="70"/>
      <c r="AT4" s="535"/>
      <c r="AU4" s="603"/>
      <c r="AV4" s="603"/>
      <c r="AW4" s="604"/>
      <c r="AX4" s="603"/>
      <c r="AY4" s="603"/>
      <c r="BB4" s="968"/>
      <c r="BC4" s="968"/>
    </row>
    <row r="5" spans="1:59" ht="24.5" x14ac:dyDescent="0.55000000000000004">
      <c r="B5" s="592"/>
      <c r="C5" s="1139" t="s">
        <v>15</v>
      </c>
      <c r="D5" s="1139"/>
      <c r="E5" s="1139"/>
      <c r="F5" s="1139"/>
      <c r="G5" s="602">
        <f>COUNTIF(I13:I55,"△")</f>
        <v>0</v>
      </c>
      <c r="H5" s="1138">
        <f ca="1">SUMIF(I14:I60,C5,BF14:BF55)</f>
        <v>0</v>
      </c>
      <c r="I5" s="1138"/>
      <c r="J5" s="639">
        <f>SUMIF(I13:I55,C5,BG13:BG55)</f>
        <v>0</v>
      </c>
      <c r="W5" s="535"/>
      <c r="X5" s="534"/>
      <c r="Y5" s="70"/>
      <c r="Z5" s="70"/>
      <c r="AA5" s="70"/>
      <c r="AB5" s="70"/>
      <c r="AC5" s="70"/>
      <c r="AD5" s="70"/>
      <c r="AE5" s="70"/>
      <c r="AF5" s="70"/>
      <c r="AG5" s="70"/>
      <c r="AH5" s="70"/>
      <c r="AI5" s="70"/>
      <c r="AJ5" s="70"/>
      <c r="AT5" s="535"/>
      <c r="AU5" s="603"/>
      <c r="AV5" s="603"/>
      <c r="AW5" s="604"/>
      <c r="AX5" s="603"/>
      <c r="AY5" s="603"/>
      <c r="BB5" s="968"/>
      <c r="BC5" s="968"/>
    </row>
    <row r="6" spans="1:59" ht="24.5" x14ac:dyDescent="0.55000000000000004">
      <c r="B6" s="341"/>
      <c r="C6" s="1139" t="s">
        <v>16</v>
      </c>
      <c r="D6" s="1139"/>
      <c r="E6" s="1139"/>
      <c r="F6" s="1139"/>
      <c r="G6" s="602">
        <f>COUNTIF(I13:I55,"×")</f>
        <v>12</v>
      </c>
      <c r="H6" s="1138">
        <f ca="1">SUMIF(I15:I61,C6,BF15:BF55)</f>
        <v>1109513</v>
      </c>
      <c r="I6" s="1138"/>
      <c r="J6" s="639">
        <f>SUMIF(I13:I55,C6,BG13:BG55)</f>
        <v>554754</v>
      </c>
      <c r="Q6" s="600"/>
      <c r="R6" s="535"/>
      <c r="S6" s="600"/>
      <c r="T6" s="535"/>
      <c r="U6" s="600"/>
      <c r="W6" s="535"/>
      <c r="X6" s="534"/>
      <c r="Y6" s="70"/>
      <c r="Z6" s="70"/>
      <c r="AA6" s="70"/>
      <c r="AB6" s="70"/>
      <c r="AC6" s="70"/>
      <c r="AD6" s="70"/>
      <c r="AE6" s="70"/>
      <c r="AF6" s="70"/>
      <c r="AG6" s="70"/>
      <c r="AH6" s="70"/>
      <c r="AI6" s="70"/>
      <c r="AJ6" s="70"/>
      <c r="AT6" s="535"/>
      <c r="AU6" s="603"/>
      <c r="AV6" s="535"/>
      <c r="AW6" s="604"/>
      <c r="AX6" s="604"/>
      <c r="AY6" s="604"/>
      <c r="BB6" s="968"/>
      <c r="BC6" s="968"/>
    </row>
    <row r="7" spans="1:59" ht="8.5" customHeight="1" thickBot="1" x14ac:dyDescent="0.6">
      <c r="C7" s="57"/>
      <c r="D7" s="57"/>
      <c r="BB7" s="968"/>
      <c r="BC7" s="968"/>
    </row>
    <row r="8" spans="1:59" ht="24" hidden="1" customHeight="1" thickBot="1" x14ac:dyDescent="0.6">
      <c r="C8" s="57"/>
      <c r="D8" s="57"/>
      <c r="G8" s="203"/>
      <c r="H8" s="203"/>
      <c r="I8" s="70"/>
      <c r="J8" s="70"/>
      <c r="K8" s="70"/>
      <c r="L8" s="70"/>
      <c r="M8" s="203"/>
      <c r="N8" s="208" t="s">
        <v>151</v>
      </c>
      <c r="O8" s="203"/>
      <c r="P8" s="203"/>
      <c r="Q8" s="203"/>
      <c r="R8" s="203"/>
      <c r="S8" s="203"/>
      <c r="T8" s="203"/>
      <c r="U8" s="203"/>
      <c r="V8" s="203"/>
      <c r="W8" s="203"/>
      <c r="X8" s="203"/>
      <c r="Y8" s="1145" t="s">
        <v>148</v>
      </c>
      <c r="Z8" s="1145"/>
      <c r="AA8" s="1145"/>
      <c r="AB8" s="1145"/>
      <c r="AC8" s="1145"/>
      <c r="AD8" s="1145"/>
      <c r="AE8" s="1145"/>
      <c r="AF8" s="1145"/>
      <c r="AG8" s="1145"/>
      <c r="AH8" s="1145"/>
      <c r="AI8" s="203"/>
      <c r="AJ8" s="203"/>
      <c r="AK8" s="203"/>
      <c r="AL8" s="203"/>
      <c r="AM8" s="203"/>
      <c r="AN8" s="203"/>
      <c r="AO8" s="203"/>
      <c r="AP8" s="203"/>
      <c r="AQ8" s="203"/>
      <c r="AR8" s="203"/>
      <c r="AS8" s="203"/>
      <c r="AT8" s="203"/>
      <c r="AU8" s="203"/>
      <c r="AV8" s="203"/>
      <c r="AW8" s="203"/>
      <c r="AX8" s="203"/>
      <c r="AY8" s="203"/>
      <c r="AZ8" s="203"/>
      <c r="BA8" s="203"/>
      <c r="BB8" s="205"/>
      <c r="BC8" s="206"/>
    </row>
    <row r="9" spans="1:59" ht="23" customHeight="1" thickTop="1" thickBot="1" x14ac:dyDescent="0.6">
      <c r="A9" s="969" t="s">
        <v>40</v>
      </c>
      <c r="B9" s="1112" t="s">
        <v>149</v>
      </c>
      <c r="C9" s="1098" t="s">
        <v>25</v>
      </c>
      <c r="D9" s="1099"/>
      <c r="E9" s="1027"/>
      <c r="F9" s="1121" t="s">
        <v>24</v>
      </c>
      <c r="G9" s="1095" t="s">
        <v>42</v>
      </c>
      <c r="H9" s="1027" t="s">
        <v>0</v>
      </c>
      <c r="I9" s="1109" t="s">
        <v>313</v>
      </c>
      <c r="J9" s="1109" t="s">
        <v>319</v>
      </c>
      <c r="K9" s="1109" t="s">
        <v>321</v>
      </c>
      <c r="L9" s="1109" t="s">
        <v>337</v>
      </c>
      <c r="M9" s="1131" t="s">
        <v>35</v>
      </c>
      <c r="N9" s="1137" t="s">
        <v>64</v>
      </c>
      <c r="O9" s="1088" t="s">
        <v>73</v>
      </c>
      <c r="P9" s="1047" t="s">
        <v>45</v>
      </c>
      <c r="Q9" s="1047"/>
      <c r="R9" s="1047"/>
      <c r="S9" s="1047"/>
      <c r="T9" s="1047"/>
      <c r="U9" s="1047"/>
      <c r="V9" s="1047"/>
      <c r="W9" s="1047"/>
      <c r="X9" s="1047"/>
      <c r="Y9" s="1048"/>
      <c r="Z9" s="1048"/>
      <c r="AA9" s="1048"/>
      <c r="AB9" s="1124" t="s">
        <v>26</v>
      </c>
      <c r="AC9" s="1125"/>
      <c r="AD9" s="1126"/>
      <c r="AE9" s="1126"/>
      <c r="AF9" s="1126"/>
      <c r="AG9" s="1126"/>
      <c r="AH9" s="1127"/>
      <c r="AI9" s="1066" t="s">
        <v>146</v>
      </c>
      <c r="AJ9" s="1067"/>
      <c r="AK9" s="1067"/>
      <c r="AL9" s="1067"/>
      <c r="AM9" s="1067"/>
      <c r="AN9" s="1067"/>
      <c r="AO9" s="1067"/>
      <c r="AP9" s="1067"/>
      <c r="AQ9" s="1067"/>
      <c r="AR9" s="1067"/>
      <c r="AS9" s="1067"/>
      <c r="AT9" s="1067"/>
      <c r="AU9" s="1067"/>
      <c r="AV9" s="1067"/>
      <c r="AW9" s="1067"/>
      <c r="AX9" s="1067"/>
      <c r="AY9" s="1067"/>
      <c r="AZ9" s="1067"/>
      <c r="BA9" s="1067"/>
      <c r="BB9" s="1067"/>
      <c r="BC9" s="1068"/>
      <c r="BD9" s="1149" t="s">
        <v>306</v>
      </c>
      <c r="BF9" s="1037" t="s">
        <v>343</v>
      </c>
      <c r="BG9" s="1037" t="s">
        <v>348</v>
      </c>
    </row>
    <row r="10" spans="1:59" ht="19.5" customHeight="1" thickTop="1" x14ac:dyDescent="0.55000000000000004">
      <c r="A10" s="969"/>
      <c r="B10" s="1113"/>
      <c r="C10" s="1100"/>
      <c r="D10" s="1101"/>
      <c r="E10" s="1102"/>
      <c r="F10" s="1122"/>
      <c r="G10" s="1096"/>
      <c r="H10" s="1102"/>
      <c r="I10" s="1143"/>
      <c r="J10" s="1110"/>
      <c r="K10" s="1110"/>
      <c r="L10" s="1110"/>
      <c r="M10" s="1132"/>
      <c r="N10" s="1089"/>
      <c r="O10" s="1089"/>
      <c r="P10" s="1134" t="s">
        <v>44</v>
      </c>
      <c r="Q10" s="1136" t="s">
        <v>18</v>
      </c>
      <c r="R10" s="52"/>
      <c r="S10" s="1106" t="s">
        <v>9</v>
      </c>
      <c r="T10" s="52"/>
      <c r="U10" s="1106" t="s">
        <v>10</v>
      </c>
      <c r="V10" s="52"/>
      <c r="W10" s="1136" t="s">
        <v>47</v>
      </c>
      <c r="X10" s="53"/>
      <c r="Y10" s="1049" t="s">
        <v>13</v>
      </c>
      <c r="Z10" s="1050"/>
      <c r="AA10" s="1051"/>
      <c r="AB10" s="1128" t="s">
        <v>30</v>
      </c>
      <c r="AC10" s="1087" t="s">
        <v>28</v>
      </c>
      <c r="AD10" s="1083" t="s">
        <v>27</v>
      </c>
      <c r="AE10" s="1091" t="s">
        <v>43</v>
      </c>
      <c r="AF10" s="1091"/>
      <c r="AG10" s="1091"/>
      <c r="AH10" s="1093"/>
      <c r="AI10" s="1057" t="s">
        <v>6</v>
      </c>
      <c r="AJ10" s="1058"/>
      <c r="AK10" s="1059"/>
      <c r="AL10" s="1059"/>
      <c r="AM10" s="1059"/>
      <c r="AN10" s="1059"/>
      <c r="AO10" s="1060"/>
      <c r="AP10" s="1152" t="s">
        <v>7</v>
      </c>
      <c r="AQ10" s="1153"/>
      <c r="AR10" s="1153"/>
      <c r="AS10" s="1153"/>
      <c r="AT10" s="1153"/>
      <c r="AU10" s="1153"/>
      <c r="AV10" s="1154"/>
      <c r="AW10" s="1071" t="s">
        <v>8</v>
      </c>
      <c r="AX10" s="1071"/>
      <c r="AY10" s="1071"/>
      <c r="AZ10" s="1071"/>
      <c r="BA10" s="1071"/>
      <c r="BB10" s="1071"/>
      <c r="BC10" s="1072"/>
      <c r="BD10" s="1150"/>
      <c r="BF10" s="1038"/>
      <c r="BG10" s="1038"/>
    </row>
    <row r="11" spans="1:59" ht="11" customHeight="1" x14ac:dyDescent="0.55000000000000004">
      <c r="A11" s="969"/>
      <c r="B11" s="1113"/>
      <c r="C11" s="1100"/>
      <c r="D11" s="1101"/>
      <c r="E11" s="1102"/>
      <c r="F11" s="1122"/>
      <c r="G11" s="1096"/>
      <c r="H11" s="1102"/>
      <c r="I11" s="1143"/>
      <c r="J11" s="1110"/>
      <c r="K11" s="1110"/>
      <c r="L11" s="1110"/>
      <c r="M11" s="1132"/>
      <c r="N11" s="1089"/>
      <c r="O11" s="1089"/>
      <c r="P11" s="1053"/>
      <c r="Q11" s="1107"/>
      <c r="R11" s="1061" t="s">
        <v>11</v>
      </c>
      <c r="S11" s="1107"/>
      <c r="T11" s="1061" t="s">
        <v>11</v>
      </c>
      <c r="U11" s="1107"/>
      <c r="V11" s="1061" t="s">
        <v>11</v>
      </c>
      <c r="W11" s="1107"/>
      <c r="X11" s="1085" t="s">
        <v>11</v>
      </c>
      <c r="Y11" s="1052"/>
      <c r="Z11" s="1053"/>
      <c r="AA11" s="1054"/>
      <c r="AB11" s="1129"/>
      <c r="AC11" s="1083"/>
      <c r="AD11" s="1083"/>
      <c r="AE11" s="1091" t="s">
        <v>6</v>
      </c>
      <c r="AF11" s="1091" t="s">
        <v>21</v>
      </c>
      <c r="AG11" s="1091" t="s">
        <v>22</v>
      </c>
      <c r="AH11" s="1093" t="s">
        <v>20</v>
      </c>
      <c r="AI11" s="1045" t="s">
        <v>17</v>
      </c>
      <c r="AJ11" s="1055" t="s">
        <v>2</v>
      </c>
      <c r="AK11" s="1055" t="s">
        <v>3</v>
      </c>
      <c r="AL11" s="1114" t="s">
        <v>4</v>
      </c>
      <c r="AM11" s="1151" t="s">
        <v>5</v>
      </c>
      <c r="AN11" s="1073" t="s">
        <v>41</v>
      </c>
      <c r="AO11" s="76"/>
      <c r="AP11" s="1075" t="s">
        <v>17</v>
      </c>
      <c r="AQ11" s="1069" t="s">
        <v>2</v>
      </c>
      <c r="AR11" s="1043" t="s">
        <v>3</v>
      </c>
      <c r="AS11" s="1043" t="s">
        <v>4</v>
      </c>
      <c r="AT11" s="1043" t="s">
        <v>5</v>
      </c>
      <c r="AU11" s="1069" t="s">
        <v>41</v>
      </c>
      <c r="AV11" s="77"/>
      <c r="AW11" s="1081" t="s">
        <v>17</v>
      </c>
      <c r="AX11" s="1079" t="s">
        <v>2</v>
      </c>
      <c r="AY11" s="1077" t="s">
        <v>3</v>
      </c>
      <c r="AZ11" s="1077" t="s">
        <v>4</v>
      </c>
      <c r="BA11" s="1077" t="s">
        <v>5</v>
      </c>
      <c r="BB11" s="1079" t="s">
        <v>41</v>
      </c>
      <c r="BC11" s="609"/>
      <c r="BD11" s="1150"/>
      <c r="BF11" s="1038"/>
      <c r="BG11" s="1038"/>
    </row>
    <row r="12" spans="1:59" ht="34" customHeight="1" thickBot="1" x14ac:dyDescent="0.6">
      <c r="A12" s="969"/>
      <c r="B12" s="1113"/>
      <c r="C12" s="1103"/>
      <c r="D12" s="1104"/>
      <c r="E12" s="1105"/>
      <c r="F12" s="1123"/>
      <c r="G12" s="1097"/>
      <c r="H12" s="1105"/>
      <c r="I12" s="1144"/>
      <c r="J12" s="1111"/>
      <c r="K12" s="1111"/>
      <c r="L12" s="1111"/>
      <c r="M12" s="1133"/>
      <c r="N12" s="1090"/>
      <c r="O12" s="1090"/>
      <c r="P12" s="1135"/>
      <c r="Q12" s="1108"/>
      <c r="R12" s="1062"/>
      <c r="S12" s="1108"/>
      <c r="T12" s="1062"/>
      <c r="U12" s="1108"/>
      <c r="V12" s="1062"/>
      <c r="W12" s="1108"/>
      <c r="X12" s="1086"/>
      <c r="Y12" s="54" t="s">
        <v>14</v>
      </c>
      <c r="Z12" s="55" t="s">
        <v>15</v>
      </c>
      <c r="AA12" s="60" t="s">
        <v>16</v>
      </c>
      <c r="AB12" s="1130"/>
      <c r="AC12" s="1084"/>
      <c r="AD12" s="1084"/>
      <c r="AE12" s="1092"/>
      <c r="AF12" s="1092"/>
      <c r="AG12" s="1092"/>
      <c r="AH12" s="1094"/>
      <c r="AI12" s="1046"/>
      <c r="AJ12" s="1056"/>
      <c r="AK12" s="1056"/>
      <c r="AL12" s="1115"/>
      <c r="AM12" s="1056"/>
      <c r="AN12" s="1074"/>
      <c r="AO12" s="75" t="s">
        <v>29</v>
      </c>
      <c r="AP12" s="1076"/>
      <c r="AQ12" s="1070"/>
      <c r="AR12" s="1044"/>
      <c r="AS12" s="1044"/>
      <c r="AT12" s="1044"/>
      <c r="AU12" s="1070"/>
      <c r="AV12" s="79" t="s">
        <v>29</v>
      </c>
      <c r="AW12" s="1082"/>
      <c r="AX12" s="1080"/>
      <c r="AY12" s="1078"/>
      <c r="AZ12" s="1078"/>
      <c r="BA12" s="1078"/>
      <c r="BB12" s="1080"/>
      <c r="BC12" s="610" t="s">
        <v>29</v>
      </c>
      <c r="BD12" s="1150"/>
      <c r="BF12" s="1039"/>
      <c r="BG12" s="1039"/>
    </row>
    <row r="13" spans="1:59" s="40" customFormat="1" ht="30" customHeight="1" x14ac:dyDescent="0.55000000000000004">
      <c r="B13" s="85" t="s">
        <v>150</v>
      </c>
      <c r="C13" s="245" t="s">
        <v>1</v>
      </c>
      <c r="D13" s="246"/>
      <c r="E13" s="246"/>
      <c r="F13" s="246"/>
      <c r="G13" s="247"/>
      <c r="H13" s="248"/>
      <c r="I13" s="342"/>
      <c r="J13" s="342"/>
      <c r="K13" s="593"/>
      <c r="L13" s="593"/>
      <c r="M13" s="248"/>
      <c r="N13" s="249"/>
      <c r="O13" s="250"/>
      <c r="P13" s="251"/>
      <c r="Q13" s="252"/>
      <c r="R13" s="253"/>
      <c r="S13" s="251"/>
      <c r="T13" s="253"/>
      <c r="U13" s="251"/>
      <c r="V13" s="253"/>
      <c r="W13" s="251"/>
      <c r="X13" s="254"/>
      <c r="Y13" s="255"/>
      <c r="Z13" s="251"/>
      <c r="AA13" s="256"/>
      <c r="AB13" s="257"/>
      <c r="AC13" s="258"/>
      <c r="AD13" s="259"/>
      <c r="AE13" s="260">
        <f>AE14+AE52+AE49</f>
        <v>1100337.5</v>
      </c>
      <c r="AF13" s="260">
        <f>AF14+AF52+AF49</f>
        <v>0</v>
      </c>
      <c r="AG13" s="261">
        <f>AG14+AG52+AG49</f>
        <v>0</v>
      </c>
      <c r="AH13" s="284">
        <f>AH14+AH52+AH49</f>
        <v>495384</v>
      </c>
      <c r="AI13" s="326"/>
      <c r="AJ13" s="536">
        <f t="shared" ref="AJ13:AO13" si="0">AJ14+AJ52+AJ49</f>
        <v>4108785</v>
      </c>
      <c r="AK13" s="536">
        <f t="shared" si="0"/>
        <v>913707</v>
      </c>
      <c r="AL13" s="536">
        <f t="shared" si="0"/>
        <v>0</v>
      </c>
      <c r="AM13" s="536">
        <f t="shared" si="0"/>
        <v>806391</v>
      </c>
      <c r="AN13" s="536">
        <f t="shared" si="0"/>
        <v>2368687</v>
      </c>
      <c r="AO13" s="262">
        <f t="shared" si="0"/>
        <v>440425</v>
      </c>
      <c r="AP13" s="326"/>
      <c r="AQ13" s="536">
        <v>1339100</v>
      </c>
      <c r="AR13" s="536">
        <v>129247</v>
      </c>
      <c r="AS13" s="536">
        <v>0</v>
      </c>
      <c r="AT13" s="536">
        <v>30300</v>
      </c>
      <c r="AU13" s="536">
        <v>1179553</v>
      </c>
      <c r="AV13" s="264">
        <v>0</v>
      </c>
      <c r="AW13" s="332"/>
      <c r="AX13" s="536">
        <f t="shared" ref="AX13:BC13" si="1">AX14+AX52+AX49</f>
        <v>2894042</v>
      </c>
      <c r="AY13" s="536">
        <f t="shared" si="1"/>
        <v>1078695</v>
      </c>
      <c r="AZ13" s="536">
        <f t="shared" si="1"/>
        <v>0</v>
      </c>
      <c r="BA13" s="536">
        <f t="shared" si="1"/>
        <v>1050000</v>
      </c>
      <c r="BB13" s="536">
        <f t="shared" si="1"/>
        <v>765347</v>
      </c>
      <c r="BC13" s="264">
        <f t="shared" si="1"/>
        <v>0</v>
      </c>
      <c r="BD13" s="569"/>
      <c r="BF13" s="637"/>
      <c r="BG13" s="637"/>
    </row>
    <row r="14" spans="1:59" s="40" customFormat="1" ht="30" customHeight="1" x14ac:dyDescent="0.55000000000000004">
      <c r="B14" s="85" t="s">
        <v>150</v>
      </c>
      <c r="C14" s="48"/>
      <c r="D14" s="218" t="s">
        <v>143</v>
      </c>
      <c r="E14" s="219"/>
      <c r="F14" s="219"/>
      <c r="G14" s="220"/>
      <c r="H14" s="221"/>
      <c r="I14" s="343"/>
      <c r="J14" s="343"/>
      <c r="K14" s="594"/>
      <c r="L14" s="594"/>
      <c r="M14" s="221"/>
      <c r="N14" s="222"/>
      <c r="O14" s="223"/>
      <c r="P14" s="224"/>
      <c r="Q14" s="225"/>
      <c r="R14" s="226"/>
      <c r="S14" s="224"/>
      <c r="T14" s="226"/>
      <c r="U14" s="224"/>
      <c r="V14" s="226"/>
      <c r="W14" s="224"/>
      <c r="X14" s="227"/>
      <c r="Y14" s="228"/>
      <c r="Z14" s="224"/>
      <c r="AA14" s="229"/>
      <c r="AB14" s="230"/>
      <c r="AC14" s="231"/>
      <c r="AD14" s="232"/>
      <c r="AE14" s="233">
        <f>AE15+AE20+AE37+AE46</f>
        <v>1063448.5</v>
      </c>
      <c r="AF14" s="233">
        <f>AF15+AF20+AF37+AF46</f>
        <v>0</v>
      </c>
      <c r="AG14" s="234">
        <f>AG15+AG20+AG37+AG46</f>
        <v>0</v>
      </c>
      <c r="AH14" s="285">
        <f>AH15+AH20+AH37+AH46</f>
        <v>495384</v>
      </c>
      <c r="AI14" s="327"/>
      <c r="AJ14" s="537">
        <f t="shared" ref="AJ14:AO14" si="2">AJ15+AJ20+AJ37+AJ46</f>
        <v>2633230</v>
      </c>
      <c r="AK14" s="537">
        <f t="shared" si="2"/>
        <v>175930</v>
      </c>
      <c r="AL14" s="537">
        <f t="shared" si="2"/>
        <v>0</v>
      </c>
      <c r="AM14" s="537">
        <f t="shared" si="2"/>
        <v>142391</v>
      </c>
      <c r="AN14" s="537">
        <f t="shared" si="2"/>
        <v>2294909</v>
      </c>
      <c r="AO14" s="235">
        <f t="shared" si="2"/>
        <v>440425</v>
      </c>
      <c r="AP14" s="327"/>
      <c r="AQ14" s="537">
        <v>1339100</v>
      </c>
      <c r="AR14" s="537">
        <v>129247</v>
      </c>
      <c r="AS14" s="537">
        <v>0</v>
      </c>
      <c r="AT14" s="537">
        <v>30300</v>
      </c>
      <c r="AU14" s="537">
        <v>1179553</v>
      </c>
      <c r="AV14" s="237">
        <v>0</v>
      </c>
      <c r="AW14" s="333"/>
      <c r="AX14" s="537">
        <f t="shared" ref="AX14:BC14" si="3">AX15+AX20+AX37+AX46</f>
        <v>894042</v>
      </c>
      <c r="AY14" s="537">
        <f t="shared" si="3"/>
        <v>78695</v>
      </c>
      <c r="AZ14" s="537">
        <f t="shared" si="3"/>
        <v>0</v>
      </c>
      <c r="BA14" s="537">
        <f t="shared" si="3"/>
        <v>150000</v>
      </c>
      <c r="BB14" s="537">
        <f t="shared" si="3"/>
        <v>665347</v>
      </c>
      <c r="BC14" s="237">
        <f t="shared" si="3"/>
        <v>0</v>
      </c>
      <c r="BD14" s="570"/>
      <c r="BF14" s="637"/>
      <c r="BG14" s="637"/>
    </row>
    <row r="15" spans="1:59" s="40" customFormat="1" ht="30" customHeight="1" x14ac:dyDescent="0.55000000000000004">
      <c r="B15" s="85" t="s">
        <v>150</v>
      </c>
      <c r="C15" s="49"/>
      <c r="D15" s="239"/>
      <c r="E15" s="50" t="s">
        <v>34</v>
      </c>
      <c r="F15" s="51"/>
      <c r="G15" s="72"/>
      <c r="H15" s="41"/>
      <c r="I15" s="344"/>
      <c r="J15" s="344"/>
      <c r="K15" s="595"/>
      <c r="L15" s="595"/>
      <c r="M15" s="41"/>
      <c r="N15" s="204"/>
      <c r="O15" s="311"/>
      <c r="P15" s="43"/>
      <c r="Q15" s="56"/>
      <c r="R15" s="312"/>
      <c r="S15" s="43"/>
      <c r="T15" s="312"/>
      <c r="U15" s="43"/>
      <c r="V15" s="312"/>
      <c r="W15" s="43"/>
      <c r="X15" s="44"/>
      <c r="Y15" s="45"/>
      <c r="Z15" s="43"/>
      <c r="AA15" s="61"/>
      <c r="AB15" s="313"/>
      <c r="AC15" s="314"/>
      <c r="AD15" s="315"/>
      <c r="AE15" s="316">
        <f>SUM(AE16:AE19)</f>
        <v>112133</v>
      </c>
      <c r="AF15" s="316">
        <f>SUM(AF16:AF19)</f>
        <v>0</v>
      </c>
      <c r="AG15" s="317">
        <f>SUM(AG16:AG19)</f>
        <v>0</v>
      </c>
      <c r="AH15" s="318">
        <f>SUM(AH16:AH19)</f>
        <v>112133</v>
      </c>
      <c r="AI15" s="554"/>
      <c r="AJ15" s="538">
        <f t="shared" ref="AJ15:AO15" si="4">SUM(AJ16:AJ19)</f>
        <v>224411</v>
      </c>
      <c r="AK15" s="538">
        <f t="shared" si="4"/>
        <v>112133</v>
      </c>
      <c r="AL15" s="538">
        <f t="shared" si="4"/>
        <v>0</v>
      </c>
      <c r="AM15" s="538">
        <f t="shared" si="4"/>
        <v>0</v>
      </c>
      <c r="AN15" s="538">
        <f t="shared" si="4"/>
        <v>112278</v>
      </c>
      <c r="AO15" s="319">
        <f t="shared" si="4"/>
        <v>0</v>
      </c>
      <c r="AP15" s="328"/>
      <c r="AQ15" s="538">
        <f t="shared" ref="AQ15:AV15" si="5">SUM(AQ16:AQ19)</f>
        <v>29796</v>
      </c>
      <c r="AR15" s="538">
        <f t="shared" si="5"/>
        <v>14898</v>
      </c>
      <c r="AS15" s="538">
        <f t="shared" si="5"/>
        <v>0</v>
      </c>
      <c r="AT15" s="538">
        <f t="shared" si="5"/>
        <v>0</v>
      </c>
      <c r="AU15" s="538">
        <f t="shared" si="5"/>
        <v>14898</v>
      </c>
      <c r="AV15" s="320">
        <f t="shared" si="5"/>
        <v>0</v>
      </c>
      <c r="AW15" s="334"/>
      <c r="AX15" s="538">
        <f t="shared" ref="AX15:BC15" si="6">SUM(AX16:AX19)</f>
        <v>29796</v>
      </c>
      <c r="AY15" s="538">
        <f t="shared" si="6"/>
        <v>14898</v>
      </c>
      <c r="AZ15" s="538">
        <f t="shared" si="6"/>
        <v>0</v>
      </c>
      <c r="BA15" s="538">
        <f t="shared" si="6"/>
        <v>0</v>
      </c>
      <c r="BB15" s="538">
        <f t="shared" si="6"/>
        <v>14898</v>
      </c>
      <c r="BC15" s="320">
        <f t="shared" si="6"/>
        <v>0</v>
      </c>
      <c r="BD15" s="571"/>
      <c r="BF15" s="637"/>
      <c r="BG15" s="637"/>
    </row>
    <row r="16" spans="1:59" ht="60" customHeight="1" x14ac:dyDescent="0.55000000000000004">
      <c r="A16" s="1" t="str">
        <f>AB16&amp;AC16</f>
        <v/>
      </c>
      <c r="B16" s="325" t="str">
        <f>G16</f>
        <v>商労</v>
      </c>
      <c r="C16" s="2"/>
      <c r="D16" s="240"/>
      <c r="E16" s="33"/>
      <c r="F16" s="339">
        <v>1</v>
      </c>
      <c r="G16" s="415" t="s">
        <v>48</v>
      </c>
      <c r="H16" s="416" t="s">
        <v>117</v>
      </c>
      <c r="I16" s="417"/>
      <c r="J16" s="1140" t="s">
        <v>344</v>
      </c>
      <c r="K16" s="591"/>
      <c r="L16" s="591"/>
      <c r="M16" s="323" t="s">
        <v>49</v>
      </c>
      <c r="N16" s="416" t="s">
        <v>58</v>
      </c>
      <c r="O16" s="321" t="s">
        <v>12</v>
      </c>
      <c r="P16" s="418" t="s">
        <v>50</v>
      </c>
      <c r="Q16" s="323"/>
      <c r="R16" s="322"/>
      <c r="S16" s="323"/>
      <c r="T16" s="322"/>
      <c r="U16" s="323"/>
      <c r="V16" s="322"/>
      <c r="W16" s="323"/>
      <c r="X16" s="324"/>
      <c r="Y16" s="419">
        <f>COUNTIF(P16:X16,"○")</f>
        <v>0</v>
      </c>
      <c r="Z16" s="420">
        <f>COUNTIF(P16:X16,"△")</f>
        <v>0</v>
      </c>
      <c r="AA16" s="421">
        <f>COUNTIF(P16:X16,"×")</f>
        <v>0</v>
      </c>
      <c r="AB16" s="422"/>
      <c r="AC16" s="423"/>
      <c r="AD16" s="424"/>
      <c r="AE16" s="425">
        <v>35130</v>
      </c>
      <c r="AF16" s="425"/>
      <c r="AG16" s="426"/>
      <c r="AH16" s="427">
        <f>SUM(AE16:AG16)</f>
        <v>35130</v>
      </c>
      <c r="AI16" s="429"/>
      <c r="AJ16" s="555">
        <v>70261</v>
      </c>
      <c r="AK16" s="555">
        <v>35130</v>
      </c>
      <c r="AL16" s="555"/>
      <c r="AM16" s="555"/>
      <c r="AN16" s="555">
        <f>AJ16-AK16-AL16-AM16</f>
        <v>35131</v>
      </c>
      <c r="AO16" s="428"/>
      <c r="AP16" s="429"/>
      <c r="AQ16" s="539"/>
      <c r="AR16" s="539"/>
      <c r="AS16" s="539"/>
      <c r="AT16" s="539"/>
      <c r="AU16" s="539">
        <f>AQ16-AR16-AS16-AT16</f>
        <v>0</v>
      </c>
      <c r="AV16" s="430"/>
      <c r="AW16" s="431"/>
      <c r="AX16" s="539"/>
      <c r="AY16" s="539"/>
      <c r="AZ16" s="539"/>
      <c r="BA16" s="539"/>
      <c r="BB16" s="539">
        <f>AX16-AY16-AZ16-BA16</f>
        <v>0</v>
      </c>
      <c r="BC16" s="430"/>
      <c r="BD16" s="572"/>
      <c r="BF16" s="636">
        <f>AJ16</f>
        <v>70261</v>
      </c>
      <c r="BG16" s="636">
        <f>ROUNDDOWN(BF16/2,0)</f>
        <v>35130</v>
      </c>
    </row>
    <row r="17" spans="1:59" ht="107.5" customHeight="1" x14ac:dyDescent="0.55000000000000004">
      <c r="A17" s="1" t="str">
        <f t="shared" ref="A17:A19" si="7">AB17&amp;AC17</f>
        <v/>
      </c>
      <c r="B17" s="325" t="str">
        <f t="shared" ref="B17:B36" si="8">G17</f>
        <v>府文</v>
      </c>
      <c r="C17" s="2"/>
      <c r="D17" s="240"/>
      <c r="E17" s="33"/>
      <c r="F17" s="130">
        <v>2</v>
      </c>
      <c r="G17" s="121" t="s">
        <v>87</v>
      </c>
      <c r="H17" s="131" t="s">
        <v>118</v>
      </c>
      <c r="I17" s="345"/>
      <c r="J17" s="1141"/>
      <c r="K17" s="596"/>
      <c r="L17" s="590"/>
      <c r="M17" s="23" t="s">
        <v>221</v>
      </c>
      <c r="N17" s="131" t="s">
        <v>70</v>
      </c>
      <c r="O17" s="211" t="s">
        <v>12</v>
      </c>
      <c r="P17" s="132" t="s">
        <v>50</v>
      </c>
      <c r="Q17" s="23" t="s">
        <v>222</v>
      </c>
      <c r="R17" s="22" t="s">
        <v>12</v>
      </c>
      <c r="S17" s="23" t="s">
        <v>223</v>
      </c>
      <c r="T17" s="22" t="s">
        <v>12</v>
      </c>
      <c r="U17" s="23" t="s">
        <v>224</v>
      </c>
      <c r="V17" s="22" t="s">
        <v>12</v>
      </c>
      <c r="W17" s="23" t="s">
        <v>225</v>
      </c>
      <c r="X17" s="24" t="s">
        <v>12</v>
      </c>
      <c r="Y17" s="133">
        <f t="shared" ref="Y17:Y19" si="9">COUNTIF(P17:X17,"○")</f>
        <v>4</v>
      </c>
      <c r="Z17" s="134">
        <f t="shared" ref="Z17:Z19" si="10">COUNTIF(P17:X17,"△")</f>
        <v>0</v>
      </c>
      <c r="AA17" s="135">
        <f t="shared" ref="AA17:AA19" si="11">COUNTIF(P17:X17,"×")</f>
        <v>0</v>
      </c>
      <c r="AB17" s="136"/>
      <c r="AC17" s="137"/>
      <c r="AD17" s="138"/>
      <c r="AE17" s="139">
        <v>12112</v>
      </c>
      <c r="AF17" s="139"/>
      <c r="AG17" s="140"/>
      <c r="AH17" s="290">
        <f t="shared" ref="AH17:AH19" si="12">SUM(AE17:AG17)</f>
        <v>12112</v>
      </c>
      <c r="AI17" s="329" t="s">
        <v>226</v>
      </c>
      <c r="AJ17" s="556">
        <v>24225</v>
      </c>
      <c r="AK17" s="556">
        <v>12112</v>
      </c>
      <c r="AL17" s="556"/>
      <c r="AM17" s="556">
        <v>0</v>
      </c>
      <c r="AN17" s="556">
        <f t="shared" ref="AN17:AN19" si="13">AJ17-AK17-AL17-AM17</f>
        <v>12113</v>
      </c>
      <c r="AO17" s="141"/>
      <c r="AP17" s="329"/>
      <c r="AQ17" s="540"/>
      <c r="AR17" s="540"/>
      <c r="AS17" s="540"/>
      <c r="AT17" s="540"/>
      <c r="AU17" s="540">
        <f t="shared" ref="AU17:AU19" si="14">AQ17-AR17-AS17-AT17</f>
        <v>0</v>
      </c>
      <c r="AV17" s="143"/>
      <c r="AW17" s="335"/>
      <c r="AX17" s="540"/>
      <c r="AY17" s="540"/>
      <c r="AZ17" s="540"/>
      <c r="BA17" s="540"/>
      <c r="BB17" s="540">
        <f t="shared" ref="BB17:BB19" si="15">AX17-AY17-AZ17-BA17</f>
        <v>0</v>
      </c>
      <c r="BC17" s="143"/>
      <c r="BD17" s="432"/>
      <c r="BF17" s="636">
        <f t="shared" ref="BF17:BF55" si="16">AJ17</f>
        <v>24225</v>
      </c>
      <c r="BG17" s="636">
        <f t="shared" ref="BG17:BG18" si="17">ROUNDDOWN(BF17/2,0)</f>
        <v>12112</v>
      </c>
    </row>
    <row r="18" spans="1:59" ht="143" customHeight="1" x14ac:dyDescent="0.55000000000000004">
      <c r="A18" s="1" t="str">
        <f t="shared" si="7"/>
        <v/>
      </c>
      <c r="B18" s="325" t="str">
        <f t="shared" si="8"/>
        <v>スマシ</v>
      </c>
      <c r="C18" s="2"/>
      <c r="D18" s="240"/>
      <c r="E18" s="33"/>
      <c r="F18" s="130">
        <v>3</v>
      </c>
      <c r="G18" s="121" t="s">
        <v>74</v>
      </c>
      <c r="H18" s="131" t="s">
        <v>119</v>
      </c>
      <c r="I18" s="345"/>
      <c r="J18" s="1142"/>
      <c r="K18" s="590"/>
      <c r="L18" s="590"/>
      <c r="M18" s="23" t="s">
        <v>203</v>
      </c>
      <c r="N18" s="131" t="s">
        <v>58</v>
      </c>
      <c r="O18" s="211"/>
      <c r="P18" s="132" t="s">
        <v>50</v>
      </c>
      <c r="Q18" s="23" t="s">
        <v>204</v>
      </c>
      <c r="R18" s="22" t="s">
        <v>12</v>
      </c>
      <c r="S18" s="23" t="s">
        <v>205</v>
      </c>
      <c r="T18" s="22" t="s">
        <v>12</v>
      </c>
      <c r="U18" s="23" t="s">
        <v>206</v>
      </c>
      <c r="V18" s="22" t="s">
        <v>12</v>
      </c>
      <c r="W18" s="23" t="s">
        <v>207</v>
      </c>
      <c r="X18" s="24" t="s">
        <v>12</v>
      </c>
      <c r="Y18" s="133">
        <f t="shared" si="9"/>
        <v>4</v>
      </c>
      <c r="Z18" s="134">
        <f t="shared" si="10"/>
        <v>0</v>
      </c>
      <c r="AA18" s="135">
        <f t="shared" si="11"/>
        <v>0</v>
      </c>
      <c r="AB18" s="136"/>
      <c r="AC18" s="137"/>
      <c r="AD18" s="138"/>
      <c r="AE18" s="139">
        <v>49993</v>
      </c>
      <c r="AF18" s="139"/>
      <c r="AG18" s="140"/>
      <c r="AH18" s="290">
        <f t="shared" si="12"/>
        <v>49993</v>
      </c>
      <c r="AI18" s="329"/>
      <c r="AJ18" s="556">
        <v>100129</v>
      </c>
      <c r="AK18" s="556">
        <v>49993</v>
      </c>
      <c r="AL18" s="556"/>
      <c r="AM18" s="556"/>
      <c r="AN18" s="556">
        <f t="shared" si="13"/>
        <v>50136</v>
      </c>
      <c r="AO18" s="141"/>
      <c r="AP18" s="329"/>
      <c r="AQ18" s="540"/>
      <c r="AR18" s="540"/>
      <c r="AS18" s="540"/>
      <c r="AT18" s="540"/>
      <c r="AU18" s="540">
        <f t="shared" si="14"/>
        <v>0</v>
      </c>
      <c r="AV18" s="143"/>
      <c r="AW18" s="335"/>
      <c r="AX18" s="540"/>
      <c r="AY18" s="540"/>
      <c r="AZ18" s="540"/>
      <c r="BA18" s="540"/>
      <c r="BB18" s="540">
        <f t="shared" si="15"/>
        <v>0</v>
      </c>
      <c r="BC18" s="143"/>
      <c r="BD18" s="432"/>
      <c r="BF18" s="636">
        <f t="shared" si="16"/>
        <v>100129</v>
      </c>
      <c r="BG18" s="636">
        <f t="shared" si="17"/>
        <v>50064</v>
      </c>
    </row>
    <row r="19" spans="1:59" ht="278.5" customHeight="1" x14ac:dyDescent="0.55000000000000004">
      <c r="A19" s="1" t="str">
        <f t="shared" si="7"/>
        <v/>
      </c>
      <c r="B19" s="325" t="str">
        <f t="shared" si="8"/>
        <v>商労</v>
      </c>
      <c r="C19" s="2"/>
      <c r="D19" s="240"/>
      <c r="E19" s="33"/>
      <c r="F19" s="130">
        <v>6</v>
      </c>
      <c r="G19" s="121" t="s">
        <v>48</v>
      </c>
      <c r="H19" s="340" t="s">
        <v>302</v>
      </c>
      <c r="I19" s="346" t="s">
        <v>12</v>
      </c>
      <c r="J19" s="597"/>
      <c r="K19" s="597" t="s">
        <v>331</v>
      </c>
      <c r="L19" s="597"/>
      <c r="M19" s="23" t="s">
        <v>123</v>
      </c>
      <c r="N19" s="131" t="s">
        <v>58</v>
      </c>
      <c r="O19" s="211"/>
      <c r="P19" s="132" t="s">
        <v>52</v>
      </c>
      <c r="Q19" s="23" t="s">
        <v>240</v>
      </c>
      <c r="R19" s="22" t="s">
        <v>12</v>
      </c>
      <c r="S19" s="23" t="s">
        <v>241</v>
      </c>
      <c r="T19" s="22" t="s">
        <v>12</v>
      </c>
      <c r="U19" s="23" t="s">
        <v>242</v>
      </c>
      <c r="V19" s="22" t="s">
        <v>12</v>
      </c>
      <c r="W19" s="23" t="s">
        <v>243</v>
      </c>
      <c r="X19" s="24" t="s">
        <v>12</v>
      </c>
      <c r="Y19" s="133">
        <f t="shared" si="9"/>
        <v>4</v>
      </c>
      <c r="Z19" s="134">
        <f t="shared" si="10"/>
        <v>0</v>
      </c>
      <c r="AA19" s="135">
        <f t="shared" si="11"/>
        <v>0</v>
      </c>
      <c r="AB19" s="136"/>
      <c r="AC19" s="137"/>
      <c r="AD19" s="138"/>
      <c r="AE19" s="139">
        <v>14898</v>
      </c>
      <c r="AF19" s="139"/>
      <c r="AG19" s="140"/>
      <c r="AH19" s="290">
        <f t="shared" si="12"/>
        <v>14898</v>
      </c>
      <c r="AI19" s="329" t="s">
        <v>244</v>
      </c>
      <c r="AJ19" s="556">
        <v>29796</v>
      </c>
      <c r="AK19" s="556">
        <v>14898</v>
      </c>
      <c r="AL19" s="556"/>
      <c r="AM19" s="556">
        <v>0</v>
      </c>
      <c r="AN19" s="556">
        <f t="shared" si="13"/>
        <v>14898</v>
      </c>
      <c r="AO19" s="141">
        <v>0</v>
      </c>
      <c r="AP19" s="329" t="s">
        <v>245</v>
      </c>
      <c r="AQ19" s="540">
        <v>29796</v>
      </c>
      <c r="AR19" s="540">
        <v>14898</v>
      </c>
      <c r="AS19" s="540"/>
      <c r="AT19" s="540">
        <v>0</v>
      </c>
      <c r="AU19" s="540">
        <f t="shared" si="14"/>
        <v>14898</v>
      </c>
      <c r="AV19" s="143">
        <v>0</v>
      </c>
      <c r="AW19" s="335" t="s">
        <v>246</v>
      </c>
      <c r="AX19" s="540">
        <v>29796</v>
      </c>
      <c r="AY19" s="540">
        <v>14898</v>
      </c>
      <c r="AZ19" s="540"/>
      <c r="BA19" s="540">
        <v>0</v>
      </c>
      <c r="BB19" s="540">
        <f t="shared" si="15"/>
        <v>14898</v>
      </c>
      <c r="BC19" s="143">
        <v>0</v>
      </c>
      <c r="BD19" s="432"/>
      <c r="BF19" s="636">
        <f t="shared" si="16"/>
        <v>29796</v>
      </c>
      <c r="BG19" s="636">
        <f>ROUNDDOWN(BF19/2,0)</f>
        <v>14898</v>
      </c>
    </row>
    <row r="20" spans="1:59" s="40" customFormat="1" ht="30" customHeight="1" x14ac:dyDescent="0.55000000000000004">
      <c r="B20" s="338" t="s">
        <v>150</v>
      </c>
      <c r="C20" s="49"/>
      <c r="D20" s="239"/>
      <c r="E20" s="50" t="s">
        <v>19</v>
      </c>
      <c r="F20" s="51"/>
      <c r="G20" s="72"/>
      <c r="H20" s="41"/>
      <c r="I20" s="344"/>
      <c r="J20" s="595"/>
      <c r="K20" s="595"/>
      <c r="L20" s="595"/>
      <c r="M20" s="41"/>
      <c r="N20" s="204"/>
      <c r="O20" s="209"/>
      <c r="P20" s="119"/>
      <c r="Q20" s="56"/>
      <c r="R20" s="42"/>
      <c r="S20" s="43"/>
      <c r="T20" s="42"/>
      <c r="U20" s="43"/>
      <c r="V20" s="42"/>
      <c r="W20" s="43"/>
      <c r="X20" s="44"/>
      <c r="Y20" s="45"/>
      <c r="Z20" s="43"/>
      <c r="AA20" s="61"/>
      <c r="AB20" s="109"/>
      <c r="AC20" s="110"/>
      <c r="AD20" s="111"/>
      <c r="AE20" s="46">
        <f>SUM(AE21:AE36)</f>
        <v>492642.5</v>
      </c>
      <c r="AF20" s="46">
        <f>SUM(AF21:AF36)</f>
        <v>0</v>
      </c>
      <c r="AG20" s="47">
        <f>SUM(AG21:AG36)</f>
        <v>0</v>
      </c>
      <c r="AH20" s="286">
        <f>SUM(AH21:AH36)</f>
        <v>383251</v>
      </c>
      <c r="AI20" s="558"/>
      <c r="AJ20" s="542">
        <f t="shared" ref="AJ20:AO20" si="18">SUM(AJ21:AJ36)</f>
        <v>1049082</v>
      </c>
      <c r="AK20" s="542">
        <f t="shared" si="18"/>
        <v>63797</v>
      </c>
      <c r="AL20" s="542">
        <f t="shared" si="18"/>
        <v>0</v>
      </c>
      <c r="AM20" s="542">
        <f t="shared" si="18"/>
        <v>0</v>
      </c>
      <c r="AN20" s="542">
        <f t="shared" si="18"/>
        <v>985285</v>
      </c>
      <c r="AO20" s="112">
        <f t="shared" si="18"/>
        <v>400425</v>
      </c>
      <c r="AP20" s="330"/>
      <c r="AQ20" s="542">
        <f t="shared" ref="AQ20:AV20" si="19">SUM(AQ21:AQ36)</f>
        <v>260262</v>
      </c>
      <c r="AR20" s="542">
        <f t="shared" si="19"/>
        <v>63797</v>
      </c>
      <c r="AS20" s="542">
        <f t="shared" si="19"/>
        <v>0</v>
      </c>
      <c r="AT20" s="542">
        <f t="shared" si="19"/>
        <v>0</v>
      </c>
      <c r="AU20" s="542">
        <f t="shared" si="19"/>
        <v>196465</v>
      </c>
      <c r="AV20" s="567">
        <f t="shared" si="19"/>
        <v>0</v>
      </c>
      <c r="AW20" s="336"/>
      <c r="AX20" s="542">
        <f t="shared" ref="AX20:BC20" si="20">SUM(AX21:AX36)</f>
        <v>214246</v>
      </c>
      <c r="AY20" s="542">
        <f t="shared" si="20"/>
        <v>63797</v>
      </c>
      <c r="AZ20" s="542">
        <f t="shared" si="20"/>
        <v>0</v>
      </c>
      <c r="BA20" s="542">
        <f t="shared" si="20"/>
        <v>0</v>
      </c>
      <c r="BB20" s="542">
        <f t="shared" si="20"/>
        <v>150449</v>
      </c>
      <c r="BC20" s="567">
        <f t="shared" si="20"/>
        <v>0</v>
      </c>
      <c r="BD20" s="573"/>
      <c r="BF20" s="636"/>
      <c r="BG20" s="636">
        <f t="shared" ref="BG20:BG27" si="21">ROUNDDOWN(BF20/2,0)</f>
        <v>0</v>
      </c>
    </row>
    <row r="21" spans="1:59" ht="100" customHeight="1" x14ac:dyDescent="0.55000000000000004">
      <c r="A21" s="1" t="str">
        <f>AB21&amp;AC21</f>
        <v>高</v>
      </c>
      <c r="B21" s="325" t="str">
        <f t="shared" si="8"/>
        <v>商労</v>
      </c>
      <c r="C21" s="2"/>
      <c r="D21" s="240"/>
      <c r="E21" s="33"/>
      <c r="F21" s="369">
        <v>1</v>
      </c>
      <c r="G21" s="370" t="s">
        <v>48</v>
      </c>
      <c r="H21" s="371" t="s">
        <v>247</v>
      </c>
      <c r="I21" s="372" t="s">
        <v>16</v>
      </c>
      <c r="J21" s="586" t="s">
        <v>320</v>
      </c>
      <c r="K21" s="586"/>
      <c r="L21" s="586"/>
      <c r="M21" s="373" t="s">
        <v>303</v>
      </c>
      <c r="N21" s="371" t="s">
        <v>58</v>
      </c>
      <c r="O21" s="374" t="s">
        <v>12</v>
      </c>
      <c r="P21" s="375" t="s">
        <v>52</v>
      </c>
      <c r="Q21" s="376" t="s">
        <v>248</v>
      </c>
      <c r="R21" s="377" t="s">
        <v>12</v>
      </c>
      <c r="S21" s="376" t="s">
        <v>249</v>
      </c>
      <c r="T21" s="377" t="s">
        <v>12</v>
      </c>
      <c r="U21" s="376" t="s">
        <v>217</v>
      </c>
      <c r="V21" s="377" t="s">
        <v>12</v>
      </c>
      <c r="W21" s="376" t="s">
        <v>250</v>
      </c>
      <c r="X21" s="378" t="s">
        <v>161</v>
      </c>
      <c r="Y21" s="379">
        <f>COUNTIF(P21:X21,"○")</f>
        <v>3</v>
      </c>
      <c r="Z21" s="380">
        <f>COUNTIF(P21:X21,"△")</f>
        <v>0</v>
      </c>
      <c r="AA21" s="381">
        <f>COUNTIF(P21:X21,"×")</f>
        <v>1</v>
      </c>
      <c r="AB21" s="382" t="s">
        <v>37</v>
      </c>
      <c r="AC21" s="383"/>
      <c r="AD21" s="384">
        <v>1</v>
      </c>
      <c r="AE21" s="385">
        <f>AN21/2</f>
        <v>3890</v>
      </c>
      <c r="AF21" s="385"/>
      <c r="AG21" s="386"/>
      <c r="AH21" s="387">
        <f>SUM(AE21:AG21)</f>
        <v>3890</v>
      </c>
      <c r="AI21" s="389" t="s">
        <v>254</v>
      </c>
      <c r="AJ21" s="559">
        <v>7780</v>
      </c>
      <c r="AK21" s="559">
        <v>0</v>
      </c>
      <c r="AL21" s="559"/>
      <c r="AM21" s="559">
        <v>0</v>
      </c>
      <c r="AN21" s="559">
        <v>7780</v>
      </c>
      <c r="AO21" s="388">
        <v>0</v>
      </c>
      <c r="AP21" s="389" t="s">
        <v>255</v>
      </c>
      <c r="AQ21" s="543">
        <v>7780</v>
      </c>
      <c r="AR21" s="543">
        <v>0</v>
      </c>
      <c r="AS21" s="543"/>
      <c r="AT21" s="543">
        <v>0</v>
      </c>
      <c r="AU21" s="543">
        <v>7780</v>
      </c>
      <c r="AV21" s="390">
        <v>0</v>
      </c>
      <c r="AW21" s="391" t="s">
        <v>256</v>
      </c>
      <c r="AX21" s="543">
        <v>7780</v>
      </c>
      <c r="AY21" s="543">
        <v>0</v>
      </c>
      <c r="AZ21" s="543"/>
      <c r="BA21" s="543">
        <v>0</v>
      </c>
      <c r="BB21" s="543">
        <v>7780</v>
      </c>
      <c r="BC21" s="390">
        <v>0</v>
      </c>
      <c r="BD21" s="574"/>
      <c r="BF21" s="636">
        <f t="shared" si="16"/>
        <v>7780</v>
      </c>
      <c r="BG21" s="636">
        <f t="shared" si="21"/>
        <v>3890</v>
      </c>
    </row>
    <row r="22" spans="1:59" ht="106" customHeight="1" x14ac:dyDescent="0.55000000000000004">
      <c r="A22" s="1" t="str">
        <f t="shared" ref="A22:A30" si="22">AB22&amp;AC22</f>
        <v>高</v>
      </c>
      <c r="B22" s="325" t="str">
        <f t="shared" si="8"/>
        <v>商労</v>
      </c>
      <c r="C22" s="2"/>
      <c r="D22" s="240"/>
      <c r="E22" s="33"/>
      <c r="F22" s="347">
        <v>2</v>
      </c>
      <c r="G22" s="348" t="s">
        <v>48</v>
      </c>
      <c r="H22" s="349" t="s">
        <v>251</v>
      </c>
      <c r="I22" s="350" t="s">
        <v>16</v>
      </c>
      <c r="J22" s="587" t="s">
        <v>320</v>
      </c>
      <c r="K22" s="587"/>
      <c r="L22" s="587"/>
      <c r="M22" s="351" t="s">
        <v>55</v>
      </c>
      <c r="N22" s="349" t="s">
        <v>58</v>
      </c>
      <c r="O22" s="352"/>
      <c r="P22" s="353" t="s">
        <v>52</v>
      </c>
      <c r="Q22" s="351" t="s">
        <v>252</v>
      </c>
      <c r="R22" s="354" t="s">
        <v>12</v>
      </c>
      <c r="S22" s="351" t="s">
        <v>253</v>
      </c>
      <c r="T22" s="354" t="s">
        <v>12</v>
      </c>
      <c r="U22" s="351" t="s">
        <v>217</v>
      </c>
      <c r="V22" s="354" t="s">
        <v>12</v>
      </c>
      <c r="W22" s="351" t="s">
        <v>250</v>
      </c>
      <c r="X22" s="355" t="s">
        <v>161</v>
      </c>
      <c r="Y22" s="356">
        <f t="shared" ref="Y22:Y23" si="23">COUNTIF(P22:X22,"○")</f>
        <v>3</v>
      </c>
      <c r="Z22" s="357">
        <f t="shared" ref="Z22:Z23" si="24">COUNTIF(P22:X22,"△")</f>
        <v>0</v>
      </c>
      <c r="AA22" s="358">
        <f t="shared" ref="AA22:AA23" si="25">COUNTIF(P22:X22,"×")</f>
        <v>1</v>
      </c>
      <c r="AB22" s="359" t="s">
        <v>37</v>
      </c>
      <c r="AC22" s="360"/>
      <c r="AD22" s="361">
        <v>1</v>
      </c>
      <c r="AE22" s="362">
        <f>AN22/2</f>
        <v>4435.5</v>
      </c>
      <c r="AF22" s="362"/>
      <c r="AG22" s="363"/>
      <c r="AH22" s="364">
        <f t="shared" ref="AH22:AH23" si="26">SUM(AE22:AG22)</f>
        <v>4435.5</v>
      </c>
      <c r="AI22" s="366" t="s">
        <v>257</v>
      </c>
      <c r="AJ22" s="557">
        <v>8871</v>
      </c>
      <c r="AK22" s="557">
        <v>0</v>
      </c>
      <c r="AL22" s="557"/>
      <c r="AM22" s="557">
        <v>0</v>
      </c>
      <c r="AN22" s="557">
        <v>8871</v>
      </c>
      <c r="AO22" s="365">
        <v>0</v>
      </c>
      <c r="AP22" s="366" t="s">
        <v>258</v>
      </c>
      <c r="AQ22" s="541">
        <v>8871</v>
      </c>
      <c r="AR22" s="541">
        <v>0</v>
      </c>
      <c r="AS22" s="541"/>
      <c r="AT22" s="541">
        <v>0</v>
      </c>
      <c r="AU22" s="541">
        <v>8871</v>
      </c>
      <c r="AV22" s="367">
        <v>0</v>
      </c>
      <c r="AW22" s="368" t="s">
        <v>259</v>
      </c>
      <c r="AX22" s="541">
        <v>8871</v>
      </c>
      <c r="AY22" s="541">
        <v>0</v>
      </c>
      <c r="AZ22" s="541"/>
      <c r="BA22" s="541">
        <v>0</v>
      </c>
      <c r="BB22" s="541">
        <v>8871</v>
      </c>
      <c r="BC22" s="367">
        <v>0</v>
      </c>
      <c r="BD22" s="493"/>
      <c r="BF22" s="636">
        <f t="shared" si="16"/>
        <v>8871</v>
      </c>
      <c r="BG22" s="636">
        <f t="shared" si="21"/>
        <v>4435</v>
      </c>
    </row>
    <row r="23" spans="1:59" ht="162.5" customHeight="1" x14ac:dyDescent="0.55000000000000004">
      <c r="A23" s="1" t="str">
        <f t="shared" si="22"/>
        <v>高</v>
      </c>
      <c r="B23" s="13" t="str">
        <f t="shared" si="8"/>
        <v>健医</v>
      </c>
      <c r="C23" s="2"/>
      <c r="D23" s="240"/>
      <c r="E23" s="33"/>
      <c r="F23" s="392">
        <v>3</v>
      </c>
      <c r="G23" s="393" t="s">
        <v>56</v>
      </c>
      <c r="H23" s="394" t="s">
        <v>57</v>
      </c>
      <c r="I23" s="395" t="s">
        <v>12</v>
      </c>
      <c r="J23" s="588"/>
      <c r="K23" s="588" t="s">
        <v>332</v>
      </c>
      <c r="L23" s="588"/>
      <c r="M23" s="396" t="s">
        <v>62</v>
      </c>
      <c r="N23" s="394" t="s">
        <v>58</v>
      </c>
      <c r="O23" s="397" t="s">
        <v>12</v>
      </c>
      <c r="P23" s="398" t="s">
        <v>52</v>
      </c>
      <c r="Q23" s="396" t="s">
        <v>307</v>
      </c>
      <c r="R23" s="399" t="s">
        <v>12</v>
      </c>
      <c r="S23" s="396" t="s">
        <v>308</v>
      </c>
      <c r="T23" s="399" t="s">
        <v>12</v>
      </c>
      <c r="U23" s="396" t="s">
        <v>309</v>
      </c>
      <c r="V23" s="399" t="s">
        <v>12</v>
      </c>
      <c r="W23" s="396" t="s">
        <v>310</v>
      </c>
      <c r="X23" s="400" t="s">
        <v>12</v>
      </c>
      <c r="Y23" s="401">
        <f t="shared" si="23"/>
        <v>4</v>
      </c>
      <c r="Z23" s="402">
        <f t="shared" si="24"/>
        <v>0</v>
      </c>
      <c r="AA23" s="403">
        <f t="shared" si="25"/>
        <v>0</v>
      </c>
      <c r="AB23" s="404" t="s">
        <v>37</v>
      </c>
      <c r="AC23" s="405"/>
      <c r="AD23" s="406">
        <v>6</v>
      </c>
      <c r="AE23" s="407">
        <f t="shared" ref="AE23:AE36" si="27">AN23/2</f>
        <v>4300</v>
      </c>
      <c r="AF23" s="407" t="s">
        <v>33</v>
      </c>
      <c r="AG23" s="408" t="s">
        <v>33</v>
      </c>
      <c r="AH23" s="409">
        <f t="shared" si="26"/>
        <v>4300</v>
      </c>
      <c r="AI23" s="411" t="s">
        <v>59</v>
      </c>
      <c r="AJ23" s="547">
        <v>8600</v>
      </c>
      <c r="AK23" s="547">
        <v>0</v>
      </c>
      <c r="AL23" s="547"/>
      <c r="AM23" s="547">
        <v>0</v>
      </c>
      <c r="AN23" s="547">
        <f t="shared" ref="AN23" si="28">AJ23-AK23-AL23-AM23</f>
        <v>8600</v>
      </c>
      <c r="AO23" s="410"/>
      <c r="AP23" s="411" t="s">
        <v>311</v>
      </c>
      <c r="AQ23" s="544">
        <v>20000</v>
      </c>
      <c r="AR23" s="544">
        <v>0</v>
      </c>
      <c r="AS23" s="544"/>
      <c r="AT23" s="544">
        <v>0</v>
      </c>
      <c r="AU23" s="544">
        <f t="shared" ref="AU23:AU36" si="29">AQ23-AR23-AS23-AT23</f>
        <v>20000</v>
      </c>
      <c r="AV23" s="412"/>
      <c r="AW23" s="413" t="s">
        <v>312</v>
      </c>
      <c r="AX23" s="544">
        <v>20000</v>
      </c>
      <c r="AY23" s="544">
        <v>0</v>
      </c>
      <c r="AZ23" s="544"/>
      <c r="BA23" s="544">
        <v>0</v>
      </c>
      <c r="BB23" s="544">
        <f t="shared" ref="BB23:BB36" si="30">AX23-AY23-AZ23-BA23</f>
        <v>20000</v>
      </c>
      <c r="BC23" s="412"/>
      <c r="BD23" s="575"/>
      <c r="BF23" s="636">
        <f t="shared" si="16"/>
        <v>8600</v>
      </c>
      <c r="BG23" s="636">
        <f t="shared" si="21"/>
        <v>4300</v>
      </c>
    </row>
    <row r="24" spans="1:59" ht="113" customHeight="1" x14ac:dyDescent="0.55000000000000004">
      <c r="A24" s="1" t="str">
        <f t="shared" si="22"/>
        <v>高</v>
      </c>
      <c r="B24" s="13" t="str">
        <f t="shared" si="8"/>
        <v>健医</v>
      </c>
      <c r="C24" s="2"/>
      <c r="D24" s="240"/>
      <c r="E24" s="33"/>
      <c r="F24" s="347">
        <v>4</v>
      </c>
      <c r="G24" s="348" t="s">
        <v>56</v>
      </c>
      <c r="H24" s="349" t="s">
        <v>60</v>
      </c>
      <c r="I24" s="350" t="s">
        <v>16</v>
      </c>
      <c r="J24" s="587" t="s">
        <v>320</v>
      </c>
      <c r="K24" s="587"/>
      <c r="L24" s="587"/>
      <c r="M24" s="351" t="s">
        <v>63</v>
      </c>
      <c r="N24" s="349" t="s">
        <v>61</v>
      </c>
      <c r="O24" s="352" t="s">
        <v>12</v>
      </c>
      <c r="P24" s="353" t="s">
        <v>52</v>
      </c>
      <c r="Q24" s="351"/>
      <c r="R24" s="354"/>
      <c r="S24" s="351"/>
      <c r="T24" s="354"/>
      <c r="U24" s="351"/>
      <c r="V24" s="354"/>
      <c r="W24" s="351"/>
      <c r="X24" s="355"/>
      <c r="Y24" s="356">
        <f t="shared" ref="Y24" si="31">COUNTIF(P24:X24,"○")</f>
        <v>0</v>
      </c>
      <c r="Z24" s="357">
        <f t="shared" ref="Z24" si="32">COUNTIF(P24:X24,"△")</f>
        <v>0</v>
      </c>
      <c r="AA24" s="358">
        <f t="shared" ref="AA24" si="33">COUNTIF(P24:X24,"×")</f>
        <v>0</v>
      </c>
      <c r="AB24" s="359" t="s">
        <v>37</v>
      </c>
      <c r="AC24" s="360"/>
      <c r="AD24" s="361"/>
      <c r="AE24" s="362">
        <f t="shared" si="27"/>
        <v>5000</v>
      </c>
      <c r="AF24" s="362"/>
      <c r="AG24" s="363"/>
      <c r="AH24" s="364">
        <f t="shared" ref="AH24" si="34">SUM(AE24:AG24)</f>
        <v>5000</v>
      </c>
      <c r="AI24" s="366" t="s">
        <v>80</v>
      </c>
      <c r="AJ24" s="557">
        <v>10000</v>
      </c>
      <c r="AK24" s="557"/>
      <c r="AL24" s="557"/>
      <c r="AM24" s="557"/>
      <c r="AN24" s="557">
        <f t="shared" ref="AN24" si="35">AJ24-AK24-AL24-AM24</f>
        <v>10000</v>
      </c>
      <c r="AO24" s="365"/>
      <c r="AP24" s="366"/>
      <c r="AQ24" s="541"/>
      <c r="AR24" s="541"/>
      <c r="AS24" s="541"/>
      <c r="AT24" s="541"/>
      <c r="AU24" s="541">
        <f t="shared" si="29"/>
        <v>0</v>
      </c>
      <c r="AV24" s="367"/>
      <c r="AW24" s="368"/>
      <c r="AX24" s="541"/>
      <c r="AY24" s="541"/>
      <c r="AZ24" s="541"/>
      <c r="BA24" s="541"/>
      <c r="BB24" s="541">
        <f t="shared" si="30"/>
        <v>0</v>
      </c>
      <c r="BC24" s="367"/>
      <c r="BD24" s="493"/>
      <c r="BF24" s="636">
        <f t="shared" si="16"/>
        <v>10000</v>
      </c>
      <c r="BG24" s="636">
        <f t="shared" si="21"/>
        <v>5000</v>
      </c>
    </row>
    <row r="25" spans="1:59" ht="157" customHeight="1" x14ac:dyDescent="0.55000000000000004">
      <c r="A25" s="1" t="str">
        <f t="shared" si="22"/>
        <v>高</v>
      </c>
      <c r="B25" s="325" t="str">
        <f t="shared" si="8"/>
        <v>商労</v>
      </c>
      <c r="C25" s="2"/>
      <c r="D25" s="240"/>
      <c r="E25" s="33"/>
      <c r="F25" s="130">
        <v>5</v>
      </c>
      <c r="G25" s="121" t="s">
        <v>48</v>
      </c>
      <c r="H25" s="131" t="s">
        <v>131</v>
      </c>
      <c r="I25" s="345" t="s">
        <v>12</v>
      </c>
      <c r="J25" s="590"/>
      <c r="K25" s="590" t="s">
        <v>332</v>
      </c>
      <c r="L25" s="590"/>
      <c r="M25" s="414" t="s">
        <v>300</v>
      </c>
      <c r="N25" s="131" t="s">
        <v>58</v>
      </c>
      <c r="O25" s="211"/>
      <c r="P25" s="132" t="s">
        <v>52</v>
      </c>
      <c r="Q25" s="23" t="s">
        <v>260</v>
      </c>
      <c r="R25" s="22" t="s">
        <v>12</v>
      </c>
      <c r="S25" s="23" t="s">
        <v>261</v>
      </c>
      <c r="T25" s="22" t="s">
        <v>12</v>
      </c>
      <c r="U25" s="23" t="s">
        <v>262</v>
      </c>
      <c r="V25" s="22" t="s">
        <v>12</v>
      </c>
      <c r="W25" s="23" t="s">
        <v>263</v>
      </c>
      <c r="X25" s="24" t="s">
        <v>12</v>
      </c>
      <c r="Y25" s="133">
        <v>2</v>
      </c>
      <c r="Z25" s="134">
        <v>2</v>
      </c>
      <c r="AA25" s="135">
        <v>0</v>
      </c>
      <c r="AB25" s="136" t="s">
        <v>37</v>
      </c>
      <c r="AC25" s="137"/>
      <c r="AD25" s="138"/>
      <c r="AE25" s="139">
        <f>AN25/2</f>
        <v>31899</v>
      </c>
      <c r="AF25" s="139"/>
      <c r="AG25" s="140"/>
      <c r="AH25" s="290">
        <v>0</v>
      </c>
      <c r="AI25" s="329" t="s">
        <v>133</v>
      </c>
      <c r="AJ25" s="556">
        <v>127595</v>
      </c>
      <c r="AK25" s="556">
        <v>63797</v>
      </c>
      <c r="AL25" s="556"/>
      <c r="AM25" s="556">
        <v>0</v>
      </c>
      <c r="AN25" s="556">
        <v>63798</v>
      </c>
      <c r="AO25" s="141">
        <v>0</v>
      </c>
      <c r="AP25" s="329" t="s">
        <v>133</v>
      </c>
      <c r="AQ25" s="540">
        <v>127595</v>
      </c>
      <c r="AR25" s="540">
        <v>63797</v>
      </c>
      <c r="AS25" s="540"/>
      <c r="AT25" s="540">
        <v>0</v>
      </c>
      <c r="AU25" s="540">
        <v>63798</v>
      </c>
      <c r="AV25" s="143">
        <v>0</v>
      </c>
      <c r="AW25" s="335" t="s">
        <v>133</v>
      </c>
      <c r="AX25" s="540">
        <v>127595</v>
      </c>
      <c r="AY25" s="540">
        <v>63797</v>
      </c>
      <c r="AZ25" s="540"/>
      <c r="BA25" s="540">
        <v>0</v>
      </c>
      <c r="BB25" s="540">
        <v>63798</v>
      </c>
      <c r="BC25" s="143">
        <v>0</v>
      </c>
      <c r="BD25" s="432"/>
      <c r="BF25" s="636">
        <f t="shared" si="16"/>
        <v>127595</v>
      </c>
      <c r="BG25" s="636">
        <f t="shared" si="21"/>
        <v>63797</v>
      </c>
    </row>
    <row r="26" spans="1:59" ht="135" customHeight="1" x14ac:dyDescent="0.55000000000000004">
      <c r="B26" s="325"/>
      <c r="C26" s="2"/>
      <c r="D26" s="240"/>
      <c r="E26" s="33"/>
      <c r="F26" s="130">
        <v>6</v>
      </c>
      <c r="G26" s="121" t="s">
        <v>48</v>
      </c>
      <c r="H26" s="131" t="s">
        <v>355</v>
      </c>
      <c r="I26" s="345" t="s">
        <v>12</v>
      </c>
      <c r="J26" s="590"/>
      <c r="K26" s="590"/>
      <c r="L26" s="590"/>
      <c r="M26" s="414"/>
      <c r="N26" s="131"/>
      <c r="O26" s="211"/>
      <c r="P26" s="132" t="s">
        <v>52</v>
      </c>
      <c r="Q26" s="23"/>
      <c r="R26" s="22"/>
      <c r="S26" s="23"/>
      <c r="T26" s="22"/>
      <c r="U26" s="23"/>
      <c r="V26" s="22"/>
      <c r="W26" s="23"/>
      <c r="X26" s="24"/>
      <c r="Y26" s="133"/>
      <c r="Z26" s="134"/>
      <c r="AA26" s="135"/>
      <c r="AB26" s="136"/>
      <c r="AC26" s="137"/>
      <c r="AD26" s="138"/>
      <c r="AE26" s="139">
        <f>AN26/2</f>
        <v>77492.5</v>
      </c>
      <c r="AF26" s="139"/>
      <c r="AG26" s="140"/>
      <c r="AH26" s="290"/>
      <c r="AI26" s="329"/>
      <c r="AJ26" s="556">
        <v>154985</v>
      </c>
      <c r="AK26" s="556"/>
      <c r="AL26" s="556"/>
      <c r="AM26" s="556"/>
      <c r="AN26" s="556">
        <v>154985</v>
      </c>
      <c r="AO26" s="141"/>
      <c r="AP26" s="329"/>
      <c r="AQ26" s="540"/>
      <c r="AR26" s="540"/>
      <c r="AS26" s="540"/>
      <c r="AT26" s="540"/>
      <c r="AU26" s="540"/>
      <c r="AV26" s="143"/>
      <c r="AW26" s="335"/>
      <c r="AX26" s="540"/>
      <c r="AY26" s="540"/>
      <c r="AZ26" s="540"/>
      <c r="BA26" s="540"/>
      <c r="BB26" s="540"/>
      <c r="BC26" s="143"/>
      <c r="BD26" s="432"/>
      <c r="BF26" s="636">
        <f t="shared" si="16"/>
        <v>154985</v>
      </c>
      <c r="BG26" s="636">
        <f t="shared" si="21"/>
        <v>77492</v>
      </c>
    </row>
    <row r="27" spans="1:59" ht="125.5" customHeight="1" x14ac:dyDescent="0.55000000000000004">
      <c r="A27" s="1" t="str">
        <f t="shared" si="22"/>
        <v>高ー</v>
      </c>
      <c r="B27" s="325" t="str">
        <f t="shared" si="8"/>
        <v>商労</v>
      </c>
      <c r="C27" s="2"/>
      <c r="D27" s="240"/>
      <c r="E27" s="33"/>
      <c r="F27" s="392">
        <v>7</v>
      </c>
      <c r="G27" s="393" t="s">
        <v>48</v>
      </c>
      <c r="H27" s="394" t="s">
        <v>264</v>
      </c>
      <c r="I27" s="395" t="s">
        <v>161</v>
      </c>
      <c r="J27" s="588" t="s">
        <v>322</v>
      </c>
      <c r="K27" s="588"/>
      <c r="L27" s="588"/>
      <c r="M27" s="396" t="s">
        <v>265</v>
      </c>
      <c r="N27" s="394" t="s">
        <v>58</v>
      </c>
      <c r="O27" s="397" t="s">
        <v>12</v>
      </c>
      <c r="P27" s="398" t="s">
        <v>52</v>
      </c>
      <c r="Q27" s="396" t="s">
        <v>266</v>
      </c>
      <c r="R27" s="399" t="s">
        <v>12</v>
      </c>
      <c r="S27" s="396" t="s">
        <v>267</v>
      </c>
      <c r="T27" s="399" t="s">
        <v>161</v>
      </c>
      <c r="U27" s="396" t="s">
        <v>268</v>
      </c>
      <c r="V27" s="399" t="s">
        <v>161</v>
      </c>
      <c r="W27" s="396" t="s">
        <v>269</v>
      </c>
      <c r="X27" s="400" t="s">
        <v>161</v>
      </c>
      <c r="Y27" s="401">
        <f t="shared" ref="Y27:Y29" si="36">COUNTIF(P27:X27,"○")</f>
        <v>1</v>
      </c>
      <c r="Z27" s="402">
        <f t="shared" ref="Z27:Z29" si="37">COUNTIF(P27:X27,"△")</f>
        <v>0</v>
      </c>
      <c r="AA27" s="403">
        <f t="shared" ref="AA27:AA29" si="38">COUNTIF(P27:X27,"×")</f>
        <v>3</v>
      </c>
      <c r="AB27" s="404" t="s">
        <v>37</v>
      </c>
      <c r="AC27" s="405" t="s">
        <v>31</v>
      </c>
      <c r="AD27" s="406">
        <v>1</v>
      </c>
      <c r="AE27" s="407">
        <f t="shared" si="27"/>
        <v>18185.5</v>
      </c>
      <c r="AF27" s="407"/>
      <c r="AG27" s="408"/>
      <c r="AH27" s="409">
        <f t="shared" ref="AH27:AH29" si="39">SUM(AE27:AG27)</f>
        <v>18185.5</v>
      </c>
      <c r="AI27" s="411" t="s">
        <v>67</v>
      </c>
      <c r="AJ27" s="547">
        <v>36371</v>
      </c>
      <c r="AK27" s="547">
        <v>0</v>
      </c>
      <c r="AL27" s="547"/>
      <c r="AM27" s="547">
        <v>0</v>
      </c>
      <c r="AN27" s="547">
        <v>36371</v>
      </c>
      <c r="AO27" s="410">
        <v>0</v>
      </c>
      <c r="AP27" s="411"/>
      <c r="AQ27" s="544"/>
      <c r="AR27" s="544"/>
      <c r="AS27" s="544"/>
      <c r="AT27" s="544"/>
      <c r="AU27" s="544">
        <v>0</v>
      </c>
      <c r="AV27" s="412"/>
      <c r="AW27" s="413"/>
      <c r="AX27" s="544"/>
      <c r="AY27" s="544"/>
      <c r="AZ27" s="544"/>
      <c r="BA27" s="544"/>
      <c r="BB27" s="544">
        <v>0</v>
      </c>
      <c r="BC27" s="412"/>
      <c r="BD27" s="575"/>
      <c r="BF27" s="636">
        <f t="shared" si="16"/>
        <v>36371</v>
      </c>
      <c r="BG27" s="636">
        <f t="shared" si="21"/>
        <v>18185</v>
      </c>
    </row>
    <row r="28" spans="1:59" ht="60" customHeight="1" x14ac:dyDescent="0.55000000000000004">
      <c r="A28" s="1" t="str">
        <f t="shared" si="22"/>
        <v>高</v>
      </c>
      <c r="B28" s="325" t="str">
        <f t="shared" si="8"/>
        <v>商労</v>
      </c>
      <c r="C28" s="2"/>
      <c r="D28" s="240"/>
      <c r="E28" s="33"/>
      <c r="F28" s="130">
        <v>8</v>
      </c>
      <c r="G28" s="121" t="s">
        <v>48</v>
      </c>
      <c r="H28" s="131" t="s">
        <v>270</v>
      </c>
      <c r="I28" s="1118" t="s">
        <v>14</v>
      </c>
      <c r="J28" s="596" t="s">
        <v>341</v>
      </c>
      <c r="K28" s="1040" t="s">
        <v>325</v>
      </c>
      <c r="L28" s="1040" t="s">
        <v>339</v>
      </c>
      <c r="M28" s="23" t="s">
        <v>271</v>
      </c>
      <c r="N28" s="131" t="s">
        <v>70</v>
      </c>
      <c r="O28" s="211" t="s">
        <v>12</v>
      </c>
      <c r="P28" s="132" t="s">
        <v>52</v>
      </c>
      <c r="Q28" s="1146" t="s">
        <v>272</v>
      </c>
      <c r="R28" s="22" t="s">
        <v>12</v>
      </c>
      <c r="S28" s="1146" t="s">
        <v>273</v>
      </c>
      <c r="T28" s="22" t="s">
        <v>12</v>
      </c>
      <c r="U28" s="1146" t="s">
        <v>274</v>
      </c>
      <c r="V28" s="22" t="s">
        <v>12</v>
      </c>
      <c r="W28" s="1146" t="s">
        <v>275</v>
      </c>
      <c r="X28" s="24" t="s">
        <v>200</v>
      </c>
      <c r="Y28" s="133">
        <f t="shared" si="36"/>
        <v>3</v>
      </c>
      <c r="Z28" s="134">
        <f t="shared" si="37"/>
        <v>1</v>
      </c>
      <c r="AA28" s="135">
        <f t="shared" si="38"/>
        <v>0</v>
      </c>
      <c r="AB28" s="136" t="s">
        <v>37</v>
      </c>
      <c r="AC28" s="137"/>
      <c r="AD28" s="138"/>
      <c r="AE28" s="139">
        <f t="shared" si="27"/>
        <v>45351</v>
      </c>
      <c r="AF28" s="139"/>
      <c r="AG28" s="140"/>
      <c r="AH28" s="290">
        <f t="shared" si="39"/>
        <v>45351</v>
      </c>
      <c r="AI28" s="329" t="s">
        <v>71</v>
      </c>
      <c r="AJ28" s="606">
        <f>240702-150000</f>
        <v>90702</v>
      </c>
      <c r="AK28" s="556">
        <v>0</v>
      </c>
      <c r="AL28" s="556"/>
      <c r="AM28" s="556">
        <v>0</v>
      </c>
      <c r="AN28" s="606">
        <f>240702-150000</f>
        <v>90702</v>
      </c>
      <c r="AO28" s="141"/>
      <c r="AP28" s="329"/>
      <c r="AQ28" s="540"/>
      <c r="AR28" s="540"/>
      <c r="AS28" s="540"/>
      <c r="AT28" s="540"/>
      <c r="AU28" s="540">
        <v>0</v>
      </c>
      <c r="AV28" s="143"/>
      <c r="AW28" s="335"/>
      <c r="AX28" s="540"/>
      <c r="AY28" s="540"/>
      <c r="AZ28" s="540"/>
      <c r="BA28" s="540"/>
      <c r="BB28" s="540">
        <v>0</v>
      </c>
      <c r="BC28" s="143"/>
      <c r="BD28" s="1063"/>
      <c r="BF28" s="1036">
        <f>AJ28+AJ29+AJ30</f>
        <v>514405</v>
      </c>
      <c r="BG28" s="1036">
        <f>ROUNDDOWN(BF28/2,0)</f>
        <v>257202</v>
      </c>
    </row>
    <row r="29" spans="1:59" ht="89.5" customHeight="1" x14ac:dyDescent="0.55000000000000004">
      <c r="A29" s="1" t="str">
        <f t="shared" si="22"/>
        <v>高</v>
      </c>
      <c r="B29" s="325" t="str">
        <f t="shared" si="8"/>
        <v>商労</v>
      </c>
      <c r="C29" s="2"/>
      <c r="D29" s="240"/>
      <c r="E29" s="33"/>
      <c r="F29" s="130">
        <v>9</v>
      </c>
      <c r="G29" s="121" t="s">
        <v>48</v>
      </c>
      <c r="H29" s="131" t="s">
        <v>270</v>
      </c>
      <c r="I29" s="1119"/>
      <c r="J29" s="635"/>
      <c r="K29" s="1116"/>
      <c r="L29" s="1041"/>
      <c r="M29" s="23" t="s">
        <v>276</v>
      </c>
      <c r="N29" s="131" t="s">
        <v>70</v>
      </c>
      <c r="O29" s="211"/>
      <c r="P29" s="132" t="s">
        <v>52</v>
      </c>
      <c r="Q29" s="1147"/>
      <c r="R29" s="22" t="s">
        <v>12</v>
      </c>
      <c r="S29" s="1147"/>
      <c r="T29" s="22" t="s">
        <v>200</v>
      </c>
      <c r="U29" s="1147"/>
      <c r="V29" s="22" t="s">
        <v>12</v>
      </c>
      <c r="W29" s="1147"/>
      <c r="X29" s="24" t="s">
        <v>200</v>
      </c>
      <c r="Y29" s="133">
        <f t="shared" si="36"/>
        <v>2</v>
      </c>
      <c r="Z29" s="134">
        <f t="shared" si="37"/>
        <v>2</v>
      </c>
      <c r="AA29" s="135">
        <f t="shared" si="38"/>
        <v>0</v>
      </c>
      <c r="AB29" s="136" t="s">
        <v>37</v>
      </c>
      <c r="AC29" s="137"/>
      <c r="AD29" s="138">
        <v>1</v>
      </c>
      <c r="AE29" s="139">
        <f t="shared" si="27"/>
        <v>11639</v>
      </c>
      <c r="AF29" s="139"/>
      <c r="AG29" s="140"/>
      <c r="AH29" s="290">
        <f t="shared" si="39"/>
        <v>11639</v>
      </c>
      <c r="AI29" s="329" t="s">
        <v>75</v>
      </c>
      <c r="AJ29" s="556">
        <v>23278</v>
      </c>
      <c r="AK29" s="556">
        <v>0</v>
      </c>
      <c r="AL29" s="556"/>
      <c r="AM29" s="556">
        <v>0</v>
      </c>
      <c r="AN29" s="556">
        <v>23278</v>
      </c>
      <c r="AO29" s="141">
        <v>0</v>
      </c>
      <c r="AP29" s="329"/>
      <c r="AQ29" s="540"/>
      <c r="AR29" s="540"/>
      <c r="AS29" s="540"/>
      <c r="AT29" s="540"/>
      <c r="AU29" s="540">
        <v>0</v>
      </c>
      <c r="AV29" s="143"/>
      <c r="AW29" s="335"/>
      <c r="AX29" s="540"/>
      <c r="AY29" s="540"/>
      <c r="AZ29" s="540"/>
      <c r="BA29" s="540"/>
      <c r="BB29" s="540">
        <v>0</v>
      </c>
      <c r="BC29" s="143"/>
      <c r="BD29" s="1064"/>
      <c r="BF29" s="1036"/>
      <c r="BG29" s="1036"/>
    </row>
    <row r="30" spans="1:59" ht="109" customHeight="1" x14ac:dyDescent="0.55000000000000004">
      <c r="A30" s="1" t="str">
        <f t="shared" si="22"/>
        <v>高</v>
      </c>
      <c r="B30" s="325" t="str">
        <f t="shared" si="8"/>
        <v>商労</v>
      </c>
      <c r="C30" s="2"/>
      <c r="D30" s="240"/>
      <c r="E30" s="33"/>
      <c r="F30" s="130">
        <v>10</v>
      </c>
      <c r="G30" s="121" t="s">
        <v>48</v>
      </c>
      <c r="H30" s="131" t="s">
        <v>277</v>
      </c>
      <c r="I30" s="1120"/>
      <c r="J30" s="596"/>
      <c r="K30" s="1117"/>
      <c r="L30" s="1042"/>
      <c r="M30" s="23" t="s">
        <v>278</v>
      </c>
      <c r="N30" s="131" t="s">
        <v>58</v>
      </c>
      <c r="O30" s="211"/>
      <c r="P30" s="132" t="s">
        <v>52</v>
      </c>
      <c r="Q30" s="1148"/>
      <c r="R30" s="22" t="s">
        <v>12</v>
      </c>
      <c r="S30" s="1148"/>
      <c r="T30" s="22" t="s">
        <v>12</v>
      </c>
      <c r="U30" s="1148"/>
      <c r="V30" s="22" t="s">
        <v>12</v>
      </c>
      <c r="W30" s="1148"/>
      <c r="X30" s="24" t="s">
        <v>200</v>
      </c>
      <c r="Y30" s="133">
        <f t="shared" ref="Y30:Y34" si="40">COUNTIF(P30:X30,"○")</f>
        <v>3</v>
      </c>
      <c r="Z30" s="134">
        <f t="shared" ref="Z30:Z34" si="41">COUNTIF(P30:X30,"△")</f>
        <v>1</v>
      </c>
      <c r="AA30" s="135">
        <f t="shared" ref="AA30:AA34" si="42">COUNTIF(P30:X30,"×")</f>
        <v>0</v>
      </c>
      <c r="AB30" s="136" t="s">
        <v>37</v>
      </c>
      <c r="AC30" s="137"/>
      <c r="AD30" s="138">
        <v>1</v>
      </c>
      <c r="AE30" s="139">
        <f t="shared" si="27"/>
        <v>200212.5</v>
      </c>
      <c r="AF30" s="139"/>
      <c r="AG30" s="140"/>
      <c r="AH30" s="290">
        <f t="shared" ref="AH30:AH33" si="43">SUM(AE30:AG30)</f>
        <v>200212.5</v>
      </c>
      <c r="AI30" s="329" t="s">
        <v>103</v>
      </c>
      <c r="AJ30" s="556">
        <v>400425</v>
      </c>
      <c r="AK30" s="556">
        <v>0</v>
      </c>
      <c r="AL30" s="556"/>
      <c r="AM30" s="556">
        <v>0</v>
      </c>
      <c r="AN30" s="556">
        <v>400425</v>
      </c>
      <c r="AO30" s="141">
        <v>400425</v>
      </c>
      <c r="AP30" s="329"/>
      <c r="AQ30" s="540"/>
      <c r="AR30" s="540"/>
      <c r="AS30" s="540"/>
      <c r="AT30" s="540"/>
      <c r="AU30" s="540">
        <v>0</v>
      </c>
      <c r="AV30" s="143"/>
      <c r="AW30" s="335"/>
      <c r="AX30" s="540"/>
      <c r="AY30" s="540"/>
      <c r="AZ30" s="540"/>
      <c r="BA30" s="540"/>
      <c r="BB30" s="540">
        <v>0</v>
      </c>
      <c r="BC30" s="143"/>
      <c r="BD30" s="1065"/>
      <c r="BF30" s="1036"/>
      <c r="BG30" s="1036"/>
    </row>
    <row r="31" spans="1:59" ht="85.5" customHeight="1" x14ac:dyDescent="0.55000000000000004">
      <c r="A31" s="1" t="str">
        <f t="shared" ref="A31:A36" si="44">AB31&amp;AC31</f>
        <v>高</v>
      </c>
      <c r="B31" s="325" t="str">
        <f t="shared" si="8"/>
        <v>スマシ</v>
      </c>
      <c r="C31" s="2"/>
      <c r="D31" s="240"/>
      <c r="E31" s="33"/>
      <c r="F31" s="392">
        <v>11</v>
      </c>
      <c r="G31" s="393" t="s">
        <v>74</v>
      </c>
      <c r="H31" s="394" t="s">
        <v>99</v>
      </c>
      <c r="I31" s="395" t="s">
        <v>161</v>
      </c>
      <c r="J31" s="588" t="s">
        <v>349</v>
      </c>
      <c r="K31" s="588"/>
      <c r="L31" s="588"/>
      <c r="M31" s="396" t="s">
        <v>100</v>
      </c>
      <c r="N31" s="394" t="s">
        <v>61</v>
      </c>
      <c r="O31" s="397" t="s">
        <v>12</v>
      </c>
      <c r="P31" s="398" t="s">
        <v>52</v>
      </c>
      <c r="Q31" s="396"/>
      <c r="R31" s="399"/>
      <c r="S31" s="396"/>
      <c r="T31" s="399"/>
      <c r="U31" s="396"/>
      <c r="V31" s="399"/>
      <c r="W31" s="396"/>
      <c r="X31" s="400"/>
      <c r="Y31" s="401">
        <f t="shared" ref="Y31:Y32" si="45">COUNTIF(P31:X31,"○")</f>
        <v>0</v>
      </c>
      <c r="Z31" s="402">
        <f t="shared" ref="Z31:Z32" si="46">COUNTIF(P31:X31,"△")</f>
        <v>0</v>
      </c>
      <c r="AA31" s="403">
        <f t="shared" ref="AA31:AA32" si="47">COUNTIF(P31:X31,"×")</f>
        <v>0</v>
      </c>
      <c r="AB31" s="404" t="s">
        <v>37</v>
      </c>
      <c r="AC31" s="405"/>
      <c r="AD31" s="406"/>
      <c r="AE31" s="407">
        <f t="shared" si="27"/>
        <v>15150</v>
      </c>
      <c r="AF31" s="407"/>
      <c r="AG31" s="408"/>
      <c r="AH31" s="409">
        <f t="shared" si="43"/>
        <v>15150</v>
      </c>
      <c r="AI31" s="411" t="s">
        <v>102</v>
      </c>
      <c r="AJ31" s="547">
        <v>30300</v>
      </c>
      <c r="AK31" s="547"/>
      <c r="AL31" s="547"/>
      <c r="AM31" s="547"/>
      <c r="AN31" s="547">
        <f t="shared" ref="AN31:AN35" si="48">AJ31-AK31-AL31-AM31</f>
        <v>30300</v>
      </c>
      <c r="AO31" s="410"/>
      <c r="AP31" s="411"/>
      <c r="AQ31" s="544"/>
      <c r="AR31" s="544"/>
      <c r="AS31" s="544"/>
      <c r="AT31" s="544"/>
      <c r="AU31" s="544">
        <f t="shared" si="29"/>
        <v>0</v>
      </c>
      <c r="AV31" s="412"/>
      <c r="AW31" s="413"/>
      <c r="AX31" s="544"/>
      <c r="AY31" s="544"/>
      <c r="AZ31" s="544"/>
      <c r="BA31" s="544"/>
      <c r="BB31" s="544">
        <f t="shared" si="30"/>
        <v>0</v>
      </c>
      <c r="BC31" s="412"/>
      <c r="BD31" s="575"/>
      <c r="BF31" s="636">
        <f t="shared" si="16"/>
        <v>30300</v>
      </c>
      <c r="BG31" s="636">
        <f>ROUNDDOWN(BF31/2,0)</f>
        <v>15150</v>
      </c>
    </row>
    <row r="32" spans="1:59" ht="140.5" customHeight="1" x14ac:dyDescent="0.55000000000000004">
      <c r="A32" s="1" t="str">
        <f t="shared" si="44"/>
        <v>高○</v>
      </c>
      <c r="B32" s="325" t="str">
        <f t="shared" si="8"/>
        <v>商労</v>
      </c>
      <c r="C32" s="2"/>
      <c r="D32" s="240"/>
      <c r="E32" s="33"/>
      <c r="F32" s="347">
        <v>12</v>
      </c>
      <c r="G32" s="348" t="s">
        <v>48</v>
      </c>
      <c r="H32" s="349" t="s">
        <v>101</v>
      </c>
      <c r="I32" s="350" t="s">
        <v>16</v>
      </c>
      <c r="J32" s="587" t="s">
        <v>323</v>
      </c>
      <c r="K32" s="587"/>
      <c r="L32" s="587"/>
      <c r="M32" s="351" t="s">
        <v>104</v>
      </c>
      <c r="N32" s="349" t="s">
        <v>61</v>
      </c>
      <c r="O32" s="352"/>
      <c r="P32" s="353" t="s">
        <v>52</v>
      </c>
      <c r="Q32" s="351" t="s">
        <v>279</v>
      </c>
      <c r="R32" s="354" t="s">
        <v>12</v>
      </c>
      <c r="S32" s="351" t="s">
        <v>267</v>
      </c>
      <c r="T32" s="354" t="s">
        <v>161</v>
      </c>
      <c r="U32" s="351" t="s">
        <v>280</v>
      </c>
      <c r="V32" s="354" t="s">
        <v>161</v>
      </c>
      <c r="W32" s="351" t="s">
        <v>281</v>
      </c>
      <c r="X32" s="355" t="s">
        <v>161</v>
      </c>
      <c r="Y32" s="356">
        <f t="shared" si="45"/>
        <v>1</v>
      </c>
      <c r="Z32" s="357">
        <f t="shared" si="46"/>
        <v>0</v>
      </c>
      <c r="AA32" s="358">
        <f t="shared" si="47"/>
        <v>3</v>
      </c>
      <c r="AB32" s="359" t="s">
        <v>37</v>
      </c>
      <c r="AC32" s="360" t="s">
        <v>12</v>
      </c>
      <c r="AD32" s="361"/>
      <c r="AE32" s="362">
        <f t="shared" si="27"/>
        <v>5321.5</v>
      </c>
      <c r="AF32" s="362"/>
      <c r="AG32" s="363"/>
      <c r="AH32" s="364">
        <f t="shared" si="43"/>
        <v>5321.5</v>
      </c>
      <c r="AI32" s="366" t="s">
        <v>282</v>
      </c>
      <c r="AJ32" s="557">
        <v>10643</v>
      </c>
      <c r="AK32" s="557">
        <v>0</v>
      </c>
      <c r="AL32" s="557"/>
      <c r="AM32" s="557"/>
      <c r="AN32" s="557">
        <f t="shared" si="48"/>
        <v>10643</v>
      </c>
      <c r="AO32" s="365"/>
      <c r="AP32" s="366"/>
      <c r="AQ32" s="541"/>
      <c r="AR32" s="541"/>
      <c r="AS32" s="541"/>
      <c r="AT32" s="541"/>
      <c r="AU32" s="541">
        <f t="shared" si="29"/>
        <v>0</v>
      </c>
      <c r="AV32" s="367"/>
      <c r="AW32" s="368"/>
      <c r="AX32" s="541"/>
      <c r="AY32" s="541"/>
      <c r="AZ32" s="541"/>
      <c r="BA32" s="541"/>
      <c r="BB32" s="541">
        <f t="shared" si="30"/>
        <v>0</v>
      </c>
      <c r="BC32" s="367"/>
      <c r="BD32" s="493"/>
      <c r="BF32" s="636">
        <f t="shared" si="16"/>
        <v>10643</v>
      </c>
      <c r="BG32" s="636">
        <f t="shared" ref="BG32:BG55" si="49">ROUNDDOWN(BF32/2,0)</f>
        <v>5321</v>
      </c>
    </row>
    <row r="33" spans="1:59" ht="163.5" customHeight="1" x14ac:dyDescent="0.55000000000000004">
      <c r="A33" s="1" t="str">
        <f t="shared" si="44"/>
        <v>高○</v>
      </c>
      <c r="B33" s="325" t="str">
        <f t="shared" si="8"/>
        <v>環農</v>
      </c>
      <c r="C33" s="2"/>
      <c r="D33" s="240"/>
      <c r="E33" s="33"/>
      <c r="F33" s="130">
        <v>13</v>
      </c>
      <c r="G33" s="121" t="s">
        <v>88</v>
      </c>
      <c r="H33" s="131" t="s">
        <v>304</v>
      </c>
      <c r="I33" s="345" t="s">
        <v>14</v>
      </c>
      <c r="J33" s="590"/>
      <c r="K33" s="590" t="s">
        <v>332</v>
      </c>
      <c r="L33" s="590"/>
      <c r="M33" s="23" t="s">
        <v>182</v>
      </c>
      <c r="N33" s="131" t="s">
        <v>58</v>
      </c>
      <c r="O33" s="211"/>
      <c r="P33" s="132" t="s">
        <v>52</v>
      </c>
      <c r="Q33" s="23" t="s">
        <v>183</v>
      </c>
      <c r="R33" s="22" t="s">
        <v>12</v>
      </c>
      <c r="S33" s="23" t="s">
        <v>184</v>
      </c>
      <c r="T33" s="22" t="s">
        <v>12</v>
      </c>
      <c r="U33" s="23" t="s">
        <v>185</v>
      </c>
      <c r="V33" s="22" t="s">
        <v>12</v>
      </c>
      <c r="W33" s="23" t="s">
        <v>186</v>
      </c>
      <c r="X33" s="24" t="s">
        <v>200</v>
      </c>
      <c r="Y33" s="133">
        <f t="shared" si="40"/>
        <v>3</v>
      </c>
      <c r="Z33" s="134">
        <f t="shared" si="41"/>
        <v>1</v>
      </c>
      <c r="AA33" s="135">
        <f t="shared" si="42"/>
        <v>0</v>
      </c>
      <c r="AB33" s="136" t="s">
        <v>37</v>
      </c>
      <c r="AC33" s="137" t="s">
        <v>12</v>
      </c>
      <c r="AD33" s="138">
        <v>5</v>
      </c>
      <c r="AE33" s="139">
        <f t="shared" si="27"/>
        <v>28467</v>
      </c>
      <c r="AF33" s="139"/>
      <c r="AG33" s="140"/>
      <c r="AH33" s="290">
        <f t="shared" si="43"/>
        <v>28467</v>
      </c>
      <c r="AI33" s="329" t="s">
        <v>187</v>
      </c>
      <c r="AJ33" s="556">
        <v>56934</v>
      </c>
      <c r="AK33" s="556"/>
      <c r="AL33" s="556"/>
      <c r="AM33" s="556"/>
      <c r="AN33" s="556">
        <v>56934</v>
      </c>
      <c r="AO33" s="141"/>
      <c r="AP33" s="329" t="s">
        <v>188</v>
      </c>
      <c r="AQ33" s="540">
        <v>50000</v>
      </c>
      <c r="AR33" s="540"/>
      <c r="AS33" s="540"/>
      <c r="AT33" s="540"/>
      <c r="AU33" s="540">
        <v>50000</v>
      </c>
      <c r="AV33" s="143"/>
      <c r="AW33" s="335" t="s">
        <v>188</v>
      </c>
      <c r="AX33" s="540">
        <v>50000</v>
      </c>
      <c r="AY33" s="540"/>
      <c r="AZ33" s="540"/>
      <c r="BA33" s="540"/>
      <c r="BB33" s="540">
        <v>50000</v>
      </c>
      <c r="BC33" s="143"/>
      <c r="BD33" s="432"/>
      <c r="BF33" s="636">
        <f t="shared" si="16"/>
        <v>56934</v>
      </c>
      <c r="BG33" s="636">
        <f t="shared" si="49"/>
        <v>28467</v>
      </c>
    </row>
    <row r="34" spans="1:59" ht="100" customHeight="1" x14ac:dyDescent="0.55000000000000004">
      <c r="A34" s="1" t="str">
        <f t="shared" si="44"/>
        <v>高○</v>
      </c>
      <c r="B34" s="325" t="str">
        <f t="shared" si="8"/>
        <v>環農</v>
      </c>
      <c r="C34" s="2"/>
      <c r="D34" s="240"/>
      <c r="E34" s="33"/>
      <c r="F34" s="392">
        <v>14</v>
      </c>
      <c r="G34" s="393" t="s">
        <v>88</v>
      </c>
      <c r="H34" s="394" t="s">
        <v>305</v>
      </c>
      <c r="I34" s="395" t="s">
        <v>12</v>
      </c>
      <c r="J34" s="588"/>
      <c r="K34" s="588" t="s">
        <v>332</v>
      </c>
      <c r="L34" s="588"/>
      <c r="M34" s="396" t="s">
        <v>189</v>
      </c>
      <c r="N34" s="394" t="s">
        <v>58</v>
      </c>
      <c r="O34" s="397"/>
      <c r="P34" s="398" t="s">
        <v>52</v>
      </c>
      <c r="Q34" s="396" t="s">
        <v>190</v>
      </c>
      <c r="R34" s="399" t="s">
        <v>12</v>
      </c>
      <c r="S34" s="396" t="s">
        <v>191</v>
      </c>
      <c r="T34" s="399" t="s">
        <v>12</v>
      </c>
      <c r="U34" s="396" t="s">
        <v>192</v>
      </c>
      <c r="V34" s="399" t="s">
        <v>12</v>
      </c>
      <c r="W34" s="396" t="s">
        <v>193</v>
      </c>
      <c r="X34" s="400" t="s">
        <v>12</v>
      </c>
      <c r="Y34" s="401">
        <f t="shared" si="40"/>
        <v>4</v>
      </c>
      <c r="Z34" s="402">
        <f t="shared" si="41"/>
        <v>0</v>
      </c>
      <c r="AA34" s="403">
        <f t="shared" si="42"/>
        <v>0</v>
      </c>
      <c r="AB34" s="404" t="s">
        <v>37</v>
      </c>
      <c r="AC34" s="405" t="s">
        <v>12</v>
      </c>
      <c r="AD34" s="406">
        <v>5</v>
      </c>
      <c r="AE34" s="407">
        <f t="shared" si="27"/>
        <v>8008</v>
      </c>
      <c r="AF34" s="407"/>
      <c r="AG34" s="408"/>
      <c r="AH34" s="409">
        <f t="shared" ref="AH34:AH36" si="50">SUM(AE34:AG34)</f>
        <v>8008</v>
      </c>
      <c r="AI34" s="411" t="s">
        <v>194</v>
      </c>
      <c r="AJ34" s="547">
        <v>16016</v>
      </c>
      <c r="AK34" s="547"/>
      <c r="AL34" s="547"/>
      <c r="AM34" s="547"/>
      <c r="AN34" s="547">
        <v>16016</v>
      </c>
      <c r="AO34" s="410"/>
      <c r="AP34" s="411" t="s">
        <v>194</v>
      </c>
      <c r="AQ34" s="544">
        <v>16016</v>
      </c>
      <c r="AR34" s="544"/>
      <c r="AS34" s="544"/>
      <c r="AT34" s="544"/>
      <c r="AU34" s="544">
        <v>16016</v>
      </c>
      <c r="AV34" s="412"/>
      <c r="AW34" s="413" t="s">
        <v>195</v>
      </c>
      <c r="AX34" s="544"/>
      <c r="AY34" s="544"/>
      <c r="AZ34" s="544"/>
      <c r="BA34" s="544"/>
      <c r="BB34" s="544">
        <v>0</v>
      </c>
      <c r="BC34" s="412"/>
      <c r="BD34" s="575"/>
      <c r="BF34" s="636">
        <f t="shared" si="16"/>
        <v>16016</v>
      </c>
      <c r="BG34" s="636">
        <f t="shared" si="49"/>
        <v>8008</v>
      </c>
    </row>
    <row r="35" spans="1:59" ht="169.5" customHeight="1" x14ac:dyDescent="0.55000000000000004">
      <c r="A35" s="1" t="str">
        <f t="shared" si="44"/>
        <v>ー</v>
      </c>
      <c r="B35" s="325" t="str">
        <f t="shared" si="8"/>
        <v>都計</v>
      </c>
      <c r="C35" s="2"/>
      <c r="D35" s="240"/>
      <c r="E35" s="33"/>
      <c r="F35" s="392">
        <v>15</v>
      </c>
      <c r="G35" s="393" t="s">
        <v>112</v>
      </c>
      <c r="H35" s="394" t="s">
        <v>294</v>
      </c>
      <c r="I35" s="395" t="s">
        <v>12</v>
      </c>
      <c r="J35" s="588"/>
      <c r="K35" s="588" t="s">
        <v>332</v>
      </c>
      <c r="L35" s="588"/>
      <c r="M35" s="396" t="s">
        <v>113</v>
      </c>
      <c r="N35" s="394" t="s">
        <v>98</v>
      </c>
      <c r="O35" s="397" t="s">
        <v>12</v>
      </c>
      <c r="P35" s="398" t="s">
        <v>52</v>
      </c>
      <c r="Q35" s="396" t="s">
        <v>295</v>
      </c>
      <c r="R35" s="399"/>
      <c r="S35" s="396" t="s">
        <v>296</v>
      </c>
      <c r="T35" s="399" t="s">
        <v>12</v>
      </c>
      <c r="U35" s="396" t="s">
        <v>297</v>
      </c>
      <c r="V35" s="399" t="s">
        <v>12</v>
      </c>
      <c r="W35" s="396" t="s">
        <v>298</v>
      </c>
      <c r="X35" s="400" t="s">
        <v>12</v>
      </c>
      <c r="Y35" s="401">
        <f t="shared" ref="Y35:Y36" si="51">COUNTIF(P35:X35,"○")</f>
        <v>3</v>
      </c>
      <c r="Z35" s="402">
        <f t="shared" ref="Z35:Z36" si="52">COUNTIF(P35:X35,"△")</f>
        <v>0</v>
      </c>
      <c r="AA35" s="403">
        <f t="shared" ref="AA35:AA36" si="53">COUNTIF(P35:X35,"×")</f>
        <v>0</v>
      </c>
      <c r="AB35" s="404"/>
      <c r="AC35" s="405" t="s">
        <v>31</v>
      </c>
      <c r="AD35" s="406">
        <v>6</v>
      </c>
      <c r="AE35" s="407">
        <f t="shared" si="27"/>
        <v>18291</v>
      </c>
      <c r="AF35" s="407"/>
      <c r="AG35" s="408"/>
      <c r="AH35" s="409">
        <f t="shared" si="50"/>
        <v>18291</v>
      </c>
      <c r="AI35" s="560" t="s">
        <v>299</v>
      </c>
      <c r="AJ35" s="561">
        <v>36582</v>
      </c>
      <c r="AK35" s="561">
        <v>0</v>
      </c>
      <c r="AL35" s="561"/>
      <c r="AM35" s="561">
        <v>0</v>
      </c>
      <c r="AN35" s="547">
        <f t="shared" si="48"/>
        <v>36582</v>
      </c>
      <c r="AO35" s="410">
        <v>0</v>
      </c>
      <c r="AP35" s="531"/>
      <c r="AQ35" s="544">
        <v>30000</v>
      </c>
      <c r="AR35" s="544">
        <v>0</v>
      </c>
      <c r="AS35" s="544"/>
      <c r="AT35" s="544">
        <v>0</v>
      </c>
      <c r="AU35" s="544">
        <f t="shared" si="29"/>
        <v>30000</v>
      </c>
      <c r="AV35" s="412">
        <v>0</v>
      </c>
      <c r="AW35" s="532"/>
      <c r="AX35" s="544"/>
      <c r="AY35" s="544"/>
      <c r="AZ35" s="544"/>
      <c r="BA35" s="544"/>
      <c r="BB35" s="544">
        <f t="shared" si="30"/>
        <v>0</v>
      </c>
      <c r="BC35" s="412"/>
      <c r="BD35" s="575"/>
      <c r="BF35" s="636">
        <f t="shared" si="16"/>
        <v>36582</v>
      </c>
      <c r="BG35" s="636">
        <f t="shared" si="49"/>
        <v>18291</v>
      </c>
    </row>
    <row r="36" spans="1:59" ht="109.5" customHeight="1" x14ac:dyDescent="0.55000000000000004">
      <c r="A36" s="1" t="str">
        <f t="shared" si="44"/>
        <v>高</v>
      </c>
      <c r="B36" s="325" t="str">
        <f t="shared" si="8"/>
        <v>都整</v>
      </c>
      <c r="C36" s="2"/>
      <c r="D36" s="240"/>
      <c r="E36" s="33"/>
      <c r="F36" s="347">
        <v>16</v>
      </c>
      <c r="G36" s="348" t="s">
        <v>89</v>
      </c>
      <c r="H36" s="349" t="s">
        <v>157</v>
      </c>
      <c r="I36" s="350" t="s">
        <v>12</v>
      </c>
      <c r="J36" s="587"/>
      <c r="K36" s="587" t="s">
        <v>333</v>
      </c>
      <c r="L36" s="587"/>
      <c r="M36" s="492" t="s">
        <v>163</v>
      </c>
      <c r="N36" s="349" t="s">
        <v>98</v>
      </c>
      <c r="O36" s="352"/>
      <c r="P36" s="353" t="s">
        <v>52</v>
      </c>
      <c r="Q36" s="351" t="s">
        <v>158</v>
      </c>
      <c r="R36" s="354" t="s">
        <v>12</v>
      </c>
      <c r="S36" s="351" t="s">
        <v>159</v>
      </c>
      <c r="T36" s="354" t="s">
        <v>12</v>
      </c>
      <c r="U36" s="351" t="s">
        <v>160</v>
      </c>
      <c r="V36" s="354" t="s">
        <v>161</v>
      </c>
      <c r="W36" s="351" t="s">
        <v>162</v>
      </c>
      <c r="X36" s="355" t="s">
        <v>161</v>
      </c>
      <c r="Y36" s="356">
        <f t="shared" si="51"/>
        <v>2</v>
      </c>
      <c r="Z36" s="357">
        <f t="shared" si="52"/>
        <v>0</v>
      </c>
      <c r="AA36" s="358">
        <f t="shared" si="53"/>
        <v>2</v>
      </c>
      <c r="AB36" s="359" t="s">
        <v>37</v>
      </c>
      <c r="AC36" s="360"/>
      <c r="AD36" s="361">
        <v>4</v>
      </c>
      <c r="AE36" s="362">
        <f t="shared" si="27"/>
        <v>15000</v>
      </c>
      <c r="AF36" s="362"/>
      <c r="AG36" s="363"/>
      <c r="AH36" s="364">
        <f t="shared" si="50"/>
        <v>15000</v>
      </c>
      <c r="AI36" s="366" t="s">
        <v>115</v>
      </c>
      <c r="AJ36" s="557">
        <v>30000</v>
      </c>
      <c r="AK36" s="557"/>
      <c r="AL36" s="557"/>
      <c r="AM36" s="557"/>
      <c r="AN36" s="557">
        <f t="shared" ref="AN36" si="54">AJ36-AK36-AL36-AM36</f>
        <v>30000</v>
      </c>
      <c r="AO36" s="365"/>
      <c r="AP36" s="366"/>
      <c r="AQ36" s="541"/>
      <c r="AR36" s="541"/>
      <c r="AS36" s="541"/>
      <c r="AT36" s="541"/>
      <c r="AU36" s="541">
        <f t="shared" si="29"/>
        <v>0</v>
      </c>
      <c r="AV36" s="367"/>
      <c r="AW36" s="368"/>
      <c r="AX36" s="541"/>
      <c r="AY36" s="541"/>
      <c r="AZ36" s="541"/>
      <c r="BA36" s="541"/>
      <c r="BB36" s="541">
        <f t="shared" si="30"/>
        <v>0</v>
      </c>
      <c r="BC36" s="367"/>
      <c r="BD36" s="493" t="s">
        <v>314</v>
      </c>
      <c r="BF36" s="636">
        <f t="shared" si="16"/>
        <v>30000</v>
      </c>
      <c r="BG36" s="636">
        <f t="shared" si="49"/>
        <v>15000</v>
      </c>
    </row>
    <row r="37" spans="1:59" s="40" customFormat="1" ht="30" customHeight="1" x14ac:dyDescent="0.55000000000000004">
      <c r="B37" s="85" t="s">
        <v>150</v>
      </c>
      <c r="C37" s="49"/>
      <c r="D37" s="239"/>
      <c r="E37" s="50" t="s">
        <v>32</v>
      </c>
      <c r="F37" s="51"/>
      <c r="G37" s="72"/>
      <c r="H37" s="41"/>
      <c r="I37" s="344"/>
      <c r="J37" s="595"/>
      <c r="K37" s="595"/>
      <c r="L37" s="595"/>
      <c r="M37" s="41"/>
      <c r="N37" s="204"/>
      <c r="O37" s="209"/>
      <c r="P37" s="119"/>
      <c r="Q37" s="56"/>
      <c r="R37" s="42"/>
      <c r="S37" s="43"/>
      <c r="T37" s="42"/>
      <c r="U37" s="43"/>
      <c r="V37" s="42"/>
      <c r="W37" s="43"/>
      <c r="X37" s="44"/>
      <c r="Y37" s="45"/>
      <c r="Z37" s="43"/>
      <c r="AA37" s="61"/>
      <c r="AB37" s="109"/>
      <c r="AC37" s="110"/>
      <c r="AD37" s="111"/>
      <c r="AE37" s="46">
        <f>SUM(AE39:AE45)</f>
        <v>448673</v>
      </c>
      <c r="AF37" s="46">
        <v>0</v>
      </c>
      <c r="AG37" s="47">
        <v>0</v>
      </c>
      <c r="AH37" s="286">
        <v>0</v>
      </c>
      <c r="AI37" s="562"/>
      <c r="AJ37" s="542">
        <f>SUM(AJ38:AJ45)</f>
        <v>1339737</v>
      </c>
      <c r="AK37" s="542">
        <f t="shared" ref="AK37:BC37" si="55">SUM(AK38:AK45)</f>
        <v>0</v>
      </c>
      <c r="AL37" s="542">
        <f t="shared" si="55"/>
        <v>0</v>
      </c>
      <c r="AM37" s="542">
        <f t="shared" si="55"/>
        <v>142391</v>
      </c>
      <c r="AN37" s="542">
        <f t="shared" si="55"/>
        <v>1197346</v>
      </c>
      <c r="AO37" s="567">
        <f t="shared" si="55"/>
        <v>40000</v>
      </c>
      <c r="AP37" s="566"/>
      <c r="AQ37" s="542">
        <f t="shared" si="55"/>
        <v>650000</v>
      </c>
      <c r="AR37" s="542">
        <f t="shared" si="55"/>
        <v>0</v>
      </c>
      <c r="AS37" s="542">
        <f t="shared" si="55"/>
        <v>0</v>
      </c>
      <c r="AT37" s="542">
        <f t="shared" si="55"/>
        <v>150000</v>
      </c>
      <c r="AU37" s="542">
        <f t="shared" si="55"/>
        <v>500000</v>
      </c>
      <c r="AV37" s="567">
        <f t="shared" si="55"/>
        <v>0</v>
      </c>
      <c r="AW37" s="566"/>
      <c r="AX37" s="542">
        <f t="shared" si="55"/>
        <v>650000</v>
      </c>
      <c r="AY37" s="542">
        <f t="shared" si="55"/>
        <v>0</v>
      </c>
      <c r="AZ37" s="542">
        <f t="shared" si="55"/>
        <v>0</v>
      </c>
      <c r="BA37" s="542">
        <f t="shared" si="55"/>
        <v>150000</v>
      </c>
      <c r="BB37" s="542">
        <f t="shared" si="55"/>
        <v>500000</v>
      </c>
      <c r="BC37" s="567">
        <f t="shared" si="55"/>
        <v>0</v>
      </c>
      <c r="BD37" s="573"/>
      <c r="BF37" s="636"/>
      <c r="BG37" s="636">
        <f t="shared" si="49"/>
        <v>0</v>
      </c>
    </row>
    <row r="38" spans="1:59" ht="81" customHeight="1" x14ac:dyDescent="0.55000000000000004">
      <c r="A38" s="1" t="str">
        <f>AB38&amp;AC38</f>
        <v/>
      </c>
      <c r="B38" s="325" t="str">
        <f>G38</f>
        <v>政企</v>
      </c>
      <c r="C38" s="2"/>
      <c r="D38" s="240"/>
      <c r="E38" s="33"/>
      <c r="F38" s="494">
        <v>1</v>
      </c>
      <c r="G38" s="495" t="s">
        <v>86</v>
      </c>
      <c r="H38" s="496" t="s">
        <v>153</v>
      </c>
      <c r="I38" s="497" t="s">
        <v>16</v>
      </c>
      <c r="J38" s="598"/>
      <c r="K38" s="598"/>
      <c r="L38" s="598"/>
      <c r="M38" s="498" t="s">
        <v>134</v>
      </c>
      <c r="N38" s="496" t="s">
        <v>96</v>
      </c>
      <c r="O38" s="499"/>
      <c r="P38" s="500" t="s">
        <v>52</v>
      </c>
      <c r="Q38" s="498"/>
      <c r="R38" s="501"/>
      <c r="S38" s="498"/>
      <c r="T38" s="501"/>
      <c r="U38" s="498"/>
      <c r="V38" s="501"/>
      <c r="W38" s="498"/>
      <c r="X38" s="502"/>
      <c r="Y38" s="503">
        <f>COUNTIF(P38:X38,"○")</f>
        <v>0</v>
      </c>
      <c r="Z38" s="504">
        <f>COUNTIF(P38:X38,"△")</f>
        <v>0</v>
      </c>
      <c r="AA38" s="505">
        <f>COUNTIF(P38:X38,"×")</f>
        <v>0</v>
      </c>
      <c r="AB38" s="506"/>
      <c r="AC38" s="507"/>
      <c r="AD38" s="508"/>
      <c r="AE38" s="509">
        <f>AN38/2</f>
        <v>150000</v>
      </c>
      <c r="AF38" s="509"/>
      <c r="AG38" s="510"/>
      <c r="AH38" s="511">
        <f>SUM(AE38:AG38)</f>
        <v>150000</v>
      </c>
      <c r="AI38" s="513"/>
      <c r="AJ38" s="563">
        <v>300000</v>
      </c>
      <c r="AK38" s="563">
        <v>0</v>
      </c>
      <c r="AL38" s="563"/>
      <c r="AM38" s="563">
        <v>0</v>
      </c>
      <c r="AN38" s="563">
        <f>AJ38-AK38-AL38-AM38</f>
        <v>300000</v>
      </c>
      <c r="AO38" s="512"/>
      <c r="AP38" s="513"/>
      <c r="AQ38" s="545"/>
      <c r="AR38" s="545"/>
      <c r="AS38" s="545"/>
      <c r="AT38" s="545"/>
      <c r="AU38" s="545">
        <f>AQ38-AR38-AS38-AT38</f>
        <v>0</v>
      </c>
      <c r="AV38" s="514"/>
      <c r="AW38" s="515"/>
      <c r="AX38" s="545"/>
      <c r="AY38" s="545"/>
      <c r="AZ38" s="545"/>
      <c r="BA38" s="545"/>
      <c r="BB38" s="545">
        <f>AX38-AY38-AZ38-BA38</f>
        <v>0</v>
      </c>
      <c r="BC38" s="514"/>
      <c r="BD38" s="576"/>
      <c r="BF38" s="636">
        <f t="shared" si="16"/>
        <v>300000</v>
      </c>
      <c r="BG38" s="636">
        <f t="shared" si="49"/>
        <v>150000</v>
      </c>
    </row>
    <row r="39" spans="1:59" ht="146.5" customHeight="1" x14ac:dyDescent="0.55000000000000004">
      <c r="A39" s="1" t="str">
        <f>AB39&amp;AC39</f>
        <v/>
      </c>
      <c r="B39" s="325" t="str">
        <f t="shared" ref="B39:B51" si="56">G39</f>
        <v>政企</v>
      </c>
      <c r="C39" s="2"/>
      <c r="D39" s="240"/>
      <c r="E39" s="33"/>
      <c r="F39" s="347">
        <v>2</v>
      </c>
      <c r="G39" s="516" t="s">
        <v>86</v>
      </c>
      <c r="H39" s="517" t="s">
        <v>154</v>
      </c>
      <c r="I39" s="518" t="s">
        <v>16</v>
      </c>
      <c r="J39" s="589" t="s">
        <v>330</v>
      </c>
      <c r="K39" s="589"/>
      <c r="L39" s="589"/>
      <c r="M39" s="519" t="s">
        <v>208</v>
      </c>
      <c r="N39" s="517" t="s">
        <v>96</v>
      </c>
      <c r="O39" s="520"/>
      <c r="P39" s="521" t="s">
        <v>52</v>
      </c>
      <c r="Q39" s="519" t="s">
        <v>209</v>
      </c>
      <c r="R39" s="522" t="s">
        <v>12</v>
      </c>
      <c r="S39" s="519" t="s">
        <v>210</v>
      </c>
      <c r="T39" s="522" t="s">
        <v>12</v>
      </c>
      <c r="U39" s="519" t="s">
        <v>211</v>
      </c>
      <c r="V39" s="522" t="s">
        <v>12</v>
      </c>
      <c r="W39" s="519" t="s">
        <v>212</v>
      </c>
      <c r="X39" s="523" t="s">
        <v>12</v>
      </c>
      <c r="Y39" s="524">
        <f>COUNTIF(P39:X39,"○")</f>
        <v>4</v>
      </c>
      <c r="Z39" s="525">
        <f>COUNTIF(P39:X39,"△")</f>
        <v>0</v>
      </c>
      <c r="AA39" s="526">
        <f>COUNTIF(P39:X39,"×")</f>
        <v>0</v>
      </c>
      <c r="AB39" s="382"/>
      <c r="AC39" s="383"/>
      <c r="AD39" s="384"/>
      <c r="AE39" s="385">
        <f>AN39/2</f>
        <v>20000</v>
      </c>
      <c r="AF39" s="385"/>
      <c r="AG39" s="386"/>
      <c r="AH39" s="387">
        <f>SUM(AE39:AG39)</f>
        <v>20000</v>
      </c>
      <c r="AI39" s="528" t="s">
        <v>213</v>
      </c>
      <c r="AJ39" s="564">
        <v>40000</v>
      </c>
      <c r="AK39" s="564">
        <v>0</v>
      </c>
      <c r="AL39" s="564"/>
      <c r="AM39" s="564">
        <v>0</v>
      </c>
      <c r="AN39" s="564">
        <f>AJ39-AK39-AL39-AM39</f>
        <v>40000</v>
      </c>
      <c r="AO39" s="527">
        <v>40000</v>
      </c>
      <c r="AP39" s="528"/>
      <c r="AQ39" s="546"/>
      <c r="AR39" s="546"/>
      <c r="AS39" s="546"/>
      <c r="AT39" s="546"/>
      <c r="AU39" s="546">
        <f>AQ39-AR39-AS39-AT39</f>
        <v>0</v>
      </c>
      <c r="AV39" s="529"/>
      <c r="AW39" s="530"/>
      <c r="AX39" s="546"/>
      <c r="AY39" s="546"/>
      <c r="AZ39" s="546"/>
      <c r="BA39" s="546"/>
      <c r="BB39" s="546">
        <f>AX39-AY39-AZ39-BA39</f>
        <v>0</v>
      </c>
      <c r="BC39" s="529"/>
      <c r="BD39" s="577"/>
      <c r="BF39" s="636">
        <f t="shared" si="16"/>
        <v>40000</v>
      </c>
      <c r="BG39" s="636">
        <f t="shared" si="49"/>
        <v>20000</v>
      </c>
    </row>
    <row r="40" spans="1:59" ht="139" customHeight="1" x14ac:dyDescent="0.55000000000000004">
      <c r="A40" s="1" t="str">
        <f t="shared" ref="A40:A41" si="57">AB40&amp;AC40</f>
        <v/>
      </c>
      <c r="B40" s="325" t="str">
        <f t="shared" si="56"/>
        <v>政企</v>
      </c>
      <c r="C40" s="2"/>
      <c r="D40" s="240"/>
      <c r="E40" s="33"/>
      <c r="F40" s="392">
        <v>3</v>
      </c>
      <c r="G40" s="393" t="s">
        <v>86</v>
      </c>
      <c r="H40" s="394" t="s">
        <v>135</v>
      </c>
      <c r="I40" s="395" t="s">
        <v>161</v>
      </c>
      <c r="J40" s="588"/>
      <c r="K40" s="588" t="s">
        <v>327</v>
      </c>
      <c r="L40" s="588"/>
      <c r="M40" s="396" t="s">
        <v>214</v>
      </c>
      <c r="N40" s="394" t="s">
        <v>96</v>
      </c>
      <c r="O40" s="397" t="s">
        <v>12</v>
      </c>
      <c r="P40" s="398" t="s">
        <v>52</v>
      </c>
      <c r="Q40" s="396" t="s">
        <v>215</v>
      </c>
      <c r="R40" s="399" t="s">
        <v>12</v>
      </c>
      <c r="S40" s="396" t="s">
        <v>216</v>
      </c>
      <c r="T40" s="399" t="s">
        <v>12</v>
      </c>
      <c r="U40" s="396" t="s">
        <v>217</v>
      </c>
      <c r="V40" s="399" t="s">
        <v>12</v>
      </c>
      <c r="W40" s="396" t="s">
        <v>218</v>
      </c>
      <c r="X40" s="400" t="s">
        <v>12</v>
      </c>
      <c r="Y40" s="401">
        <f t="shared" ref="Y40:Y41" si="58">COUNTIF(P40:X40,"○")</f>
        <v>4</v>
      </c>
      <c r="Z40" s="402">
        <f t="shared" ref="Z40:Z41" si="59">COUNTIF(P40:X40,"△")</f>
        <v>0</v>
      </c>
      <c r="AA40" s="403">
        <f t="shared" ref="AA40:AA41" si="60">COUNTIF(P40:X40,"×")</f>
        <v>0</v>
      </c>
      <c r="AB40" s="404"/>
      <c r="AC40" s="405"/>
      <c r="AD40" s="406"/>
      <c r="AE40" s="407">
        <f t="shared" ref="AE40:AE45" si="61">AN40/2</f>
        <v>69350</v>
      </c>
      <c r="AF40" s="407"/>
      <c r="AG40" s="408"/>
      <c r="AH40" s="409">
        <f t="shared" ref="AH40:AH41" si="62">SUM(AE40:AG40)</f>
        <v>69350</v>
      </c>
      <c r="AI40" s="411" t="s">
        <v>219</v>
      </c>
      <c r="AJ40" s="547">
        <v>281091</v>
      </c>
      <c r="AK40" s="547">
        <v>0</v>
      </c>
      <c r="AL40" s="547"/>
      <c r="AM40" s="547">
        <v>142391</v>
      </c>
      <c r="AN40" s="547">
        <f t="shared" ref="AN40:AN42" si="63">AJ40-AK40-AL40-AM40</f>
        <v>138700</v>
      </c>
      <c r="AO40" s="410"/>
      <c r="AP40" s="411" t="s">
        <v>220</v>
      </c>
      <c r="AQ40" s="547">
        <v>300000</v>
      </c>
      <c r="AR40" s="547">
        <v>0</v>
      </c>
      <c r="AS40" s="544"/>
      <c r="AT40" s="547">
        <v>150000</v>
      </c>
      <c r="AU40" s="547">
        <f t="shared" ref="AU40:AU41" si="64">AQ40-AR40-AS40-AT40</f>
        <v>150000</v>
      </c>
      <c r="AV40" s="533"/>
      <c r="AW40" s="413" t="s">
        <v>220</v>
      </c>
      <c r="AX40" s="547">
        <v>300000</v>
      </c>
      <c r="AY40" s="547">
        <v>0</v>
      </c>
      <c r="AZ40" s="544"/>
      <c r="BA40" s="547">
        <v>150000</v>
      </c>
      <c r="BB40" s="547">
        <f t="shared" ref="BB40:BB41" si="65">AX40-AY40-AZ40-BA40</f>
        <v>150000</v>
      </c>
      <c r="BC40" s="533"/>
      <c r="BD40" s="575"/>
      <c r="BF40" s="636">
        <f t="shared" si="16"/>
        <v>281091</v>
      </c>
      <c r="BG40" s="636">
        <f t="shared" si="49"/>
        <v>140545</v>
      </c>
    </row>
    <row r="41" spans="1:59" ht="95.5" customHeight="1" x14ac:dyDescent="0.55000000000000004">
      <c r="A41" s="1" t="str">
        <f t="shared" si="57"/>
        <v/>
      </c>
      <c r="B41" s="325" t="str">
        <f t="shared" si="56"/>
        <v>府文</v>
      </c>
      <c r="C41" s="2"/>
      <c r="D41" s="240"/>
      <c r="E41" s="33"/>
      <c r="F41" s="347">
        <v>4</v>
      </c>
      <c r="G41" s="348" t="s">
        <v>87</v>
      </c>
      <c r="H41" s="349" t="s">
        <v>81</v>
      </c>
      <c r="I41" s="350" t="s">
        <v>16</v>
      </c>
      <c r="J41" s="587" t="s">
        <v>324</v>
      </c>
      <c r="K41" s="587"/>
      <c r="L41" s="587"/>
      <c r="M41" s="351" t="s">
        <v>91</v>
      </c>
      <c r="N41" s="349" t="s">
        <v>96</v>
      </c>
      <c r="O41" s="352"/>
      <c r="P41" s="353" t="s">
        <v>52</v>
      </c>
      <c r="Q41" s="351" t="s">
        <v>232</v>
      </c>
      <c r="R41" s="354" t="s">
        <v>12</v>
      </c>
      <c r="S41" s="351" t="s">
        <v>227</v>
      </c>
      <c r="T41" s="354" t="s">
        <v>200</v>
      </c>
      <c r="U41" s="351" t="s">
        <v>228</v>
      </c>
      <c r="V41" s="354" t="s">
        <v>161</v>
      </c>
      <c r="W41" s="351" t="s">
        <v>229</v>
      </c>
      <c r="X41" s="355" t="s">
        <v>161</v>
      </c>
      <c r="Y41" s="356">
        <f t="shared" si="58"/>
        <v>1</v>
      </c>
      <c r="Z41" s="357">
        <f t="shared" si="59"/>
        <v>1</v>
      </c>
      <c r="AA41" s="358">
        <f t="shared" si="60"/>
        <v>2</v>
      </c>
      <c r="AB41" s="359"/>
      <c r="AC41" s="360"/>
      <c r="AD41" s="361"/>
      <c r="AE41" s="362">
        <f t="shared" si="61"/>
        <v>150000</v>
      </c>
      <c r="AF41" s="362"/>
      <c r="AG41" s="363"/>
      <c r="AH41" s="364">
        <f t="shared" si="62"/>
        <v>150000</v>
      </c>
      <c r="AI41" s="366" t="s">
        <v>230</v>
      </c>
      <c r="AJ41" s="557">
        <v>300000</v>
      </c>
      <c r="AK41" s="557">
        <v>0</v>
      </c>
      <c r="AL41" s="557"/>
      <c r="AM41" s="557">
        <v>0</v>
      </c>
      <c r="AN41" s="557">
        <f t="shared" si="63"/>
        <v>300000</v>
      </c>
      <c r="AO41" s="365"/>
      <c r="AP41" s="366" t="s">
        <v>231</v>
      </c>
      <c r="AQ41" s="541"/>
      <c r="AR41" s="541"/>
      <c r="AS41" s="541"/>
      <c r="AT41" s="541"/>
      <c r="AU41" s="541">
        <f t="shared" si="64"/>
        <v>0</v>
      </c>
      <c r="AV41" s="367"/>
      <c r="AW41" s="368" t="s">
        <v>231</v>
      </c>
      <c r="AX41" s="541"/>
      <c r="AY41" s="541"/>
      <c r="AZ41" s="541"/>
      <c r="BA41" s="541"/>
      <c r="BB41" s="541">
        <f t="shared" si="65"/>
        <v>0</v>
      </c>
      <c r="BC41" s="367"/>
      <c r="BD41" s="493"/>
      <c r="BF41" s="636">
        <f t="shared" si="16"/>
        <v>300000</v>
      </c>
      <c r="BG41" s="636">
        <f t="shared" si="49"/>
        <v>150000</v>
      </c>
    </row>
    <row r="42" spans="1:59" ht="109.5" customHeight="1" x14ac:dyDescent="0.55000000000000004">
      <c r="B42" s="325" t="str">
        <f t="shared" si="56"/>
        <v>商労</v>
      </c>
      <c r="C42" s="2"/>
      <c r="D42" s="240"/>
      <c r="E42" s="33"/>
      <c r="F42" s="130">
        <v>5</v>
      </c>
      <c r="G42" s="121" t="s">
        <v>48</v>
      </c>
      <c r="H42" s="131" t="s">
        <v>82</v>
      </c>
      <c r="I42" s="345" t="s">
        <v>14</v>
      </c>
      <c r="J42" s="590" t="s">
        <v>342</v>
      </c>
      <c r="K42" s="590" t="s">
        <v>328</v>
      </c>
      <c r="L42" s="590" t="s">
        <v>338</v>
      </c>
      <c r="M42" s="23" t="s">
        <v>92</v>
      </c>
      <c r="N42" s="131" t="s">
        <v>98</v>
      </c>
      <c r="O42" s="211"/>
      <c r="P42" s="132" t="s">
        <v>52</v>
      </c>
      <c r="Q42" s="23" t="s">
        <v>283</v>
      </c>
      <c r="R42" s="22" t="s">
        <v>12</v>
      </c>
      <c r="S42" s="23" t="s">
        <v>284</v>
      </c>
      <c r="T42" s="22" t="s">
        <v>12</v>
      </c>
      <c r="U42" s="23" t="s">
        <v>285</v>
      </c>
      <c r="V42" s="22" t="s">
        <v>200</v>
      </c>
      <c r="W42" s="23" t="s">
        <v>290</v>
      </c>
      <c r="X42" s="24" t="s">
        <v>12</v>
      </c>
      <c r="Y42" s="133">
        <f t="shared" ref="Y42:Y45" si="66">COUNTIF(P42:X42,"○")</f>
        <v>3</v>
      </c>
      <c r="Z42" s="134">
        <f t="shared" ref="Z42:Z45" si="67">COUNTIF(P42:X42,"△")</f>
        <v>1</v>
      </c>
      <c r="AA42" s="135">
        <f t="shared" ref="AA42:AA45" si="68">COUNTIF(P42:X42,"×")</f>
        <v>0</v>
      </c>
      <c r="AB42" s="136"/>
      <c r="AC42" s="137"/>
      <c r="AD42" s="138"/>
      <c r="AE42" s="139">
        <f t="shared" si="61"/>
        <v>81690</v>
      </c>
      <c r="AF42" s="139"/>
      <c r="AG42" s="140"/>
      <c r="AH42" s="290">
        <f t="shared" ref="AH42:AH45" si="69">SUM(AE42:AG42)</f>
        <v>81690</v>
      </c>
      <c r="AI42" s="329" t="s">
        <v>291</v>
      </c>
      <c r="AJ42" s="608">
        <f>197884-34504</f>
        <v>163380</v>
      </c>
      <c r="AK42" s="556">
        <v>0</v>
      </c>
      <c r="AL42" s="556"/>
      <c r="AM42" s="556">
        <v>0</v>
      </c>
      <c r="AN42" s="607">
        <f t="shared" si="63"/>
        <v>163380</v>
      </c>
      <c r="AO42" s="141"/>
      <c r="AP42" s="329" t="s">
        <v>292</v>
      </c>
      <c r="AQ42" s="540"/>
      <c r="AR42" s="540"/>
      <c r="AS42" s="540"/>
      <c r="AT42" s="540"/>
      <c r="AU42" s="540">
        <v>0</v>
      </c>
      <c r="AV42" s="143"/>
      <c r="AW42" s="335" t="s">
        <v>292</v>
      </c>
      <c r="AX42" s="540"/>
      <c r="AY42" s="540"/>
      <c r="AZ42" s="540"/>
      <c r="BA42" s="540"/>
      <c r="BB42" s="540">
        <v>0</v>
      </c>
      <c r="BC42" s="143"/>
      <c r="BD42" s="432" t="s">
        <v>315</v>
      </c>
      <c r="BF42" s="636">
        <f t="shared" si="16"/>
        <v>163380</v>
      </c>
      <c r="BG42" s="636">
        <f t="shared" si="49"/>
        <v>81690</v>
      </c>
    </row>
    <row r="43" spans="1:59" ht="217" customHeight="1" x14ac:dyDescent="0.55000000000000004">
      <c r="B43" s="325" t="str">
        <f t="shared" si="56"/>
        <v>商労</v>
      </c>
      <c r="C43" s="2"/>
      <c r="D43" s="240"/>
      <c r="E43" s="33"/>
      <c r="F43" s="347">
        <v>6</v>
      </c>
      <c r="G43" s="348" t="s">
        <v>48</v>
      </c>
      <c r="H43" s="349" t="s">
        <v>83</v>
      </c>
      <c r="I43" s="350" t="s">
        <v>16</v>
      </c>
      <c r="J43" s="587" t="s">
        <v>329</v>
      </c>
      <c r="K43" s="587"/>
      <c r="L43" s="587"/>
      <c r="M43" s="351" t="s">
        <v>93</v>
      </c>
      <c r="N43" s="349" t="s">
        <v>70</v>
      </c>
      <c r="O43" s="352"/>
      <c r="P43" s="353" t="s">
        <v>52</v>
      </c>
      <c r="Q43" s="351" t="s">
        <v>286</v>
      </c>
      <c r="R43" s="354" t="s">
        <v>200</v>
      </c>
      <c r="S43" s="351" t="s">
        <v>287</v>
      </c>
      <c r="T43" s="354" t="s">
        <v>12</v>
      </c>
      <c r="U43" s="351" t="s">
        <v>288</v>
      </c>
      <c r="V43" s="354" t="s">
        <v>12</v>
      </c>
      <c r="W43" s="351" t="s">
        <v>289</v>
      </c>
      <c r="X43" s="355" t="s">
        <v>161</v>
      </c>
      <c r="Y43" s="356">
        <f t="shared" si="66"/>
        <v>2</v>
      </c>
      <c r="Z43" s="357">
        <f t="shared" si="67"/>
        <v>1</v>
      </c>
      <c r="AA43" s="358">
        <f t="shared" si="68"/>
        <v>1</v>
      </c>
      <c r="AB43" s="359"/>
      <c r="AC43" s="360"/>
      <c r="AD43" s="361"/>
      <c r="AE43" s="362">
        <f t="shared" si="61"/>
        <v>21643.5</v>
      </c>
      <c r="AF43" s="362"/>
      <c r="AG43" s="363"/>
      <c r="AH43" s="364">
        <f t="shared" si="69"/>
        <v>21643.5</v>
      </c>
      <c r="AI43" s="366" t="s">
        <v>293</v>
      </c>
      <c r="AJ43" s="557">
        <v>43287</v>
      </c>
      <c r="AK43" s="557">
        <v>0</v>
      </c>
      <c r="AL43" s="557"/>
      <c r="AM43" s="557">
        <v>0</v>
      </c>
      <c r="AN43" s="557">
        <v>43287</v>
      </c>
      <c r="AO43" s="365"/>
      <c r="AP43" s="366"/>
      <c r="AQ43" s="541"/>
      <c r="AR43" s="541"/>
      <c r="AS43" s="541"/>
      <c r="AT43" s="541"/>
      <c r="AU43" s="541">
        <v>0</v>
      </c>
      <c r="AV43" s="367"/>
      <c r="AW43" s="368"/>
      <c r="AX43" s="541"/>
      <c r="AY43" s="541"/>
      <c r="AZ43" s="541"/>
      <c r="BA43" s="541"/>
      <c r="BB43" s="541">
        <v>0</v>
      </c>
      <c r="BC43" s="367"/>
      <c r="BD43" s="493"/>
      <c r="BF43" s="636">
        <f t="shared" si="16"/>
        <v>43287</v>
      </c>
      <c r="BG43" s="636">
        <f t="shared" si="49"/>
        <v>21643</v>
      </c>
    </row>
    <row r="44" spans="1:59" ht="164" customHeight="1" x14ac:dyDescent="0.55000000000000004">
      <c r="B44" s="325" t="str">
        <f t="shared" si="56"/>
        <v>環農</v>
      </c>
      <c r="C44" s="2"/>
      <c r="D44" s="240"/>
      <c r="E44" s="33"/>
      <c r="F44" s="130">
        <v>7</v>
      </c>
      <c r="G44" s="121" t="s">
        <v>88</v>
      </c>
      <c r="H44" s="131" t="s">
        <v>84</v>
      </c>
      <c r="I44" s="345" t="s">
        <v>161</v>
      </c>
      <c r="J44" s="590" t="s">
        <v>335</v>
      </c>
      <c r="K44" s="590"/>
      <c r="L44" s="590"/>
      <c r="M44" s="23" t="s">
        <v>94</v>
      </c>
      <c r="N44" s="131" t="s">
        <v>58</v>
      </c>
      <c r="O44" s="211"/>
      <c r="P44" s="132" t="s">
        <v>52</v>
      </c>
      <c r="Q44" s="23" t="s">
        <v>196</v>
      </c>
      <c r="R44" s="22" t="s">
        <v>12</v>
      </c>
      <c r="S44" s="23" t="s">
        <v>197</v>
      </c>
      <c r="T44" s="22" t="s">
        <v>12</v>
      </c>
      <c r="U44" s="23" t="s">
        <v>198</v>
      </c>
      <c r="V44" s="22" t="s">
        <v>12</v>
      </c>
      <c r="W44" s="23" t="s">
        <v>199</v>
      </c>
      <c r="X44" s="24" t="s">
        <v>200</v>
      </c>
      <c r="Y44" s="133">
        <f t="shared" si="66"/>
        <v>3</v>
      </c>
      <c r="Z44" s="134">
        <f t="shared" si="67"/>
        <v>1</v>
      </c>
      <c r="AA44" s="135">
        <f t="shared" si="68"/>
        <v>0</v>
      </c>
      <c r="AB44" s="136"/>
      <c r="AC44" s="137"/>
      <c r="AD44" s="138"/>
      <c r="AE44" s="139">
        <f t="shared" si="61"/>
        <v>20585</v>
      </c>
      <c r="AF44" s="139"/>
      <c r="AG44" s="140"/>
      <c r="AH44" s="290">
        <f t="shared" si="69"/>
        <v>20585</v>
      </c>
      <c r="AI44" s="329" t="s">
        <v>201</v>
      </c>
      <c r="AJ44" s="556">
        <v>41170</v>
      </c>
      <c r="AK44" s="556">
        <v>0</v>
      </c>
      <c r="AL44" s="556"/>
      <c r="AM44" s="556">
        <v>0</v>
      </c>
      <c r="AN44" s="556">
        <f t="shared" ref="AN44:AN45" si="70">AJ44-AK44-AL44-AM44</f>
        <v>41170</v>
      </c>
      <c r="AO44" s="141"/>
      <c r="AP44" s="329" t="s">
        <v>202</v>
      </c>
      <c r="AQ44" s="540"/>
      <c r="AR44" s="540"/>
      <c r="AS44" s="540"/>
      <c r="AT44" s="540"/>
      <c r="AU44" s="540">
        <f t="shared" ref="AU44:AU45" si="71">AQ44-AR44-AS44-AT44</f>
        <v>0</v>
      </c>
      <c r="AV44" s="143"/>
      <c r="AW44" s="335" t="s">
        <v>202</v>
      </c>
      <c r="AX44" s="540"/>
      <c r="AY44" s="540"/>
      <c r="AZ44" s="540"/>
      <c r="BA44" s="540"/>
      <c r="BB44" s="540">
        <f t="shared" ref="BB44:BB45" si="72">AX44-AY44-AZ44-BA44</f>
        <v>0</v>
      </c>
      <c r="BC44" s="143"/>
      <c r="BD44" s="432" t="s">
        <v>316</v>
      </c>
      <c r="BF44" s="636">
        <f t="shared" si="16"/>
        <v>41170</v>
      </c>
      <c r="BG44" s="636">
        <f t="shared" si="49"/>
        <v>20585</v>
      </c>
    </row>
    <row r="45" spans="1:59" ht="153" customHeight="1" x14ac:dyDescent="0.55000000000000004">
      <c r="B45" s="325" t="str">
        <f t="shared" si="56"/>
        <v>都整</v>
      </c>
      <c r="C45" s="2"/>
      <c r="D45" s="240"/>
      <c r="E45" s="33"/>
      <c r="F45" s="130">
        <v>8</v>
      </c>
      <c r="G45" s="121" t="s">
        <v>89</v>
      </c>
      <c r="H45" s="131" t="s">
        <v>85</v>
      </c>
      <c r="I45" s="345" t="s">
        <v>14</v>
      </c>
      <c r="J45" s="590"/>
      <c r="K45" s="590" t="s">
        <v>326</v>
      </c>
      <c r="L45" s="590" t="s">
        <v>340</v>
      </c>
      <c r="M45" s="23" t="s">
        <v>95</v>
      </c>
      <c r="N45" s="131" t="s">
        <v>97</v>
      </c>
      <c r="O45" s="211"/>
      <c r="P45" s="132" t="s">
        <v>52</v>
      </c>
      <c r="Q45" s="23" t="s">
        <v>164</v>
      </c>
      <c r="R45" s="22" t="s">
        <v>12</v>
      </c>
      <c r="S45" s="23" t="s">
        <v>165</v>
      </c>
      <c r="T45" s="22" t="s">
        <v>12</v>
      </c>
      <c r="U45" s="23" t="s">
        <v>166</v>
      </c>
      <c r="V45" s="22" t="s">
        <v>12</v>
      </c>
      <c r="W45" s="23" t="s">
        <v>167</v>
      </c>
      <c r="X45" s="24" t="s">
        <v>12</v>
      </c>
      <c r="Y45" s="133">
        <f t="shared" si="66"/>
        <v>4</v>
      </c>
      <c r="Z45" s="134">
        <f t="shared" si="67"/>
        <v>0</v>
      </c>
      <c r="AA45" s="135">
        <f t="shared" si="68"/>
        <v>0</v>
      </c>
      <c r="AB45" s="136"/>
      <c r="AC45" s="137"/>
      <c r="AD45" s="138"/>
      <c r="AE45" s="139">
        <f t="shared" si="61"/>
        <v>85404.5</v>
      </c>
      <c r="AF45" s="139"/>
      <c r="AG45" s="140"/>
      <c r="AH45" s="290">
        <f t="shared" si="69"/>
        <v>85404.5</v>
      </c>
      <c r="AI45" s="329" t="s">
        <v>168</v>
      </c>
      <c r="AJ45" s="556">
        <v>170809</v>
      </c>
      <c r="AK45" s="556">
        <v>0</v>
      </c>
      <c r="AL45" s="556"/>
      <c r="AM45" s="556">
        <v>0</v>
      </c>
      <c r="AN45" s="556">
        <f t="shared" si="70"/>
        <v>170809</v>
      </c>
      <c r="AO45" s="141"/>
      <c r="AP45" s="329" t="s">
        <v>169</v>
      </c>
      <c r="AQ45" s="540">
        <v>350000</v>
      </c>
      <c r="AR45" s="540">
        <v>0</v>
      </c>
      <c r="AS45" s="540"/>
      <c r="AT45" s="540"/>
      <c r="AU45" s="540">
        <f t="shared" si="71"/>
        <v>350000</v>
      </c>
      <c r="AV45" s="143"/>
      <c r="AW45" s="335" t="s">
        <v>170</v>
      </c>
      <c r="AX45" s="540">
        <v>350000</v>
      </c>
      <c r="AY45" s="540">
        <v>0</v>
      </c>
      <c r="AZ45" s="540"/>
      <c r="BA45" s="540"/>
      <c r="BB45" s="540">
        <f t="shared" si="72"/>
        <v>350000</v>
      </c>
      <c r="BC45" s="143"/>
      <c r="BD45" s="432" t="s">
        <v>317</v>
      </c>
      <c r="BF45" s="636">
        <f t="shared" si="16"/>
        <v>170809</v>
      </c>
      <c r="BG45" s="636">
        <f t="shared" si="49"/>
        <v>85404</v>
      </c>
    </row>
    <row r="46" spans="1:59" s="40" customFormat="1" ht="30" customHeight="1" x14ac:dyDescent="0.55000000000000004">
      <c r="B46" s="85" t="s">
        <v>150</v>
      </c>
      <c r="C46" s="49"/>
      <c r="D46" s="239"/>
      <c r="E46" s="50" t="s">
        <v>5</v>
      </c>
      <c r="F46" s="51"/>
      <c r="G46" s="72"/>
      <c r="H46" s="41"/>
      <c r="I46" s="344"/>
      <c r="J46" s="595"/>
      <c r="K46" s="595"/>
      <c r="L46" s="595"/>
      <c r="M46" s="41"/>
      <c r="N46" s="204"/>
      <c r="O46" s="209"/>
      <c r="P46" s="119"/>
      <c r="Q46" s="56"/>
      <c r="R46" s="42"/>
      <c r="S46" s="43"/>
      <c r="T46" s="42"/>
      <c r="U46" s="43"/>
      <c r="V46" s="42"/>
      <c r="W46" s="43"/>
      <c r="X46" s="44"/>
      <c r="Y46" s="45"/>
      <c r="Z46" s="43"/>
      <c r="AA46" s="61"/>
      <c r="AB46" s="109"/>
      <c r="AC46" s="110"/>
      <c r="AD46" s="111"/>
      <c r="AE46" s="46">
        <f>SUM(AE47:AE48)</f>
        <v>10000</v>
      </c>
      <c r="AF46" s="46">
        <v>0</v>
      </c>
      <c r="AG46" s="47">
        <v>0</v>
      </c>
      <c r="AH46" s="286">
        <v>0</v>
      </c>
      <c r="AI46" s="562">
        <v>0</v>
      </c>
      <c r="AJ46" s="542">
        <f>SUM(AJ47:AJ48)</f>
        <v>20000</v>
      </c>
      <c r="AK46" s="542">
        <v>0</v>
      </c>
      <c r="AL46" s="542">
        <v>0</v>
      </c>
      <c r="AM46" s="542">
        <v>0</v>
      </c>
      <c r="AN46" s="542">
        <v>0</v>
      </c>
      <c r="AO46" s="567">
        <v>0</v>
      </c>
      <c r="AP46" s="548">
        <v>0</v>
      </c>
      <c r="AQ46" s="542">
        <v>0</v>
      </c>
      <c r="AR46" s="542">
        <v>0</v>
      </c>
      <c r="AS46" s="542">
        <v>0</v>
      </c>
      <c r="AT46" s="542">
        <v>0</v>
      </c>
      <c r="AU46" s="542">
        <v>0</v>
      </c>
      <c r="AV46" s="567">
        <v>0</v>
      </c>
      <c r="AW46" s="548">
        <v>0</v>
      </c>
      <c r="AX46" s="542">
        <v>0</v>
      </c>
      <c r="AY46" s="542">
        <v>0</v>
      </c>
      <c r="AZ46" s="542">
        <v>0</v>
      </c>
      <c r="BA46" s="542">
        <v>0</v>
      </c>
      <c r="BB46" s="542">
        <v>0</v>
      </c>
      <c r="BC46" s="567">
        <v>0</v>
      </c>
      <c r="BD46" s="573"/>
      <c r="BF46" s="636"/>
      <c r="BG46" s="636">
        <f t="shared" si="49"/>
        <v>0</v>
      </c>
    </row>
    <row r="47" spans="1:59" ht="115" customHeight="1" x14ac:dyDescent="0.55000000000000004">
      <c r="A47" s="1" t="str">
        <f>AB47&amp;AC47</f>
        <v>高○</v>
      </c>
      <c r="B47" s="325" t="str">
        <f t="shared" si="56"/>
        <v>都整</v>
      </c>
      <c r="C47" s="2"/>
      <c r="D47" s="240"/>
      <c r="E47" s="33"/>
      <c r="F47" s="439">
        <v>1</v>
      </c>
      <c r="G47" s="440" t="s">
        <v>89</v>
      </c>
      <c r="H47" s="441" t="s">
        <v>124</v>
      </c>
      <c r="I47" s="442" t="s">
        <v>14</v>
      </c>
      <c r="J47" s="591"/>
      <c r="K47" s="591" t="s">
        <v>334</v>
      </c>
      <c r="L47" s="591"/>
      <c r="M47" s="17" t="s">
        <v>125</v>
      </c>
      <c r="N47" s="441" t="s">
        <v>97</v>
      </c>
      <c r="O47" s="213" t="s">
        <v>12</v>
      </c>
      <c r="P47" s="443" t="s">
        <v>52</v>
      </c>
      <c r="Q47" s="17" t="s">
        <v>171</v>
      </c>
      <c r="R47" s="16" t="s">
        <v>12</v>
      </c>
      <c r="S47" s="17" t="s">
        <v>172</v>
      </c>
      <c r="T47" s="16" t="s">
        <v>12</v>
      </c>
      <c r="U47" s="17" t="s">
        <v>173</v>
      </c>
      <c r="V47" s="16" t="s">
        <v>12</v>
      </c>
      <c r="W47" s="17" t="s">
        <v>174</v>
      </c>
      <c r="X47" s="18" t="s">
        <v>161</v>
      </c>
      <c r="Y47" s="444">
        <f>COUNTIF(P47:X47,"○")</f>
        <v>3</v>
      </c>
      <c r="Z47" s="445">
        <f>COUNTIF(P47:X47,"△")</f>
        <v>0</v>
      </c>
      <c r="AA47" s="446">
        <f>COUNTIF(P47:X47,"×")</f>
        <v>1</v>
      </c>
      <c r="AB47" s="433" t="s">
        <v>37</v>
      </c>
      <c r="AC47" s="434" t="s">
        <v>12</v>
      </c>
      <c r="AD47" s="435">
        <v>3</v>
      </c>
      <c r="AE47" s="436">
        <f>AN47/2</f>
        <v>10000</v>
      </c>
      <c r="AF47" s="436"/>
      <c r="AG47" s="437"/>
      <c r="AH47" s="438">
        <f>SUM(AE47:AG47)</f>
        <v>10000</v>
      </c>
      <c r="AI47" s="448" t="s">
        <v>126</v>
      </c>
      <c r="AJ47" s="552">
        <v>20000</v>
      </c>
      <c r="AK47" s="552">
        <v>0</v>
      </c>
      <c r="AL47" s="552"/>
      <c r="AM47" s="552">
        <v>0</v>
      </c>
      <c r="AN47" s="552">
        <f>AJ47-AK47-AL47-AM47</f>
        <v>20000</v>
      </c>
      <c r="AO47" s="447"/>
      <c r="AP47" s="448"/>
      <c r="AQ47" s="549"/>
      <c r="AR47" s="549"/>
      <c r="AS47" s="549"/>
      <c r="AT47" s="549"/>
      <c r="AU47" s="549">
        <f>AQ47-AR47-AS47-AT47</f>
        <v>0</v>
      </c>
      <c r="AV47" s="449"/>
      <c r="AW47" s="450"/>
      <c r="AX47" s="549"/>
      <c r="AY47" s="549"/>
      <c r="AZ47" s="549"/>
      <c r="BA47" s="549"/>
      <c r="BB47" s="549">
        <f>AX47-AY47-AZ47-BA47</f>
        <v>0</v>
      </c>
      <c r="BC47" s="449"/>
      <c r="BD47" s="578" t="s">
        <v>318</v>
      </c>
      <c r="BF47" s="636">
        <f t="shared" si="16"/>
        <v>20000</v>
      </c>
      <c r="BG47" s="636">
        <f t="shared" si="49"/>
        <v>10000</v>
      </c>
    </row>
    <row r="48" spans="1:59" ht="26.5" x14ac:dyDescent="0.55000000000000004">
      <c r="A48" s="1" t="str">
        <f t="shared" ref="A48" si="73">AB48&amp;AC48</f>
        <v/>
      </c>
      <c r="B48" s="178">
        <f t="shared" si="56"/>
        <v>0</v>
      </c>
      <c r="C48" s="2"/>
      <c r="D48" s="240"/>
      <c r="E48" s="33"/>
      <c r="F48" s="451">
        <v>2</v>
      </c>
      <c r="G48" s="452"/>
      <c r="H48" s="453"/>
      <c r="I48" s="454"/>
      <c r="J48" s="599"/>
      <c r="K48" s="599"/>
      <c r="L48" s="599"/>
      <c r="M48" s="455"/>
      <c r="N48" s="453"/>
      <c r="O48" s="456"/>
      <c r="P48" s="457"/>
      <c r="Q48" s="455"/>
      <c r="R48" s="458"/>
      <c r="S48" s="455"/>
      <c r="T48" s="458"/>
      <c r="U48" s="455"/>
      <c r="V48" s="458"/>
      <c r="W48" s="455"/>
      <c r="X48" s="459"/>
      <c r="Y48" s="460">
        <f t="shared" ref="Y48" si="74">COUNTIF(P48:X48,"○")</f>
        <v>0</v>
      </c>
      <c r="Z48" s="461">
        <f t="shared" ref="Z48" si="75">COUNTIF(P48:X48,"△")</f>
        <v>0</v>
      </c>
      <c r="AA48" s="462">
        <f t="shared" ref="AA48" si="76">COUNTIF(P48:X48,"×")</f>
        <v>0</v>
      </c>
      <c r="AB48" s="463"/>
      <c r="AC48" s="464"/>
      <c r="AD48" s="465"/>
      <c r="AE48" s="466"/>
      <c r="AF48" s="466"/>
      <c r="AG48" s="467"/>
      <c r="AH48" s="468">
        <f t="shared" ref="AH48" si="77">SUM(AE48:AG48)</f>
        <v>0</v>
      </c>
      <c r="AI48" s="470"/>
      <c r="AJ48" s="565"/>
      <c r="AK48" s="565"/>
      <c r="AL48" s="565"/>
      <c r="AM48" s="565"/>
      <c r="AN48" s="565">
        <f t="shared" ref="AN48" si="78">AJ48-AK48-AL48-AM48</f>
        <v>0</v>
      </c>
      <c r="AO48" s="469"/>
      <c r="AP48" s="470"/>
      <c r="AQ48" s="550"/>
      <c r="AR48" s="550"/>
      <c r="AS48" s="550"/>
      <c r="AT48" s="550"/>
      <c r="AU48" s="550">
        <f t="shared" ref="AU48" si="79">AQ48-AR48-AS48-AT48</f>
        <v>0</v>
      </c>
      <c r="AV48" s="471"/>
      <c r="AW48" s="472"/>
      <c r="AX48" s="550"/>
      <c r="AY48" s="550"/>
      <c r="AZ48" s="550"/>
      <c r="BA48" s="550"/>
      <c r="BB48" s="550">
        <f t="shared" ref="BB48" si="80">AX48-AY48-AZ48-BA48</f>
        <v>0</v>
      </c>
      <c r="BC48" s="471"/>
      <c r="BD48" s="579"/>
      <c r="BF48" s="636">
        <f t="shared" si="16"/>
        <v>0</v>
      </c>
      <c r="BG48" s="636">
        <f t="shared" si="49"/>
        <v>0</v>
      </c>
    </row>
    <row r="49" spans="1:59" s="40" customFormat="1" ht="30" customHeight="1" x14ac:dyDescent="0.55000000000000004">
      <c r="B49" s="85" t="s">
        <v>150</v>
      </c>
      <c r="C49" s="48"/>
      <c r="D49" s="218" t="s">
        <v>144</v>
      </c>
      <c r="E49" s="219"/>
      <c r="F49" s="219"/>
      <c r="G49" s="220"/>
      <c r="H49" s="221"/>
      <c r="I49" s="343"/>
      <c r="J49" s="594"/>
      <c r="K49" s="594"/>
      <c r="L49" s="594"/>
      <c r="M49" s="221"/>
      <c r="N49" s="222"/>
      <c r="O49" s="223"/>
      <c r="P49" s="224"/>
      <c r="Q49" s="225"/>
      <c r="R49" s="226"/>
      <c r="S49" s="224"/>
      <c r="T49" s="226"/>
      <c r="U49" s="224"/>
      <c r="V49" s="226"/>
      <c r="W49" s="224"/>
      <c r="X49" s="227"/>
      <c r="Y49" s="228"/>
      <c r="Z49" s="224"/>
      <c r="AA49" s="229"/>
      <c r="AB49" s="230"/>
      <c r="AC49" s="231"/>
      <c r="AD49" s="232"/>
      <c r="AE49" s="233">
        <f>AE50</f>
        <v>0</v>
      </c>
      <c r="AF49" s="233">
        <f t="shared" ref="AF49" si="81">AF50</f>
        <v>0</v>
      </c>
      <c r="AG49" s="234">
        <f t="shared" ref="AG49" si="82">AG50</f>
        <v>0</v>
      </c>
      <c r="AH49" s="285">
        <f t="shared" ref="AH49" si="83">AH50</f>
        <v>0</v>
      </c>
      <c r="AI49" s="331"/>
      <c r="AJ49" s="551">
        <f t="shared" ref="AJ49" si="84">AJ50</f>
        <v>0</v>
      </c>
      <c r="AK49" s="551">
        <f t="shared" ref="AK49" si="85">AK50</f>
        <v>0</v>
      </c>
      <c r="AL49" s="551">
        <f t="shared" ref="AL49" si="86">AL50</f>
        <v>0</v>
      </c>
      <c r="AM49" s="551">
        <f t="shared" ref="AM49" si="87">AM50</f>
        <v>0</v>
      </c>
      <c r="AN49" s="551">
        <f t="shared" ref="AN49" si="88">AN50</f>
        <v>0</v>
      </c>
      <c r="AO49" s="241">
        <f t="shared" ref="AO49" si="89">AO50</f>
        <v>0</v>
      </c>
      <c r="AP49" s="331"/>
      <c r="AQ49" s="551">
        <f t="shared" ref="AQ49" si="90">AQ50</f>
        <v>0</v>
      </c>
      <c r="AR49" s="551">
        <f t="shared" ref="AR49" si="91">AR50</f>
        <v>0</v>
      </c>
      <c r="AS49" s="551">
        <f t="shared" ref="AS49" si="92">AS50</f>
        <v>0</v>
      </c>
      <c r="AT49" s="551">
        <f t="shared" ref="AT49" si="93">AT50</f>
        <v>0</v>
      </c>
      <c r="AU49" s="551">
        <f t="shared" ref="AU49" si="94">AU50</f>
        <v>0</v>
      </c>
      <c r="AV49" s="568">
        <f t="shared" ref="AV49" si="95">AV50</f>
        <v>0</v>
      </c>
      <c r="AW49" s="337"/>
      <c r="AX49" s="551">
        <f t="shared" ref="AX49" si="96">AX50</f>
        <v>0</v>
      </c>
      <c r="AY49" s="551">
        <f t="shared" ref="AY49" si="97">AY50</f>
        <v>0</v>
      </c>
      <c r="AZ49" s="551">
        <f t="shared" ref="AZ49" si="98">AZ50</f>
        <v>0</v>
      </c>
      <c r="BA49" s="551">
        <f t="shared" ref="BA49" si="99">BA50</f>
        <v>0</v>
      </c>
      <c r="BB49" s="551">
        <f t="shared" ref="BB49" si="100">BB50</f>
        <v>0</v>
      </c>
      <c r="BC49" s="568">
        <f t="shared" ref="BC49" si="101">BC50</f>
        <v>0</v>
      </c>
      <c r="BD49" s="580"/>
      <c r="BF49" s="636"/>
      <c r="BG49" s="636">
        <f t="shared" si="49"/>
        <v>0</v>
      </c>
    </row>
    <row r="50" spans="1:59" s="40" customFormat="1" ht="30" customHeight="1" x14ac:dyDescent="0.55000000000000004">
      <c r="B50" s="85" t="s">
        <v>150</v>
      </c>
      <c r="C50" s="49"/>
      <c r="D50" s="239"/>
      <c r="E50" s="50" t="s">
        <v>5</v>
      </c>
      <c r="F50" s="51"/>
      <c r="G50" s="72"/>
      <c r="H50" s="41"/>
      <c r="I50" s="344"/>
      <c r="J50" s="595"/>
      <c r="K50" s="595"/>
      <c r="L50" s="595"/>
      <c r="M50" s="41"/>
      <c r="N50" s="204"/>
      <c r="O50" s="209"/>
      <c r="P50" s="119"/>
      <c r="Q50" s="56"/>
      <c r="R50" s="42"/>
      <c r="S50" s="43"/>
      <c r="T50" s="42"/>
      <c r="U50" s="43"/>
      <c r="V50" s="42"/>
      <c r="W50" s="43"/>
      <c r="X50" s="44"/>
      <c r="Y50" s="45"/>
      <c r="Z50" s="43"/>
      <c r="AA50" s="61"/>
      <c r="AB50" s="109"/>
      <c r="AC50" s="110"/>
      <c r="AD50" s="111"/>
      <c r="AE50" s="46">
        <f>SUM(AE51:AE51)</f>
        <v>0</v>
      </c>
      <c r="AF50" s="46">
        <v>0</v>
      </c>
      <c r="AG50" s="47">
        <v>0</v>
      </c>
      <c r="AH50" s="286">
        <v>0</v>
      </c>
      <c r="AI50" s="562">
        <v>0</v>
      </c>
      <c r="AJ50" s="542">
        <f>SUM(AJ51)</f>
        <v>0</v>
      </c>
      <c r="AK50" s="542">
        <f t="shared" ref="AK50:AO50" si="102">SUM(AK51)</f>
        <v>0</v>
      </c>
      <c r="AL50" s="542">
        <f t="shared" si="102"/>
        <v>0</v>
      </c>
      <c r="AM50" s="542">
        <f t="shared" si="102"/>
        <v>0</v>
      </c>
      <c r="AN50" s="542">
        <f t="shared" si="102"/>
        <v>0</v>
      </c>
      <c r="AO50" s="567">
        <f t="shared" si="102"/>
        <v>0</v>
      </c>
      <c r="AP50" s="548">
        <v>0</v>
      </c>
      <c r="AQ50" s="542">
        <v>0</v>
      </c>
      <c r="AR50" s="542">
        <v>0</v>
      </c>
      <c r="AS50" s="542">
        <v>0</v>
      </c>
      <c r="AT50" s="542">
        <v>0</v>
      </c>
      <c r="AU50" s="542">
        <v>0</v>
      </c>
      <c r="AV50" s="567">
        <v>0</v>
      </c>
      <c r="AW50" s="548">
        <v>0</v>
      </c>
      <c r="AX50" s="542">
        <v>0</v>
      </c>
      <c r="AY50" s="542">
        <v>0</v>
      </c>
      <c r="AZ50" s="542">
        <v>0</v>
      </c>
      <c r="BA50" s="542">
        <v>0</v>
      </c>
      <c r="BB50" s="542">
        <v>0</v>
      </c>
      <c r="BC50" s="567">
        <v>0</v>
      </c>
      <c r="BD50" s="582"/>
      <c r="BF50" s="636"/>
      <c r="BG50" s="636">
        <f t="shared" si="49"/>
        <v>0</v>
      </c>
    </row>
    <row r="51" spans="1:59" ht="67" customHeight="1" x14ac:dyDescent="0.55000000000000004">
      <c r="A51" s="1" t="str">
        <f>AB51&amp;AC51</f>
        <v/>
      </c>
      <c r="B51" s="178">
        <f t="shared" si="56"/>
        <v>0</v>
      </c>
      <c r="C51" s="2"/>
      <c r="D51" s="240"/>
      <c r="E51" s="33"/>
      <c r="F51" s="439">
        <v>1</v>
      </c>
      <c r="G51" s="440"/>
      <c r="H51" s="441"/>
      <c r="I51" s="442"/>
      <c r="J51" s="591"/>
      <c r="K51" s="591"/>
      <c r="L51" s="591"/>
      <c r="M51" s="17"/>
      <c r="N51" s="441"/>
      <c r="O51" s="213"/>
      <c r="P51" s="443"/>
      <c r="Q51" s="17"/>
      <c r="R51" s="16"/>
      <c r="S51" s="17"/>
      <c r="T51" s="16"/>
      <c r="U51" s="17"/>
      <c r="V51" s="16"/>
      <c r="W51" s="17"/>
      <c r="X51" s="18"/>
      <c r="Y51" s="444">
        <f>COUNTIF(P51:X51,"○")</f>
        <v>0</v>
      </c>
      <c r="Z51" s="445">
        <f>COUNTIF(P51:X51,"△")</f>
        <v>0</v>
      </c>
      <c r="AA51" s="446">
        <f>COUNTIF(P51:X51,"×")</f>
        <v>0</v>
      </c>
      <c r="AB51" s="433"/>
      <c r="AC51" s="434"/>
      <c r="AD51" s="435"/>
      <c r="AE51" s="436">
        <f>AN51/2</f>
        <v>0</v>
      </c>
      <c r="AF51" s="436"/>
      <c r="AG51" s="437"/>
      <c r="AH51" s="438">
        <f>SUM(AE51:AG51)</f>
        <v>0</v>
      </c>
      <c r="AI51" s="448"/>
      <c r="AJ51" s="552"/>
      <c r="AK51" s="552"/>
      <c r="AL51" s="552"/>
      <c r="AM51" s="552"/>
      <c r="AN51" s="552">
        <f>AJ51-AK51-AL51-AM51</f>
        <v>0</v>
      </c>
      <c r="AO51" s="585"/>
      <c r="AP51" s="450"/>
      <c r="AQ51" s="549"/>
      <c r="AR51" s="549"/>
      <c r="AS51" s="549"/>
      <c r="AT51" s="549"/>
      <c r="AU51" s="549">
        <f>AQ51-AR51-AS51-AT51</f>
        <v>0</v>
      </c>
      <c r="AV51" s="449"/>
      <c r="AW51" s="450"/>
      <c r="AX51" s="549"/>
      <c r="AY51" s="549"/>
      <c r="AZ51" s="549"/>
      <c r="BA51" s="549"/>
      <c r="BB51" s="549">
        <f>AX51-AY51-AZ51-BA51</f>
        <v>0</v>
      </c>
      <c r="BC51" s="449"/>
      <c r="BD51" s="583"/>
      <c r="BF51" s="636">
        <f t="shared" si="16"/>
        <v>0</v>
      </c>
      <c r="BG51" s="636">
        <f t="shared" si="49"/>
        <v>0</v>
      </c>
    </row>
    <row r="52" spans="1:59" s="40" customFormat="1" ht="30" customHeight="1" x14ac:dyDescent="0.55000000000000004">
      <c r="B52" s="85" t="s">
        <v>150</v>
      </c>
      <c r="C52" s="48"/>
      <c r="D52" s="218" t="s">
        <v>145</v>
      </c>
      <c r="E52" s="219"/>
      <c r="F52" s="219"/>
      <c r="G52" s="220"/>
      <c r="H52" s="221"/>
      <c r="I52" s="343"/>
      <c r="J52" s="594"/>
      <c r="K52" s="594"/>
      <c r="L52" s="594"/>
      <c r="M52" s="221"/>
      <c r="N52" s="222"/>
      <c r="O52" s="223"/>
      <c r="P52" s="224"/>
      <c r="Q52" s="225"/>
      <c r="R52" s="226"/>
      <c r="S52" s="224"/>
      <c r="T52" s="226"/>
      <c r="U52" s="224"/>
      <c r="V52" s="226"/>
      <c r="W52" s="224"/>
      <c r="X52" s="227"/>
      <c r="Y52" s="228"/>
      <c r="Z52" s="224"/>
      <c r="AA52" s="229"/>
      <c r="AB52" s="230"/>
      <c r="AC52" s="231"/>
      <c r="AD52" s="232"/>
      <c r="AE52" s="233">
        <f>AE53</f>
        <v>36889</v>
      </c>
      <c r="AF52" s="233">
        <f t="shared" ref="AF52:AH52" si="103">AF53</f>
        <v>0</v>
      </c>
      <c r="AG52" s="234">
        <f t="shared" si="103"/>
        <v>0</v>
      </c>
      <c r="AH52" s="285">
        <f t="shared" si="103"/>
        <v>0</v>
      </c>
      <c r="AI52" s="331"/>
      <c r="AJ52" s="551">
        <f t="shared" ref="AJ52:AO52" si="104">AJ53</f>
        <v>1475555</v>
      </c>
      <c r="AK52" s="551">
        <f t="shared" si="104"/>
        <v>737777</v>
      </c>
      <c r="AL52" s="551">
        <f t="shared" si="104"/>
        <v>0</v>
      </c>
      <c r="AM52" s="551">
        <f t="shared" si="104"/>
        <v>664000</v>
      </c>
      <c r="AN52" s="551">
        <f t="shared" si="104"/>
        <v>73778</v>
      </c>
      <c r="AO52" s="568">
        <f t="shared" si="104"/>
        <v>0</v>
      </c>
      <c r="AP52" s="337"/>
      <c r="AQ52" s="551">
        <f t="shared" ref="AQ52:AV52" si="105">AQ53</f>
        <v>2000000</v>
      </c>
      <c r="AR52" s="551">
        <f t="shared" si="105"/>
        <v>1000000</v>
      </c>
      <c r="AS52" s="551">
        <f t="shared" si="105"/>
        <v>0</v>
      </c>
      <c r="AT52" s="551">
        <f t="shared" si="105"/>
        <v>900000</v>
      </c>
      <c r="AU52" s="551">
        <f t="shared" si="105"/>
        <v>100000</v>
      </c>
      <c r="AV52" s="568">
        <f t="shared" si="105"/>
        <v>0</v>
      </c>
      <c r="AW52" s="337"/>
      <c r="AX52" s="551">
        <f t="shared" ref="AX52:BC52" si="106">AX53</f>
        <v>2000000</v>
      </c>
      <c r="AY52" s="551">
        <f t="shared" si="106"/>
        <v>1000000</v>
      </c>
      <c r="AZ52" s="551">
        <f t="shared" si="106"/>
        <v>0</v>
      </c>
      <c r="BA52" s="551">
        <f t="shared" si="106"/>
        <v>900000</v>
      </c>
      <c r="BB52" s="551">
        <f t="shared" si="106"/>
        <v>100000</v>
      </c>
      <c r="BC52" s="568">
        <f t="shared" si="106"/>
        <v>0</v>
      </c>
      <c r="BD52" s="584"/>
      <c r="BF52" s="636"/>
      <c r="BG52" s="636">
        <f t="shared" si="49"/>
        <v>0</v>
      </c>
    </row>
    <row r="53" spans="1:59" s="40" customFormat="1" ht="30" customHeight="1" x14ac:dyDescent="0.55000000000000004">
      <c r="B53" s="85" t="s">
        <v>150</v>
      </c>
      <c r="C53" s="49"/>
      <c r="D53" s="239"/>
      <c r="E53" s="50" t="s">
        <v>5</v>
      </c>
      <c r="F53" s="51"/>
      <c r="G53" s="72"/>
      <c r="H53" s="41"/>
      <c r="I53" s="344"/>
      <c r="J53" s="595"/>
      <c r="K53" s="595"/>
      <c r="L53" s="595"/>
      <c r="M53" s="41"/>
      <c r="N53" s="204"/>
      <c r="O53" s="209"/>
      <c r="P53" s="119"/>
      <c r="Q53" s="56"/>
      <c r="R53" s="42"/>
      <c r="S53" s="43"/>
      <c r="T53" s="42"/>
      <c r="U53" s="43"/>
      <c r="V53" s="42"/>
      <c r="W53" s="43"/>
      <c r="X53" s="44"/>
      <c r="Y53" s="45"/>
      <c r="Z53" s="43"/>
      <c r="AA53" s="61"/>
      <c r="AB53" s="109"/>
      <c r="AC53" s="110"/>
      <c r="AD53" s="111"/>
      <c r="AE53" s="46">
        <f>SUM(AE54:AE55)</f>
        <v>36889</v>
      </c>
      <c r="AF53" s="46">
        <v>0</v>
      </c>
      <c r="AG53" s="47">
        <v>0</v>
      </c>
      <c r="AH53" s="286">
        <v>0</v>
      </c>
      <c r="AI53" s="562">
        <v>0</v>
      </c>
      <c r="AJ53" s="542">
        <f>SUM(AJ54:AJ55)</f>
        <v>1475555</v>
      </c>
      <c r="AK53" s="542">
        <f t="shared" ref="AK53:AO53" si="107">SUM(AK54:AK55)</f>
        <v>737777</v>
      </c>
      <c r="AL53" s="542">
        <f t="shared" si="107"/>
        <v>0</v>
      </c>
      <c r="AM53" s="542">
        <f t="shared" si="107"/>
        <v>664000</v>
      </c>
      <c r="AN53" s="542">
        <f t="shared" si="107"/>
        <v>73778</v>
      </c>
      <c r="AO53" s="567">
        <f t="shared" si="107"/>
        <v>0</v>
      </c>
      <c r="AP53" s="548">
        <v>0</v>
      </c>
      <c r="AQ53" s="542">
        <f>SUM(AQ54:AQ55)</f>
        <v>2000000</v>
      </c>
      <c r="AR53" s="542">
        <f t="shared" ref="AR53" si="108">SUM(AR54:AR55)</f>
        <v>1000000</v>
      </c>
      <c r="AS53" s="542">
        <f t="shared" ref="AS53" si="109">SUM(AS54:AS55)</f>
        <v>0</v>
      </c>
      <c r="AT53" s="542">
        <f t="shared" ref="AT53" si="110">SUM(AT54:AT55)</f>
        <v>900000</v>
      </c>
      <c r="AU53" s="542">
        <f t="shared" ref="AU53" si="111">SUM(AU54:AU55)</f>
        <v>100000</v>
      </c>
      <c r="AV53" s="567">
        <f t="shared" ref="AV53" si="112">SUM(AV54:AV55)</f>
        <v>0</v>
      </c>
      <c r="AW53" s="548">
        <v>0</v>
      </c>
      <c r="AX53" s="542">
        <f>SUM(AX54:AX55)</f>
        <v>2000000</v>
      </c>
      <c r="AY53" s="542">
        <f t="shared" ref="AY53" si="113">SUM(AY54:AY55)</f>
        <v>1000000</v>
      </c>
      <c r="AZ53" s="542">
        <f t="shared" ref="AZ53" si="114">SUM(AZ54:AZ55)</f>
        <v>0</v>
      </c>
      <c r="BA53" s="542">
        <f t="shared" ref="BA53" si="115">SUM(BA54:BA55)</f>
        <v>900000</v>
      </c>
      <c r="BB53" s="542">
        <f t="shared" ref="BB53" si="116">SUM(BB54:BB55)</f>
        <v>100000</v>
      </c>
      <c r="BC53" s="567">
        <f t="shared" ref="BC53" si="117">SUM(BC54:BC55)</f>
        <v>0</v>
      </c>
      <c r="BD53" s="582"/>
      <c r="BF53" s="636"/>
      <c r="BG53" s="636">
        <f t="shared" si="49"/>
        <v>0</v>
      </c>
    </row>
    <row r="54" spans="1:59" ht="75" customHeight="1" x14ac:dyDescent="0.55000000000000004">
      <c r="A54" s="1" t="str">
        <f>AB54&amp;AC54</f>
        <v/>
      </c>
      <c r="B54" s="325" t="str">
        <f t="shared" ref="B54:B55" si="118">G54</f>
        <v>都整</v>
      </c>
      <c r="C54" s="2"/>
      <c r="D54" s="240"/>
      <c r="E54" s="33"/>
      <c r="F54" s="439">
        <v>1</v>
      </c>
      <c r="G54" s="440" t="s">
        <v>89</v>
      </c>
      <c r="H54" s="441" t="s">
        <v>175</v>
      </c>
      <c r="I54" s="442" t="s">
        <v>14</v>
      </c>
      <c r="J54" s="591"/>
      <c r="K54" s="591"/>
      <c r="L54" s="591"/>
      <c r="M54" s="17" t="s">
        <v>176</v>
      </c>
      <c r="N54" s="441"/>
      <c r="O54" s="213"/>
      <c r="P54" s="443" t="s">
        <v>52</v>
      </c>
      <c r="Q54" s="17" t="s">
        <v>177</v>
      </c>
      <c r="R54" s="16" t="s">
        <v>12</v>
      </c>
      <c r="S54" s="17" t="s">
        <v>178</v>
      </c>
      <c r="T54" s="16" t="s">
        <v>12</v>
      </c>
      <c r="U54" s="17" t="s">
        <v>179</v>
      </c>
      <c r="V54" s="16" t="s">
        <v>12</v>
      </c>
      <c r="W54" s="17" t="s">
        <v>180</v>
      </c>
      <c r="X54" s="18" t="s">
        <v>12</v>
      </c>
      <c r="Y54" s="444">
        <f>COUNTIF(P54:X54,"○")</f>
        <v>4</v>
      </c>
      <c r="Z54" s="445">
        <f>COUNTIF(P54:X54,"△")</f>
        <v>0</v>
      </c>
      <c r="AA54" s="446">
        <f>COUNTIF(P54:X54,"×")</f>
        <v>0</v>
      </c>
      <c r="AB54" s="433"/>
      <c r="AC54" s="434"/>
      <c r="AD54" s="435"/>
      <c r="AE54" s="436">
        <f>AN54/2</f>
        <v>36889</v>
      </c>
      <c r="AF54" s="436"/>
      <c r="AG54" s="437"/>
      <c r="AH54" s="438">
        <f>SUM(AE54:AG54)</f>
        <v>36889</v>
      </c>
      <c r="AI54" s="448" t="s">
        <v>181</v>
      </c>
      <c r="AJ54" s="552">
        <v>1475555</v>
      </c>
      <c r="AK54" s="552">
        <v>737777</v>
      </c>
      <c r="AL54" s="552"/>
      <c r="AM54" s="552">
        <v>664000</v>
      </c>
      <c r="AN54" s="552">
        <f>AJ54-AK54-AL54-AM54</f>
        <v>73778</v>
      </c>
      <c r="AO54" s="447">
        <v>0</v>
      </c>
      <c r="AP54" s="448" t="s">
        <v>181</v>
      </c>
      <c r="AQ54" s="552">
        <v>2000000</v>
      </c>
      <c r="AR54" s="552">
        <v>1000000</v>
      </c>
      <c r="AS54" s="553"/>
      <c r="AT54" s="549">
        <v>900000</v>
      </c>
      <c r="AU54" s="549">
        <f>AQ54-AR54-AS54-AT54</f>
        <v>100000</v>
      </c>
      <c r="AV54" s="449">
        <v>0</v>
      </c>
      <c r="AW54" s="450" t="s">
        <v>181</v>
      </c>
      <c r="AX54" s="552">
        <v>2000000</v>
      </c>
      <c r="AY54" s="552">
        <v>1000000</v>
      </c>
      <c r="AZ54" s="553"/>
      <c r="BA54" s="549">
        <v>900000</v>
      </c>
      <c r="BB54" s="549">
        <f>AX54-AY54-AZ54-BA54</f>
        <v>100000</v>
      </c>
      <c r="BC54" s="449">
        <v>0</v>
      </c>
      <c r="BD54" s="578"/>
      <c r="BF54" s="636">
        <f t="shared" si="16"/>
        <v>1475555</v>
      </c>
      <c r="BG54" s="636">
        <f t="shared" si="49"/>
        <v>737777</v>
      </c>
    </row>
    <row r="55" spans="1:59" ht="27" thickBot="1" x14ac:dyDescent="0.6">
      <c r="A55" s="1" t="str">
        <f t="shared" ref="A55" si="119">AB55&amp;AC55</f>
        <v/>
      </c>
      <c r="B55" s="178">
        <f t="shared" si="118"/>
        <v>0</v>
      </c>
      <c r="C55" s="2"/>
      <c r="D55" s="240"/>
      <c r="E55" s="33"/>
      <c r="F55" s="451">
        <v>2</v>
      </c>
      <c r="G55" s="452"/>
      <c r="H55" s="453"/>
      <c r="I55" s="454"/>
      <c r="J55" s="599"/>
      <c r="K55" s="599"/>
      <c r="L55" s="599"/>
      <c r="M55" s="455"/>
      <c r="N55" s="453"/>
      <c r="O55" s="640"/>
      <c r="P55" s="457"/>
      <c r="Q55" s="455"/>
      <c r="R55" s="458"/>
      <c r="S55" s="455"/>
      <c r="T55" s="458"/>
      <c r="U55" s="455"/>
      <c r="V55" s="458"/>
      <c r="W55" s="455"/>
      <c r="X55" s="459"/>
      <c r="Y55" s="460">
        <f t="shared" ref="Y55" si="120">COUNTIF(P55:X55,"○")</f>
        <v>0</v>
      </c>
      <c r="Z55" s="461">
        <f t="shared" ref="Z55" si="121">COUNTIF(P55:X55,"△")</f>
        <v>0</v>
      </c>
      <c r="AA55" s="462">
        <f t="shared" ref="AA55" si="122">COUNTIF(P55:X55,"×")</f>
        <v>0</v>
      </c>
      <c r="AB55" s="463"/>
      <c r="AC55" s="464"/>
      <c r="AD55" s="465"/>
      <c r="AE55" s="466"/>
      <c r="AF55" s="466"/>
      <c r="AG55" s="467"/>
      <c r="AH55" s="468">
        <f t="shared" ref="AH55" si="123">SUM(AE55:AG55)</f>
        <v>0</v>
      </c>
      <c r="AI55" s="470"/>
      <c r="AJ55" s="565"/>
      <c r="AK55" s="565"/>
      <c r="AL55" s="565"/>
      <c r="AM55" s="565"/>
      <c r="AN55" s="565">
        <f t="shared" ref="AN55" si="124">AJ55-AK55-AL55-AM55</f>
        <v>0</v>
      </c>
      <c r="AO55" s="469"/>
      <c r="AP55" s="470"/>
      <c r="AQ55" s="550"/>
      <c r="AR55" s="550"/>
      <c r="AS55" s="550"/>
      <c r="AT55" s="550"/>
      <c r="AU55" s="550">
        <f t="shared" ref="AU55" si="125">AQ55-AR55-AS55-AT55</f>
        <v>0</v>
      </c>
      <c r="AV55" s="471"/>
      <c r="AW55" s="472"/>
      <c r="AX55" s="550"/>
      <c r="AY55" s="550"/>
      <c r="AZ55" s="550"/>
      <c r="BA55" s="550"/>
      <c r="BB55" s="550">
        <f t="shared" ref="BB55" si="126">AX55-AY55-AZ55-BA55</f>
        <v>0</v>
      </c>
      <c r="BC55" s="471"/>
      <c r="BD55" s="581"/>
      <c r="BF55" s="636">
        <f t="shared" si="16"/>
        <v>0</v>
      </c>
      <c r="BG55" s="636">
        <f t="shared" si="49"/>
        <v>0</v>
      </c>
    </row>
    <row r="56" spans="1:59" s="40" customFormat="1" ht="30" customHeight="1" x14ac:dyDescent="0.55000000000000004">
      <c r="B56" s="85"/>
      <c r="C56" s="687" t="s">
        <v>356</v>
      </c>
      <c r="D56" s="688"/>
      <c r="E56" s="688"/>
      <c r="F56" s="688"/>
      <c r="G56" s="689"/>
      <c r="H56" s="690"/>
      <c r="I56" s="342"/>
      <c r="J56" s="690"/>
      <c r="K56" s="690"/>
      <c r="L56" s="690"/>
      <c r="M56" s="690"/>
      <c r="N56" s="691"/>
      <c r="O56" s="250"/>
      <c r="P56" s="692"/>
      <c r="Q56" s="252"/>
      <c r="R56" s="253"/>
      <c r="S56" s="251"/>
      <c r="T56" s="253"/>
      <c r="U56" s="251"/>
      <c r="V56" s="253"/>
      <c r="W56" s="251"/>
      <c r="X56" s="254"/>
      <c r="Y56" s="255"/>
      <c r="Z56" s="251"/>
      <c r="AA56" s="256"/>
      <c r="AB56" s="257"/>
      <c r="AC56" s="258"/>
      <c r="AD56" s="259"/>
      <c r="AE56" s="260">
        <f>AE57</f>
        <v>17114</v>
      </c>
      <c r="AF56" s="260">
        <f t="shared" ref="AF56:AH56" si="127">AF57</f>
        <v>0</v>
      </c>
      <c r="AG56" s="261">
        <f t="shared" si="127"/>
        <v>0</v>
      </c>
      <c r="AH56" s="284">
        <f t="shared" si="127"/>
        <v>17114</v>
      </c>
      <c r="AI56" s="726"/>
      <c r="AJ56" s="262">
        <f t="shared" ref="AJ56:AO56" si="128">AJ57</f>
        <v>66235</v>
      </c>
      <c r="AK56" s="262">
        <f t="shared" si="128"/>
        <v>33117</v>
      </c>
      <c r="AL56" s="262">
        <f t="shared" si="128"/>
        <v>0</v>
      </c>
      <c r="AM56" s="262">
        <f t="shared" si="128"/>
        <v>0</v>
      </c>
      <c r="AN56" s="262">
        <f t="shared" si="128"/>
        <v>33118</v>
      </c>
      <c r="AO56" s="262">
        <f t="shared" si="128"/>
        <v>0</v>
      </c>
      <c r="AP56" s="263"/>
      <c r="AQ56" s="262">
        <f t="shared" ref="AQ56:BC56" si="129">AQ57</f>
        <v>62810</v>
      </c>
      <c r="AR56" s="262">
        <f t="shared" si="129"/>
        <v>31405</v>
      </c>
      <c r="AS56" s="262">
        <f t="shared" si="129"/>
        <v>0</v>
      </c>
      <c r="AT56" s="262">
        <f t="shared" si="129"/>
        <v>0</v>
      </c>
      <c r="AU56" s="262">
        <f t="shared" si="129"/>
        <v>31405</v>
      </c>
      <c r="AV56" s="264">
        <f t="shared" si="129"/>
        <v>0</v>
      </c>
      <c r="AW56" s="265">
        <f t="shared" si="129"/>
        <v>0</v>
      </c>
      <c r="AX56" s="262">
        <f t="shared" si="129"/>
        <v>65944</v>
      </c>
      <c r="AY56" s="262">
        <f t="shared" si="129"/>
        <v>32972</v>
      </c>
      <c r="AZ56" s="262">
        <f t="shared" si="129"/>
        <v>0</v>
      </c>
      <c r="BA56" s="262">
        <f t="shared" si="129"/>
        <v>0</v>
      </c>
      <c r="BB56" s="262">
        <f t="shared" si="129"/>
        <v>32972</v>
      </c>
      <c r="BC56" s="264">
        <f t="shared" si="129"/>
        <v>0</v>
      </c>
    </row>
    <row r="57" spans="1:59" s="40" customFormat="1" ht="30" customHeight="1" x14ac:dyDescent="0.55000000000000004">
      <c r="B57" s="85"/>
      <c r="C57" s="642"/>
      <c r="D57" s="643"/>
      <c r="E57" s="644" t="s">
        <v>33</v>
      </c>
      <c r="F57" s="645"/>
      <c r="G57" s="646"/>
      <c r="H57" s="647"/>
      <c r="I57" s="344"/>
      <c r="J57" s="647"/>
      <c r="K57" s="647"/>
      <c r="L57" s="647"/>
      <c r="M57" s="647"/>
      <c r="N57" s="648"/>
      <c r="O57" s="311"/>
      <c r="P57" s="119"/>
      <c r="Q57" s="56"/>
      <c r="R57" s="312"/>
      <c r="S57" s="43"/>
      <c r="T57" s="312"/>
      <c r="U57" s="43"/>
      <c r="V57" s="312"/>
      <c r="W57" s="43"/>
      <c r="X57" s="44"/>
      <c r="Y57" s="45"/>
      <c r="Z57" s="43"/>
      <c r="AA57" s="61"/>
      <c r="AB57" s="313"/>
      <c r="AC57" s="314"/>
      <c r="AD57" s="315"/>
      <c r="AE57" s="316">
        <f>SUM(AE58:AE59)</f>
        <v>17114</v>
      </c>
      <c r="AF57" s="316">
        <f>SUM(AF58:AF59)</f>
        <v>0</v>
      </c>
      <c r="AG57" s="317">
        <f>SUM(AG58:AG59)</f>
        <v>0</v>
      </c>
      <c r="AH57" s="318">
        <f>SUM(AH58:AH59)</f>
        <v>17114</v>
      </c>
      <c r="AI57" s="727"/>
      <c r="AJ57" s="319">
        <f t="shared" ref="AJ57:AO57" si="130">SUM(AJ58:AJ59)</f>
        <v>66235</v>
      </c>
      <c r="AK57" s="319">
        <f t="shared" si="130"/>
        <v>33117</v>
      </c>
      <c r="AL57" s="319">
        <f t="shared" si="130"/>
        <v>0</v>
      </c>
      <c r="AM57" s="319">
        <f t="shared" si="130"/>
        <v>0</v>
      </c>
      <c r="AN57" s="319">
        <f t="shared" si="130"/>
        <v>33118</v>
      </c>
      <c r="AO57" s="319">
        <f t="shared" si="130"/>
        <v>0</v>
      </c>
      <c r="AP57" s="651"/>
      <c r="AQ57" s="319">
        <f t="shared" ref="AQ57:AV57" si="131">SUM(AQ58:AQ59)</f>
        <v>62810</v>
      </c>
      <c r="AR57" s="319">
        <f t="shared" si="131"/>
        <v>31405</v>
      </c>
      <c r="AS57" s="319">
        <f t="shared" si="131"/>
        <v>0</v>
      </c>
      <c r="AT57" s="319">
        <f t="shared" si="131"/>
        <v>0</v>
      </c>
      <c r="AU57" s="319">
        <f t="shared" si="131"/>
        <v>31405</v>
      </c>
      <c r="AV57" s="320">
        <f t="shared" si="131"/>
        <v>0</v>
      </c>
      <c r="AW57" s="652"/>
      <c r="AX57" s="319">
        <f t="shared" ref="AX57:BC57" si="132">SUM(AX58:AX59)</f>
        <v>65944</v>
      </c>
      <c r="AY57" s="319">
        <f t="shared" si="132"/>
        <v>32972</v>
      </c>
      <c r="AZ57" s="319">
        <f t="shared" si="132"/>
        <v>0</v>
      </c>
      <c r="BA57" s="319">
        <f t="shared" si="132"/>
        <v>0</v>
      </c>
      <c r="BB57" s="319">
        <f t="shared" si="132"/>
        <v>32972</v>
      </c>
      <c r="BC57" s="320">
        <f t="shared" si="132"/>
        <v>0</v>
      </c>
    </row>
    <row r="58" spans="1:59" ht="409.6" customHeight="1" x14ac:dyDescent="0.55000000000000004">
      <c r="A58" s="1" t="str">
        <f t="shared" ref="A58" si="133">AB58&amp;AC58</f>
        <v/>
      </c>
      <c r="B58" s="325" t="str">
        <f t="shared" ref="B58" si="134">G58</f>
        <v>商労</v>
      </c>
      <c r="C58" s="653"/>
      <c r="D58" s="654"/>
      <c r="E58" s="33"/>
      <c r="F58" s="701">
        <v>4</v>
      </c>
      <c r="G58" s="702" t="s">
        <v>48</v>
      </c>
      <c r="H58" s="703" t="s">
        <v>301</v>
      </c>
      <c r="I58" s="1034" t="s">
        <v>12</v>
      </c>
      <c r="J58" s="704"/>
      <c r="K58" s="704" t="s">
        <v>345</v>
      </c>
      <c r="L58" s="704"/>
      <c r="M58" s="705" t="s">
        <v>121</v>
      </c>
      <c r="N58" s="706" t="s">
        <v>58</v>
      </c>
      <c r="O58" s="707"/>
      <c r="P58" s="708" t="s">
        <v>52</v>
      </c>
      <c r="Q58" s="705" t="s">
        <v>233</v>
      </c>
      <c r="R58" s="709" t="s">
        <v>12</v>
      </c>
      <c r="S58" s="705" t="s">
        <v>234</v>
      </c>
      <c r="T58" s="709" t="s">
        <v>12</v>
      </c>
      <c r="U58" s="705" t="s">
        <v>235</v>
      </c>
      <c r="V58" s="709" t="s">
        <v>12</v>
      </c>
      <c r="W58" s="705" t="s">
        <v>236</v>
      </c>
      <c r="X58" s="710" t="s">
        <v>12</v>
      </c>
      <c r="Y58" s="711">
        <f t="shared" ref="Y58" si="135">COUNTIF(P58:X58,"○")</f>
        <v>4</v>
      </c>
      <c r="Z58" s="712">
        <f t="shared" ref="Z58" si="136">COUNTIF(P58:X58,"△")</f>
        <v>0</v>
      </c>
      <c r="AA58" s="713">
        <f t="shared" ref="AA58" si="137">COUNTIF(P58:X58,"×")</f>
        <v>0</v>
      </c>
      <c r="AB58" s="714"/>
      <c r="AC58" s="715"/>
      <c r="AD58" s="716"/>
      <c r="AE58" s="717">
        <v>13910</v>
      </c>
      <c r="AF58" s="717"/>
      <c r="AG58" s="718"/>
      <c r="AH58" s="719">
        <f t="shared" ref="AH58" si="138">SUM(AE58:AG58)</f>
        <v>13910</v>
      </c>
      <c r="AI58" s="720" t="s">
        <v>237</v>
      </c>
      <c r="AJ58" s="721">
        <v>59827</v>
      </c>
      <c r="AK58" s="721">
        <v>29913</v>
      </c>
      <c r="AL58" s="721"/>
      <c r="AM58" s="721">
        <v>0</v>
      </c>
      <c r="AN58" s="721">
        <f t="shared" ref="AN58" si="139">AJ58-AK58-AL58-AM58</f>
        <v>29914</v>
      </c>
      <c r="AO58" s="722">
        <v>0</v>
      </c>
      <c r="AP58" s="720" t="s">
        <v>238</v>
      </c>
      <c r="AQ58" s="723">
        <v>62810</v>
      </c>
      <c r="AR58" s="723">
        <v>31405</v>
      </c>
      <c r="AS58" s="723"/>
      <c r="AT58" s="723">
        <v>0</v>
      </c>
      <c r="AU58" s="723">
        <f t="shared" ref="AU58" si="140">AQ58-AR58-AS58-AT58</f>
        <v>31405</v>
      </c>
      <c r="AV58" s="724">
        <v>0</v>
      </c>
      <c r="AW58" s="725" t="s">
        <v>239</v>
      </c>
      <c r="AX58" s="723">
        <v>65944</v>
      </c>
      <c r="AY58" s="723">
        <v>32972</v>
      </c>
      <c r="AZ58" s="723"/>
      <c r="BA58" s="723">
        <v>0</v>
      </c>
      <c r="BB58" s="723">
        <f t="shared" ref="BB58" si="141">AX58-AY58-AZ58-BA58</f>
        <v>32972</v>
      </c>
      <c r="BC58" s="724">
        <v>0</v>
      </c>
      <c r="BD58" s="572"/>
      <c r="BF58" s="1036">
        <f>AJ58+AJ59</f>
        <v>66235</v>
      </c>
      <c r="BG58" s="1036">
        <f>ROUNDDOWN(BF58/2,0)</f>
        <v>33117</v>
      </c>
    </row>
    <row r="59" spans="1:59" ht="60" customHeight="1" thickBot="1" x14ac:dyDescent="0.6">
      <c r="A59" s="1" t="str">
        <f>AB59&amp;AC59</f>
        <v/>
      </c>
      <c r="B59" s="325" t="str">
        <f>G59</f>
        <v>商労</v>
      </c>
      <c r="C59" s="653"/>
      <c r="D59" s="684"/>
      <c r="E59" s="33"/>
      <c r="F59" s="611">
        <v>5</v>
      </c>
      <c r="G59" s="612" t="s">
        <v>48</v>
      </c>
      <c r="H59" s="614" t="s">
        <v>120</v>
      </c>
      <c r="I59" s="1035"/>
      <c r="J59" s="634"/>
      <c r="K59" s="634"/>
      <c r="L59" s="634"/>
      <c r="M59" s="613" t="s">
        <v>130</v>
      </c>
      <c r="N59" s="614" t="s">
        <v>58</v>
      </c>
      <c r="O59" s="615"/>
      <c r="P59" s="616" t="s">
        <v>52</v>
      </c>
      <c r="Q59" s="613"/>
      <c r="R59" s="617"/>
      <c r="S59" s="613"/>
      <c r="T59" s="617"/>
      <c r="U59" s="613"/>
      <c r="V59" s="617"/>
      <c r="W59" s="613"/>
      <c r="X59" s="618"/>
      <c r="Y59" s="619">
        <f>COUNTIF(P59:X59,"○")</f>
        <v>0</v>
      </c>
      <c r="Z59" s="620">
        <f>COUNTIF(P59:X59,"△")</f>
        <v>0</v>
      </c>
      <c r="AA59" s="621">
        <f>COUNTIF(P59:X59,"×")</f>
        <v>0</v>
      </c>
      <c r="AB59" s="622"/>
      <c r="AC59" s="623"/>
      <c r="AD59" s="624"/>
      <c r="AE59" s="625">
        <v>3204</v>
      </c>
      <c r="AF59" s="625"/>
      <c r="AG59" s="626"/>
      <c r="AH59" s="627">
        <f>SUM(AE59:AG59)</f>
        <v>3204</v>
      </c>
      <c r="AI59" s="628"/>
      <c r="AJ59" s="629">
        <v>6408</v>
      </c>
      <c r="AK59" s="629">
        <v>3204</v>
      </c>
      <c r="AL59" s="629"/>
      <c r="AM59" s="629"/>
      <c r="AN59" s="629">
        <f>AJ59-AK59-AL59-AM59</f>
        <v>3204</v>
      </c>
      <c r="AO59" s="630"/>
      <c r="AP59" s="628"/>
      <c r="AQ59" s="631"/>
      <c r="AR59" s="631"/>
      <c r="AS59" s="631"/>
      <c r="AT59" s="631"/>
      <c r="AU59" s="631">
        <f>AQ59-AR59-AS59-AT59</f>
        <v>0</v>
      </c>
      <c r="AV59" s="632"/>
      <c r="AW59" s="633"/>
      <c r="AX59" s="631"/>
      <c r="AY59" s="631"/>
      <c r="AZ59" s="631"/>
      <c r="BA59" s="631"/>
      <c r="BB59" s="631">
        <f>AX59-AY59-AZ59-BA59</f>
        <v>0</v>
      </c>
      <c r="BC59" s="632"/>
      <c r="BD59" s="493"/>
      <c r="BF59" s="1036"/>
      <c r="BG59" s="1036"/>
    </row>
    <row r="60" spans="1:59" s="40" customFormat="1" ht="30" customHeight="1" x14ac:dyDescent="0.55000000000000004">
      <c r="B60" s="85"/>
      <c r="C60" s="687" t="s">
        <v>350</v>
      </c>
      <c r="D60" s="688"/>
      <c r="E60" s="688"/>
      <c r="F60" s="688"/>
      <c r="G60" s="689"/>
      <c r="H60" s="690"/>
      <c r="I60" s="342"/>
      <c r="J60" s="690"/>
      <c r="K60" s="690"/>
      <c r="L60" s="690"/>
      <c r="M60" s="690"/>
      <c r="N60" s="691"/>
      <c r="O60" s="250"/>
      <c r="P60" s="692"/>
      <c r="Q60" s="252"/>
      <c r="R60" s="253"/>
      <c r="S60" s="251"/>
      <c r="T60" s="253"/>
      <c r="U60" s="251"/>
      <c r="V60" s="253"/>
      <c r="W60" s="251"/>
      <c r="X60" s="254"/>
      <c r="Y60" s="255"/>
      <c r="Z60" s="251"/>
      <c r="AA60" s="256"/>
      <c r="AB60" s="257"/>
      <c r="AC60" s="258"/>
      <c r="AD60" s="259"/>
      <c r="AE60" s="260">
        <f>AE61</f>
        <v>43780</v>
      </c>
      <c r="AF60" s="260">
        <f t="shared" ref="AF60:AH60" si="142">AF61</f>
        <v>0</v>
      </c>
      <c r="AG60" s="261">
        <f t="shared" si="142"/>
        <v>0</v>
      </c>
      <c r="AH60" s="693">
        <f t="shared" si="142"/>
        <v>43780</v>
      </c>
      <c r="AI60" s="694"/>
      <c r="AJ60" s="262">
        <f t="shared" ref="AJ60:AO60" si="143">AJ61</f>
        <v>60653</v>
      </c>
      <c r="AK60" s="262">
        <f t="shared" si="143"/>
        <v>0</v>
      </c>
      <c r="AL60" s="262">
        <f t="shared" si="143"/>
        <v>0</v>
      </c>
      <c r="AM60" s="262">
        <f t="shared" si="143"/>
        <v>0</v>
      </c>
      <c r="AN60" s="262">
        <f t="shared" si="143"/>
        <v>60653</v>
      </c>
      <c r="AO60" s="262">
        <f t="shared" si="143"/>
        <v>0</v>
      </c>
      <c r="AP60" s="263"/>
      <c r="AQ60" s="262">
        <f t="shared" ref="AQ60:BC60" si="144">AQ61</f>
        <v>0</v>
      </c>
      <c r="AR60" s="262">
        <f t="shared" si="144"/>
        <v>0</v>
      </c>
      <c r="AS60" s="262">
        <f t="shared" si="144"/>
        <v>0</v>
      </c>
      <c r="AT60" s="262">
        <f t="shared" si="144"/>
        <v>0</v>
      </c>
      <c r="AU60" s="262">
        <f t="shared" si="144"/>
        <v>0</v>
      </c>
      <c r="AV60" s="264">
        <f t="shared" si="144"/>
        <v>0</v>
      </c>
      <c r="AW60" s="265">
        <f t="shared" si="144"/>
        <v>0</v>
      </c>
      <c r="AX60" s="262">
        <f t="shared" si="144"/>
        <v>0</v>
      </c>
      <c r="AY60" s="262">
        <f t="shared" si="144"/>
        <v>0</v>
      </c>
      <c r="AZ60" s="262">
        <f t="shared" si="144"/>
        <v>0</v>
      </c>
      <c r="BA60" s="262">
        <f t="shared" si="144"/>
        <v>0</v>
      </c>
      <c r="BB60" s="262">
        <f t="shared" si="144"/>
        <v>0</v>
      </c>
      <c r="BC60" s="264">
        <f t="shared" si="144"/>
        <v>0</v>
      </c>
    </row>
    <row r="61" spans="1:59" s="40" customFormat="1" ht="30" customHeight="1" x14ac:dyDescent="0.55000000000000004">
      <c r="B61" s="85"/>
      <c r="C61" s="642"/>
      <c r="D61" s="643"/>
      <c r="E61" s="644" t="s">
        <v>33</v>
      </c>
      <c r="F61" s="645"/>
      <c r="G61" s="646"/>
      <c r="H61" s="647"/>
      <c r="I61" s="344"/>
      <c r="J61" s="647"/>
      <c r="K61" s="647"/>
      <c r="L61" s="647"/>
      <c r="M61" s="647"/>
      <c r="N61" s="648"/>
      <c r="O61" s="311"/>
      <c r="P61" s="119"/>
      <c r="Q61" s="56"/>
      <c r="R61" s="312"/>
      <c r="S61" s="43"/>
      <c r="T61" s="312"/>
      <c r="U61" s="43"/>
      <c r="V61" s="312"/>
      <c r="W61" s="43"/>
      <c r="X61" s="44"/>
      <c r="Y61" s="45"/>
      <c r="Z61" s="43"/>
      <c r="AA61" s="61"/>
      <c r="AB61" s="313"/>
      <c r="AC61" s="314"/>
      <c r="AD61" s="315"/>
      <c r="AE61" s="316">
        <f>SUM(AE62:AE63)</f>
        <v>43780</v>
      </c>
      <c r="AF61" s="316">
        <f>SUM(AF62:AF63)</f>
        <v>0</v>
      </c>
      <c r="AG61" s="317">
        <f>SUM(AG62:AG63)</f>
        <v>0</v>
      </c>
      <c r="AH61" s="649">
        <f>SUM(AH62:AH63)</f>
        <v>43780</v>
      </c>
      <c r="AI61" s="650"/>
      <c r="AJ61" s="319">
        <f t="shared" ref="AJ61:AO61" si="145">SUM(AJ62:AJ63)</f>
        <v>60653</v>
      </c>
      <c r="AK61" s="319">
        <f t="shared" si="145"/>
        <v>0</v>
      </c>
      <c r="AL61" s="319">
        <f t="shared" si="145"/>
        <v>0</v>
      </c>
      <c r="AM61" s="319">
        <f t="shared" si="145"/>
        <v>0</v>
      </c>
      <c r="AN61" s="319">
        <f t="shared" si="145"/>
        <v>60653</v>
      </c>
      <c r="AO61" s="319">
        <f t="shared" si="145"/>
        <v>0</v>
      </c>
      <c r="AP61" s="651"/>
      <c r="AQ61" s="319">
        <f t="shared" ref="AQ61:AV61" si="146">SUM(AQ62:AQ63)</f>
        <v>0</v>
      </c>
      <c r="AR61" s="319">
        <f t="shared" si="146"/>
        <v>0</v>
      </c>
      <c r="AS61" s="319">
        <f t="shared" si="146"/>
        <v>0</v>
      </c>
      <c r="AT61" s="319">
        <f t="shared" si="146"/>
        <v>0</v>
      </c>
      <c r="AU61" s="319">
        <f t="shared" si="146"/>
        <v>0</v>
      </c>
      <c r="AV61" s="320">
        <f t="shared" si="146"/>
        <v>0</v>
      </c>
      <c r="AW61" s="652"/>
      <c r="AX61" s="319">
        <f t="shared" ref="AX61:BC61" si="147">SUM(AX62:AX63)</f>
        <v>0</v>
      </c>
      <c r="AY61" s="319">
        <f t="shared" si="147"/>
        <v>0</v>
      </c>
      <c r="AZ61" s="319">
        <f t="shared" si="147"/>
        <v>0</v>
      </c>
      <c r="BA61" s="319">
        <f t="shared" si="147"/>
        <v>0</v>
      </c>
      <c r="BB61" s="319">
        <f t="shared" si="147"/>
        <v>0</v>
      </c>
      <c r="BC61" s="320">
        <f t="shared" si="147"/>
        <v>0</v>
      </c>
    </row>
    <row r="62" spans="1:59" ht="60" customHeight="1" x14ac:dyDescent="0.55000000000000004">
      <c r="A62" s="1" t="str">
        <f>AB62&amp;AC62</f>
        <v/>
      </c>
      <c r="B62" s="641"/>
      <c r="C62" s="653"/>
      <c r="D62" s="654"/>
      <c r="E62" s="33"/>
      <c r="F62" s="655">
        <v>1</v>
      </c>
      <c r="G62" s="656" t="s">
        <v>48</v>
      </c>
      <c r="H62" s="657" t="s">
        <v>351</v>
      </c>
      <c r="I62" s="685" t="s">
        <v>12</v>
      </c>
      <c r="J62" s="658"/>
      <c r="K62" s="658"/>
      <c r="L62" s="658"/>
      <c r="M62" s="658"/>
      <c r="N62" s="657"/>
      <c r="O62" s="659"/>
      <c r="P62" s="660" t="s">
        <v>50</v>
      </c>
      <c r="Q62" s="658"/>
      <c r="R62" s="661"/>
      <c r="S62" s="658"/>
      <c r="T62" s="661"/>
      <c r="U62" s="658"/>
      <c r="V62" s="661"/>
      <c r="W62" s="658"/>
      <c r="X62" s="662"/>
      <c r="Y62" s="663">
        <f>COUNTIF(P62:X62,"○")</f>
        <v>0</v>
      </c>
      <c r="Z62" s="664">
        <f>COUNTIF(P62:X62,"△")</f>
        <v>0</v>
      </c>
      <c r="AA62" s="665">
        <f>COUNTIF(P62:X62,"×")</f>
        <v>0</v>
      </c>
      <c r="AB62" s="666"/>
      <c r="AC62" s="667"/>
      <c r="AD62" s="668"/>
      <c r="AE62" s="669">
        <v>43780</v>
      </c>
      <c r="AF62" s="669"/>
      <c r="AG62" s="670"/>
      <c r="AH62" s="671">
        <f>SUM(AE62:AG62)</f>
        <v>43780</v>
      </c>
      <c r="AI62" s="672"/>
      <c r="AJ62" s="673">
        <v>60653</v>
      </c>
      <c r="AK62" s="673"/>
      <c r="AL62" s="673"/>
      <c r="AM62" s="673"/>
      <c r="AN62" s="673">
        <f>AJ62-AK62-AL62-AM62</f>
        <v>60653</v>
      </c>
      <c r="AO62" s="673"/>
      <c r="AP62" s="674"/>
      <c r="AQ62" s="675"/>
      <c r="AR62" s="675"/>
      <c r="AS62" s="675"/>
      <c r="AT62" s="675"/>
      <c r="AU62" s="675">
        <f>AQ62-AR62-AS62-AT62</f>
        <v>0</v>
      </c>
      <c r="AV62" s="676"/>
      <c r="AW62" s="677"/>
      <c r="AX62" s="675"/>
      <c r="AY62" s="675"/>
      <c r="AZ62" s="675"/>
      <c r="BA62" s="675"/>
      <c r="BB62" s="675">
        <f>AX62-AY62-AZ62-BA62</f>
        <v>0</v>
      </c>
      <c r="BC62" s="676"/>
    </row>
    <row r="63" spans="1:59" ht="60" customHeight="1" thickBot="1" x14ac:dyDescent="0.6">
      <c r="A63" s="1" t="str">
        <f>AB63&amp;AC63</f>
        <v/>
      </c>
      <c r="B63" s="641"/>
      <c r="C63" s="683"/>
      <c r="D63" s="684"/>
      <c r="E63" s="67"/>
      <c r="F63" s="473">
        <v>2</v>
      </c>
      <c r="G63" s="474"/>
      <c r="H63" s="475"/>
      <c r="I63" s="476"/>
      <c r="J63" s="477"/>
      <c r="K63" s="477"/>
      <c r="L63" s="477"/>
      <c r="M63" s="477"/>
      <c r="N63" s="475"/>
      <c r="O63" s="478"/>
      <c r="P63" s="479"/>
      <c r="Q63" s="477"/>
      <c r="R63" s="480"/>
      <c r="S63" s="477"/>
      <c r="T63" s="480"/>
      <c r="U63" s="477"/>
      <c r="V63" s="480"/>
      <c r="W63" s="477"/>
      <c r="X63" s="481"/>
      <c r="Y63" s="482">
        <f t="shared" ref="Y63" si="148">COUNTIF(P63:X63,"○")</f>
        <v>0</v>
      </c>
      <c r="Z63" s="483">
        <f t="shared" ref="Z63" si="149">COUNTIF(P63:X63,"△")</f>
        <v>0</v>
      </c>
      <c r="AA63" s="484">
        <f t="shared" ref="AA63" si="150">COUNTIF(P63:X63,"×")</f>
        <v>0</v>
      </c>
      <c r="AB63" s="485"/>
      <c r="AC63" s="486"/>
      <c r="AD63" s="487"/>
      <c r="AE63" s="488"/>
      <c r="AF63" s="488"/>
      <c r="AG63" s="489"/>
      <c r="AH63" s="695">
        <f t="shared" ref="AH63" si="151">SUM(AE63:AG63)</f>
        <v>0</v>
      </c>
      <c r="AI63" s="696"/>
      <c r="AJ63" s="490"/>
      <c r="AK63" s="490"/>
      <c r="AL63" s="490"/>
      <c r="AM63" s="490"/>
      <c r="AN63" s="490">
        <f t="shared" ref="AN63" si="152">AJ63-AK63-AL63-AM63</f>
        <v>0</v>
      </c>
      <c r="AO63" s="490"/>
      <c r="AP63" s="697"/>
      <c r="AQ63" s="698"/>
      <c r="AR63" s="698"/>
      <c r="AS63" s="698"/>
      <c r="AT63" s="698"/>
      <c r="AU63" s="698">
        <f t="shared" ref="AU63" si="153">AQ63-AR63-AS63-AT63</f>
        <v>0</v>
      </c>
      <c r="AV63" s="491"/>
      <c r="AW63" s="699"/>
      <c r="AX63" s="698"/>
      <c r="AY63" s="698"/>
      <c r="AZ63" s="698"/>
      <c r="BA63" s="698"/>
      <c r="BB63" s="698">
        <f t="shared" ref="BB63" si="154">AX63-AY63-AZ63-BA63</f>
        <v>0</v>
      </c>
      <c r="BC63" s="491"/>
    </row>
    <row r="64" spans="1:59" s="40" customFormat="1" ht="30" customHeight="1" x14ac:dyDescent="0.55000000000000004">
      <c r="B64" s="85"/>
      <c r="C64" s="687" t="s">
        <v>352</v>
      </c>
      <c r="D64" s="688"/>
      <c r="E64" s="688"/>
      <c r="F64" s="688"/>
      <c r="G64" s="689"/>
      <c r="H64" s="690"/>
      <c r="I64" s="342"/>
      <c r="J64" s="690"/>
      <c r="K64" s="690"/>
      <c r="L64" s="690"/>
      <c r="M64" s="690"/>
      <c r="N64" s="691"/>
      <c r="O64" s="250"/>
      <c r="P64" s="692"/>
      <c r="Q64" s="252"/>
      <c r="R64" s="253"/>
      <c r="S64" s="251"/>
      <c r="T64" s="253"/>
      <c r="U64" s="251"/>
      <c r="V64" s="253"/>
      <c r="W64" s="251"/>
      <c r="X64" s="254"/>
      <c r="Y64" s="255"/>
      <c r="Z64" s="251"/>
      <c r="AA64" s="256"/>
      <c r="AB64" s="257"/>
      <c r="AC64" s="258"/>
      <c r="AD64" s="259"/>
      <c r="AE64" s="260">
        <f>AE65</f>
        <v>0</v>
      </c>
      <c r="AF64" s="260">
        <f t="shared" ref="AF64:AH64" si="155">AF65</f>
        <v>0</v>
      </c>
      <c r="AG64" s="261">
        <f t="shared" si="155"/>
        <v>0</v>
      </c>
      <c r="AH64" s="693">
        <f t="shared" si="155"/>
        <v>0</v>
      </c>
      <c r="AI64" s="694"/>
      <c r="AJ64" s="262">
        <f t="shared" ref="AJ64:AO64" si="156">AJ65</f>
        <v>0</v>
      </c>
      <c r="AK64" s="262">
        <f t="shared" si="156"/>
        <v>0</v>
      </c>
      <c r="AL64" s="262">
        <f t="shared" si="156"/>
        <v>0</v>
      </c>
      <c r="AM64" s="262">
        <f t="shared" si="156"/>
        <v>0</v>
      </c>
      <c r="AN64" s="262">
        <f t="shared" si="156"/>
        <v>0</v>
      </c>
      <c r="AO64" s="262">
        <f t="shared" si="156"/>
        <v>0</v>
      </c>
      <c r="AP64" s="263"/>
      <c r="AQ64" s="262">
        <f t="shared" ref="AQ64:BC64" si="157">AQ65</f>
        <v>0</v>
      </c>
      <c r="AR64" s="262">
        <f t="shared" si="157"/>
        <v>0</v>
      </c>
      <c r="AS64" s="262">
        <f t="shared" si="157"/>
        <v>0</v>
      </c>
      <c r="AT64" s="262">
        <f t="shared" si="157"/>
        <v>0</v>
      </c>
      <c r="AU64" s="262">
        <f t="shared" si="157"/>
        <v>0</v>
      </c>
      <c r="AV64" s="264">
        <f t="shared" si="157"/>
        <v>0</v>
      </c>
      <c r="AW64" s="265"/>
      <c r="AX64" s="262">
        <f t="shared" si="157"/>
        <v>0</v>
      </c>
      <c r="AY64" s="262">
        <f t="shared" si="157"/>
        <v>0</v>
      </c>
      <c r="AZ64" s="262">
        <f t="shared" si="157"/>
        <v>0</v>
      </c>
      <c r="BA64" s="262">
        <f t="shared" si="157"/>
        <v>0</v>
      </c>
      <c r="BB64" s="262">
        <f t="shared" si="157"/>
        <v>0</v>
      </c>
      <c r="BC64" s="264">
        <f t="shared" si="157"/>
        <v>0</v>
      </c>
    </row>
    <row r="65" spans="1:55" s="40" customFormat="1" ht="30" customHeight="1" x14ac:dyDescent="0.55000000000000004">
      <c r="B65" s="85"/>
      <c r="C65" s="642"/>
      <c r="D65" s="643"/>
      <c r="E65" s="644" t="s">
        <v>33</v>
      </c>
      <c r="F65" s="645"/>
      <c r="G65" s="646"/>
      <c r="H65" s="647"/>
      <c r="I65" s="344"/>
      <c r="J65" s="647"/>
      <c r="K65" s="647"/>
      <c r="L65" s="647"/>
      <c r="M65" s="647"/>
      <c r="N65" s="648"/>
      <c r="O65" s="209"/>
      <c r="P65" s="119"/>
      <c r="Q65" s="56"/>
      <c r="R65" s="42"/>
      <c r="S65" s="43"/>
      <c r="T65" s="42"/>
      <c r="U65" s="43"/>
      <c r="V65" s="42"/>
      <c r="W65" s="43"/>
      <c r="X65" s="44"/>
      <c r="Y65" s="45"/>
      <c r="Z65" s="43"/>
      <c r="AA65" s="61"/>
      <c r="AB65" s="109"/>
      <c r="AC65" s="110"/>
      <c r="AD65" s="111"/>
      <c r="AE65" s="46">
        <f>SUM(AE66:AE67)</f>
        <v>0</v>
      </c>
      <c r="AF65" s="46">
        <f t="shared" ref="AF65:AH65" si="158">SUM(AF66:AF67)</f>
        <v>0</v>
      </c>
      <c r="AG65" s="47">
        <f t="shared" si="158"/>
        <v>0</v>
      </c>
      <c r="AH65" s="678">
        <f t="shared" si="158"/>
        <v>0</v>
      </c>
      <c r="AI65" s="679"/>
      <c r="AJ65" s="112">
        <f t="shared" ref="AJ65:AO65" si="159">SUM(AJ66:AJ67)</f>
        <v>0</v>
      </c>
      <c r="AK65" s="112">
        <f t="shared" si="159"/>
        <v>0</v>
      </c>
      <c r="AL65" s="112">
        <f t="shared" si="159"/>
        <v>0</v>
      </c>
      <c r="AM65" s="112">
        <f t="shared" si="159"/>
        <v>0</v>
      </c>
      <c r="AN65" s="112">
        <f t="shared" si="159"/>
        <v>0</v>
      </c>
      <c r="AO65" s="112">
        <f t="shared" si="159"/>
        <v>0</v>
      </c>
      <c r="AP65" s="113"/>
      <c r="AQ65" s="112">
        <f t="shared" ref="AQ65:AV65" si="160">SUM(AQ66:AQ67)</f>
        <v>0</v>
      </c>
      <c r="AR65" s="112">
        <f t="shared" si="160"/>
        <v>0</v>
      </c>
      <c r="AS65" s="112">
        <f t="shared" si="160"/>
        <v>0</v>
      </c>
      <c r="AT65" s="112">
        <f t="shared" si="160"/>
        <v>0</v>
      </c>
      <c r="AU65" s="112">
        <f t="shared" si="160"/>
        <v>0</v>
      </c>
      <c r="AV65" s="567">
        <f t="shared" si="160"/>
        <v>0</v>
      </c>
      <c r="AW65" s="115"/>
      <c r="AX65" s="112">
        <f t="shared" ref="AX65:BC65" si="161">SUM(AX66:AX67)</f>
        <v>0</v>
      </c>
      <c r="AY65" s="112">
        <f t="shared" si="161"/>
        <v>0</v>
      </c>
      <c r="AZ65" s="112">
        <f t="shared" si="161"/>
        <v>0</v>
      </c>
      <c r="BA65" s="112">
        <f t="shared" si="161"/>
        <v>0</v>
      </c>
      <c r="BB65" s="112">
        <f t="shared" si="161"/>
        <v>0</v>
      </c>
      <c r="BC65" s="567">
        <f t="shared" si="161"/>
        <v>0</v>
      </c>
    </row>
    <row r="66" spans="1:55" ht="60" customHeight="1" x14ac:dyDescent="0.55000000000000004">
      <c r="A66" s="1" t="str">
        <f>AB66&amp;AC66</f>
        <v/>
      </c>
      <c r="B66" s="641"/>
      <c r="C66" s="653"/>
      <c r="D66" s="654"/>
      <c r="E66" s="33"/>
      <c r="F66" s="6">
        <v>1</v>
      </c>
      <c r="G66" s="73" t="s">
        <v>74</v>
      </c>
      <c r="H66" s="3" t="s">
        <v>357</v>
      </c>
      <c r="I66" s="686"/>
      <c r="J66" s="5"/>
      <c r="K66" s="5"/>
      <c r="L66" s="5"/>
      <c r="M66" s="5"/>
      <c r="N66" s="3"/>
      <c r="O66" s="210"/>
      <c r="P66" s="116"/>
      <c r="Q66" s="5"/>
      <c r="R66" s="179"/>
      <c r="S66" s="5"/>
      <c r="T66" s="179"/>
      <c r="U66" s="5"/>
      <c r="V66" s="179"/>
      <c r="W66" s="5"/>
      <c r="X66" s="680"/>
      <c r="Y66" s="7">
        <f>COUNTIF(P66:X66,"○")</f>
        <v>0</v>
      </c>
      <c r="Z66" s="8">
        <f>COUNTIF(P66:X66,"△")</f>
        <v>0</v>
      </c>
      <c r="AA66" s="9">
        <f>COUNTIF(P66:X66,"×")</f>
        <v>0</v>
      </c>
      <c r="AB66" s="10"/>
      <c r="AC66" s="14"/>
      <c r="AD66" s="15"/>
      <c r="AE66" s="11"/>
      <c r="AF66" s="11"/>
      <c r="AG66" s="12"/>
      <c r="AH66" s="681">
        <f>SUM(AE66:AG66)</f>
        <v>0</v>
      </c>
      <c r="AI66" s="682"/>
      <c r="AJ66" s="126"/>
      <c r="AK66" s="126"/>
      <c r="AL66" s="126"/>
      <c r="AM66" s="126"/>
      <c r="AN66" s="126">
        <f>AJ66-AK66-AL66-AM66</f>
        <v>0</v>
      </c>
      <c r="AO66" s="126"/>
      <c r="AP66" s="38"/>
      <c r="AQ66" s="4"/>
      <c r="AR66" s="4"/>
      <c r="AS66" s="4"/>
      <c r="AT66" s="4"/>
      <c r="AU66" s="4">
        <f>AQ66-AR66-AS66-AT66</f>
        <v>0</v>
      </c>
      <c r="AV66" s="34"/>
      <c r="AW66" s="36"/>
      <c r="AX66" s="4"/>
      <c r="AY66" s="4"/>
      <c r="AZ66" s="4"/>
      <c r="BA66" s="4"/>
      <c r="BB66" s="4">
        <f>AX66-AY66-AZ66-BA66</f>
        <v>0</v>
      </c>
      <c r="BC66" s="34"/>
    </row>
    <row r="67" spans="1:55" ht="60" customHeight="1" thickBot="1" x14ac:dyDescent="0.6">
      <c r="A67" s="1" t="str">
        <f>AB67&amp;AC67</f>
        <v/>
      </c>
      <c r="B67" s="641" t="s">
        <v>14</v>
      </c>
      <c r="C67" s="683"/>
      <c r="D67" s="684"/>
      <c r="E67" s="67"/>
      <c r="F67" s="473">
        <v>2</v>
      </c>
      <c r="G67" s="474"/>
      <c r="H67" s="475"/>
      <c r="I67" s="476"/>
      <c r="J67" s="477"/>
      <c r="K67" s="477"/>
      <c r="L67" s="477"/>
      <c r="M67" s="477"/>
      <c r="N67" s="475"/>
      <c r="O67" s="478"/>
      <c r="P67" s="479"/>
      <c r="Q67" s="477"/>
      <c r="R67" s="480"/>
      <c r="S67" s="477"/>
      <c r="T67" s="480"/>
      <c r="U67" s="477"/>
      <c r="V67" s="480"/>
      <c r="W67" s="477"/>
      <c r="X67" s="481"/>
      <c r="Y67" s="482">
        <f t="shared" ref="Y67" si="162">COUNTIF(P67:X67,"○")</f>
        <v>0</v>
      </c>
      <c r="Z67" s="483">
        <f t="shared" ref="Z67" si="163">COUNTIF(P67:X67,"△")</f>
        <v>0</v>
      </c>
      <c r="AA67" s="484">
        <f t="shared" ref="AA67" si="164">COUNTIF(P67:X67,"×")</f>
        <v>0</v>
      </c>
      <c r="AB67" s="485"/>
      <c r="AC67" s="486"/>
      <c r="AD67" s="487"/>
      <c r="AE67" s="488"/>
      <c r="AF67" s="488"/>
      <c r="AG67" s="489"/>
      <c r="AH67" s="695">
        <f t="shared" ref="AH67" si="165">SUM(AE67:AG67)</f>
        <v>0</v>
      </c>
      <c r="AI67" s="696"/>
      <c r="AJ67" s="490"/>
      <c r="AK67" s="490"/>
      <c r="AL67" s="490"/>
      <c r="AM67" s="490"/>
      <c r="AN67" s="490">
        <f t="shared" ref="AN67" si="166">AJ67-AK67-AL67-AM67</f>
        <v>0</v>
      </c>
      <c r="AO67" s="490"/>
      <c r="AP67" s="697"/>
      <c r="AQ67" s="698"/>
      <c r="AR67" s="698"/>
      <c r="AS67" s="698"/>
      <c r="AT67" s="698"/>
      <c r="AU67" s="698">
        <f t="shared" ref="AU67" si="167">AQ67-AR67-AS67-AT67</f>
        <v>0</v>
      </c>
      <c r="AV67" s="491"/>
      <c r="AW67" s="699"/>
      <c r="AX67" s="698"/>
      <c r="AY67" s="698"/>
      <c r="AZ67" s="698"/>
      <c r="BA67" s="698"/>
      <c r="BB67" s="698">
        <f t="shared" ref="BB67" si="168">AX67-AY67-AZ67-BA67</f>
        <v>0</v>
      </c>
      <c r="BC67" s="491"/>
    </row>
    <row r="68" spans="1:55" s="40" customFormat="1" ht="30" customHeight="1" x14ac:dyDescent="0.55000000000000004">
      <c r="B68" s="85"/>
      <c r="C68" s="687" t="s">
        <v>353</v>
      </c>
      <c r="D68" s="688"/>
      <c r="E68" s="688"/>
      <c r="F68" s="688"/>
      <c r="G68" s="689"/>
      <c r="H68" s="690"/>
      <c r="I68" s="342"/>
      <c r="J68" s="690"/>
      <c r="K68" s="690"/>
      <c r="L68" s="690"/>
      <c r="M68" s="690"/>
      <c r="N68" s="691"/>
      <c r="O68" s="250"/>
      <c r="P68" s="692"/>
      <c r="Q68" s="252"/>
      <c r="R68" s="253"/>
      <c r="S68" s="251"/>
      <c r="T68" s="253"/>
      <c r="U68" s="251"/>
      <c r="V68" s="253"/>
      <c r="W68" s="251"/>
      <c r="X68" s="254"/>
      <c r="Y68" s="255"/>
      <c r="Z68" s="251"/>
      <c r="AA68" s="256"/>
      <c r="AB68" s="257"/>
      <c r="AC68" s="258"/>
      <c r="AD68" s="259"/>
      <c r="AE68" s="260">
        <f>AE69</f>
        <v>0</v>
      </c>
      <c r="AF68" s="260">
        <f t="shared" ref="AF68:AH68" si="169">AF69</f>
        <v>0</v>
      </c>
      <c r="AG68" s="261">
        <f t="shared" si="169"/>
        <v>0</v>
      </c>
      <c r="AH68" s="693">
        <f t="shared" si="169"/>
        <v>0</v>
      </c>
      <c r="AI68" s="694"/>
      <c r="AJ68" s="262">
        <f t="shared" ref="AJ68:AO68" si="170">AJ69</f>
        <v>120000</v>
      </c>
      <c r="AK68" s="262">
        <f t="shared" si="170"/>
        <v>0</v>
      </c>
      <c r="AL68" s="262">
        <f t="shared" si="170"/>
        <v>0</v>
      </c>
      <c r="AM68" s="262">
        <f t="shared" si="170"/>
        <v>0</v>
      </c>
      <c r="AN68" s="262">
        <f t="shared" si="170"/>
        <v>120000</v>
      </c>
      <c r="AO68" s="262">
        <f t="shared" si="170"/>
        <v>0</v>
      </c>
      <c r="AP68" s="263"/>
      <c r="AQ68" s="262">
        <f t="shared" ref="AQ68:AV68" si="171">AQ69</f>
        <v>0</v>
      </c>
      <c r="AR68" s="262">
        <f t="shared" si="171"/>
        <v>0</v>
      </c>
      <c r="AS68" s="262">
        <f t="shared" si="171"/>
        <v>0</v>
      </c>
      <c r="AT68" s="262">
        <f t="shared" si="171"/>
        <v>0</v>
      </c>
      <c r="AU68" s="262">
        <f t="shared" si="171"/>
        <v>0</v>
      </c>
      <c r="AV68" s="264">
        <f t="shared" si="171"/>
        <v>0</v>
      </c>
      <c r="AW68" s="265"/>
      <c r="AX68" s="262">
        <f t="shared" ref="AX68:BC68" si="172">AX69</f>
        <v>0</v>
      </c>
      <c r="AY68" s="262">
        <f t="shared" si="172"/>
        <v>0</v>
      </c>
      <c r="AZ68" s="262">
        <f t="shared" si="172"/>
        <v>0</v>
      </c>
      <c r="BA68" s="262">
        <f t="shared" si="172"/>
        <v>0</v>
      </c>
      <c r="BB68" s="262">
        <f t="shared" si="172"/>
        <v>0</v>
      </c>
      <c r="BC68" s="264">
        <f t="shared" si="172"/>
        <v>0</v>
      </c>
    </row>
    <row r="69" spans="1:55" s="40" customFormat="1" ht="30" customHeight="1" x14ac:dyDescent="0.55000000000000004">
      <c r="B69" s="85"/>
      <c r="C69" s="642"/>
      <c r="D69" s="643"/>
      <c r="E69" s="644" t="s">
        <v>33</v>
      </c>
      <c r="F69" s="645"/>
      <c r="G69" s="646"/>
      <c r="H69" s="647"/>
      <c r="I69" s="344"/>
      <c r="J69" s="647"/>
      <c r="K69" s="647"/>
      <c r="L69" s="647"/>
      <c r="M69" s="647"/>
      <c r="N69" s="648"/>
      <c r="O69" s="209"/>
      <c r="P69" s="119"/>
      <c r="Q69" s="56"/>
      <c r="R69" s="42"/>
      <c r="S69" s="43"/>
      <c r="T69" s="42"/>
      <c r="U69" s="43"/>
      <c r="V69" s="42"/>
      <c r="W69" s="43"/>
      <c r="X69" s="44"/>
      <c r="Y69" s="45"/>
      <c r="Z69" s="43"/>
      <c r="AA69" s="61"/>
      <c r="AB69" s="109"/>
      <c r="AC69" s="110"/>
      <c r="AD69" s="111"/>
      <c r="AE69" s="46">
        <f>SUM(AE70:AE70)</f>
        <v>0</v>
      </c>
      <c r="AF69" s="46">
        <f>SUM(AF70:AF70)</f>
        <v>0</v>
      </c>
      <c r="AG69" s="47">
        <f>SUM(AG70:AG70)</f>
        <v>0</v>
      </c>
      <c r="AH69" s="678">
        <f>SUM(AH70:AH70)</f>
        <v>0</v>
      </c>
      <c r="AI69" s="679"/>
      <c r="AJ69" s="112">
        <f t="shared" ref="AJ69:AO69" si="173">SUM(AJ70:AJ70)</f>
        <v>120000</v>
      </c>
      <c r="AK69" s="112">
        <f t="shared" si="173"/>
        <v>0</v>
      </c>
      <c r="AL69" s="112">
        <f t="shared" si="173"/>
        <v>0</v>
      </c>
      <c r="AM69" s="112">
        <f t="shared" si="173"/>
        <v>0</v>
      </c>
      <c r="AN69" s="112">
        <f t="shared" si="173"/>
        <v>120000</v>
      </c>
      <c r="AO69" s="112">
        <f t="shared" si="173"/>
        <v>0</v>
      </c>
      <c r="AP69" s="113"/>
      <c r="AQ69" s="112">
        <f t="shared" ref="AQ69:AV69" si="174">SUM(AQ70:AQ70)</f>
        <v>0</v>
      </c>
      <c r="AR69" s="112">
        <f t="shared" si="174"/>
        <v>0</v>
      </c>
      <c r="AS69" s="112">
        <f t="shared" si="174"/>
        <v>0</v>
      </c>
      <c r="AT69" s="112">
        <f t="shared" si="174"/>
        <v>0</v>
      </c>
      <c r="AU69" s="112">
        <f t="shared" si="174"/>
        <v>0</v>
      </c>
      <c r="AV69" s="567">
        <f t="shared" si="174"/>
        <v>0</v>
      </c>
      <c r="AW69" s="115"/>
      <c r="AX69" s="112">
        <f t="shared" ref="AX69:BC69" si="175">SUM(AX70:AX70)</f>
        <v>0</v>
      </c>
      <c r="AY69" s="112">
        <f t="shared" si="175"/>
        <v>0</v>
      </c>
      <c r="AZ69" s="112">
        <f t="shared" si="175"/>
        <v>0</v>
      </c>
      <c r="BA69" s="112">
        <f t="shared" si="175"/>
        <v>0</v>
      </c>
      <c r="BB69" s="112">
        <f t="shared" si="175"/>
        <v>0</v>
      </c>
      <c r="BC69" s="567">
        <f t="shared" si="175"/>
        <v>0</v>
      </c>
    </row>
    <row r="70" spans="1:55" ht="60" customHeight="1" thickBot="1" x14ac:dyDescent="0.6">
      <c r="A70" s="1" t="str">
        <f>AB70&amp;AC70</f>
        <v/>
      </c>
      <c r="B70" s="641"/>
      <c r="C70" s="683"/>
      <c r="D70" s="684"/>
      <c r="E70" s="67"/>
      <c r="F70" s="728">
        <v>1</v>
      </c>
      <c r="G70" s="729"/>
      <c r="H70" s="730" t="s">
        <v>354</v>
      </c>
      <c r="I70" s="731" t="s">
        <v>12</v>
      </c>
      <c r="J70" s="732"/>
      <c r="K70" s="732"/>
      <c r="L70" s="732"/>
      <c r="M70" s="732"/>
      <c r="N70" s="730"/>
      <c r="O70" s="733"/>
      <c r="P70" s="734" t="s">
        <v>52</v>
      </c>
      <c r="Q70" s="732"/>
      <c r="R70" s="735"/>
      <c r="S70" s="732"/>
      <c r="T70" s="735"/>
      <c r="U70" s="732"/>
      <c r="V70" s="735"/>
      <c r="W70" s="732"/>
      <c r="X70" s="736"/>
      <c r="Y70" s="737">
        <f>COUNTIF(P70:X70,"○")</f>
        <v>0</v>
      </c>
      <c r="Z70" s="738">
        <f>COUNTIF(P70:X70,"△")</f>
        <v>0</v>
      </c>
      <c r="AA70" s="739">
        <f>COUNTIF(P70:X70,"×")</f>
        <v>0</v>
      </c>
      <c r="AB70" s="740"/>
      <c r="AC70" s="741"/>
      <c r="AD70" s="742"/>
      <c r="AE70" s="743"/>
      <c r="AF70" s="743"/>
      <c r="AG70" s="744"/>
      <c r="AH70" s="745">
        <f>SUM(AE70:AG70)</f>
        <v>0</v>
      </c>
      <c r="AI70" s="746"/>
      <c r="AJ70" s="747">
        <v>120000</v>
      </c>
      <c r="AK70" s="747"/>
      <c r="AL70" s="747"/>
      <c r="AM70" s="747"/>
      <c r="AN70" s="747">
        <f>AJ70-AK70-AL70-AM70</f>
        <v>120000</v>
      </c>
      <c r="AO70" s="747"/>
      <c r="AP70" s="748"/>
      <c r="AQ70" s="749"/>
      <c r="AR70" s="749"/>
      <c r="AS70" s="749"/>
      <c r="AT70" s="749"/>
      <c r="AU70" s="749">
        <f>AQ70-AR70-AS70-AT70</f>
        <v>0</v>
      </c>
      <c r="AV70" s="750"/>
      <c r="AW70" s="751"/>
      <c r="AX70" s="749"/>
      <c r="AY70" s="749"/>
      <c r="AZ70" s="749"/>
      <c r="BA70" s="749"/>
      <c r="BB70" s="749">
        <f>AX70-AY70-AZ70-BA70</f>
        <v>0</v>
      </c>
      <c r="BC70" s="750"/>
    </row>
  </sheetData>
  <autoFilter ref="A12:BD55" xr:uid="{00262FC8-841A-46B1-A8E2-DFD88684F4F4}">
    <filterColumn colId="2" showButton="0"/>
    <filterColumn colId="3" showButton="0"/>
  </autoFilter>
  <mergeCells count="82">
    <mergeCell ref="BG9:BG12"/>
    <mergeCell ref="BG28:BG30"/>
    <mergeCell ref="J16:J18"/>
    <mergeCell ref="C6:F6"/>
    <mergeCell ref="I9:I12"/>
    <mergeCell ref="Y8:AH8"/>
    <mergeCell ref="BB1:BC7"/>
    <mergeCell ref="Q28:Q30"/>
    <mergeCell ref="S28:S30"/>
    <mergeCell ref="U28:U30"/>
    <mergeCell ref="W28:W30"/>
    <mergeCell ref="BD9:BD12"/>
    <mergeCell ref="AM11:AM12"/>
    <mergeCell ref="AX11:AX12"/>
    <mergeCell ref="AP10:AV10"/>
    <mergeCell ref="H3:I3"/>
    <mergeCell ref="H4:I4"/>
    <mergeCell ref="H5:I5"/>
    <mergeCell ref="H6:I6"/>
    <mergeCell ref="C3:F3"/>
    <mergeCell ref="C4:F4"/>
    <mergeCell ref="C5:F5"/>
    <mergeCell ref="B9:B12"/>
    <mergeCell ref="AL11:AL12"/>
    <mergeCell ref="J9:J12"/>
    <mergeCell ref="K9:K12"/>
    <mergeCell ref="K28:K30"/>
    <mergeCell ref="I28:I30"/>
    <mergeCell ref="S10:S12"/>
    <mergeCell ref="F9:F12"/>
    <mergeCell ref="AB9:AH9"/>
    <mergeCell ref="AB10:AB12"/>
    <mergeCell ref="M9:M12"/>
    <mergeCell ref="H9:H12"/>
    <mergeCell ref="P10:P12"/>
    <mergeCell ref="W10:W12"/>
    <mergeCell ref="N9:N12"/>
    <mergeCell ref="Q10:Q12"/>
    <mergeCell ref="A9:A12"/>
    <mergeCell ref="AK11:AK12"/>
    <mergeCell ref="AD10:AD12"/>
    <mergeCell ref="T11:T12"/>
    <mergeCell ref="X11:X12"/>
    <mergeCell ref="AC10:AC12"/>
    <mergeCell ref="O9:O12"/>
    <mergeCell ref="AE11:AE12"/>
    <mergeCell ref="AF11:AF12"/>
    <mergeCell ref="AG11:AG12"/>
    <mergeCell ref="AH11:AH12"/>
    <mergeCell ref="AE10:AH10"/>
    <mergeCell ref="G9:G12"/>
    <mergeCell ref="C9:E12"/>
    <mergeCell ref="U10:U12"/>
    <mergeCell ref="L9:L12"/>
    <mergeCell ref="BD28:BD30"/>
    <mergeCell ref="AI9:BC9"/>
    <mergeCell ref="AU11:AU12"/>
    <mergeCell ref="AQ11:AQ12"/>
    <mergeCell ref="AW10:BC10"/>
    <mergeCell ref="AN11:AN12"/>
    <mergeCell ref="AP11:AP12"/>
    <mergeCell ref="BA11:BA12"/>
    <mergeCell ref="BB11:BB12"/>
    <mergeCell ref="AY11:AY12"/>
    <mergeCell ref="AZ11:AZ12"/>
    <mergeCell ref="AW11:AW12"/>
    <mergeCell ref="I58:I59"/>
    <mergeCell ref="BF58:BF59"/>
    <mergeCell ref="BG58:BG59"/>
    <mergeCell ref="BF28:BF30"/>
    <mergeCell ref="BF9:BF12"/>
    <mergeCell ref="L28:L30"/>
    <mergeCell ref="AR11:AR12"/>
    <mergeCell ref="AS11:AS12"/>
    <mergeCell ref="AT11:AT12"/>
    <mergeCell ref="AI11:AI12"/>
    <mergeCell ref="P9:AA9"/>
    <mergeCell ref="Y10:AA11"/>
    <mergeCell ref="AJ11:AJ12"/>
    <mergeCell ref="AI10:AO10"/>
    <mergeCell ref="V11:V12"/>
    <mergeCell ref="R11:R12"/>
  </mergeCells>
  <phoneticPr fontId="2"/>
  <conditionalFormatting sqref="Y21:Y23 Y16:Y17">
    <cfRule type="cellIs" dxfId="127" priority="145" operator="equal">
      <formula>4</formula>
    </cfRule>
  </conditionalFormatting>
  <conditionalFormatting sqref="Y24">
    <cfRule type="cellIs" dxfId="126" priority="143" operator="equal">
      <formula>4</formula>
    </cfRule>
  </conditionalFormatting>
  <conditionalFormatting sqref="Y25:Y26">
    <cfRule type="cellIs" dxfId="125" priority="141" operator="equal">
      <formula>4</formula>
    </cfRule>
  </conditionalFormatting>
  <conditionalFormatting sqref="Y27">
    <cfRule type="cellIs" dxfId="124" priority="139" operator="equal">
      <formula>4</formula>
    </cfRule>
  </conditionalFormatting>
  <conditionalFormatting sqref="Y28 Y30 Y32 Y34 Y36">
    <cfRule type="cellIs" dxfId="123" priority="137" operator="equal">
      <formula>4</formula>
    </cfRule>
  </conditionalFormatting>
  <conditionalFormatting sqref="Y29 Y33 Y31 Y35">
    <cfRule type="cellIs" dxfId="122" priority="135" operator="equal">
      <formula>4</formula>
    </cfRule>
  </conditionalFormatting>
  <conditionalFormatting sqref="Y39:Y40">
    <cfRule type="cellIs" dxfId="121" priority="129" operator="equal">
      <formula>4</formula>
    </cfRule>
  </conditionalFormatting>
  <conditionalFormatting sqref="Y44:Y45">
    <cfRule type="cellIs" dxfId="120" priority="123" operator="equal">
      <formula>4</formula>
    </cfRule>
  </conditionalFormatting>
  <conditionalFormatting sqref="Y41:Y43">
    <cfRule type="cellIs" dxfId="119" priority="121" operator="equal">
      <formula>4</formula>
    </cfRule>
  </conditionalFormatting>
  <conditionalFormatting sqref="Y47:Y48">
    <cfRule type="cellIs" dxfId="118" priority="113" operator="equal">
      <formula>4</formula>
    </cfRule>
  </conditionalFormatting>
  <conditionalFormatting sqref="Y18">
    <cfRule type="cellIs" dxfId="117" priority="91" operator="equal">
      <formula>4</formula>
    </cfRule>
  </conditionalFormatting>
  <conditionalFormatting sqref="Y19">
    <cfRule type="cellIs" dxfId="116" priority="87" operator="equal">
      <formula>4</formula>
    </cfRule>
  </conditionalFormatting>
  <conditionalFormatting sqref="AC39:AC48 AC13:AC37">
    <cfRule type="cellIs" dxfId="115" priority="77" operator="equal">
      <formula>"○"</formula>
    </cfRule>
  </conditionalFormatting>
  <conditionalFormatting sqref="AB39:AB48 AB13:AB37">
    <cfRule type="cellIs" dxfId="114" priority="73" operator="equal">
      <formula>"不可"</formula>
    </cfRule>
    <cfRule type="cellIs" dxfId="113" priority="76" operator="equal">
      <formula>"高"</formula>
    </cfRule>
  </conditionalFormatting>
  <conditionalFormatting sqref="N39:N48 N13:N37">
    <cfRule type="cellIs" dxfId="112" priority="72" operator="equal">
      <formula>"該当なし"</formula>
    </cfRule>
  </conditionalFormatting>
  <conditionalFormatting sqref="Y38">
    <cfRule type="cellIs" dxfId="111" priority="66" operator="equal">
      <formula>4</formula>
    </cfRule>
  </conditionalFormatting>
  <conditionalFormatting sqref="AC38">
    <cfRule type="cellIs" dxfId="110" priority="65" operator="equal">
      <formula>"○"</formula>
    </cfRule>
  </conditionalFormatting>
  <conditionalFormatting sqref="AB38">
    <cfRule type="cellIs" dxfId="109" priority="63" operator="equal">
      <formula>"不可"</formula>
    </cfRule>
    <cfRule type="cellIs" dxfId="108" priority="64" operator="equal">
      <formula>"高"</formula>
    </cfRule>
  </conditionalFormatting>
  <conditionalFormatting sqref="N38">
    <cfRule type="cellIs" dxfId="107" priority="62" operator="equal">
      <formula>"該当なし"</formula>
    </cfRule>
  </conditionalFormatting>
  <conditionalFormatting sqref="Y51">
    <cfRule type="cellIs" dxfId="106" priority="56" operator="equal">
      <formula>4</formula>
    </cfRule>
  </conditionalFormatting>
  <conditionalFormatting sqref="AC50:AC51">
    <cfRule type="cellIs" dxfId="105" priority="55" operator="equal">
      <formula>"○"</formula>
    </cfRule>
  </conditionalFormatting>
  <conditionalFormatting sqref="AB50:AB51">
    <cfRule type="cellIs" dxfId="104" priority="53" operator="equal">
      <formula>"不可"</formula>
    </cfRule>
    <cfRule type="cellIs" dxfId="103" priority="54" operator="equal">
      <formula>"高"</formula>
    </cfRule>
  </conditionalFormatting>
  <conditionalFormatting sqref="N50:N51">
    <cfRule type="cellIs" dxfId="102" priority="52" operator="equal">
      <formula>"該当なし"</formula>
    </cfRule>
  </conditionalFormatting>
  <conditionalFormatting sqref="AC49">
    <cfRule type="cellIs" dxfId="101" priority="51" operator="equal">
      <formula>"○"</formula>
    </cfRule>
  </conditionalFormatting>
  <conditionalFormatting sqref="AB49">
    <cfRule type="cellIs" dxfId="100" priority="49" operator="equal">
      <formula>"不可"</formula>
    </cfRule>
    <cfRule type="cellIs" dxfId="99" priority="50" operator="equal">
      <formula>"高"</formula>
    </cfRule>
  </conditionalFormatting>
  <conditionalFormatting sqref="N49">
    <cfRule type="cellIs" dxfId="98" priority="48" operator="equal">
      <formula>"該当なし"</formula>
    </cfRule>
  </conditionalFormatting>
  <conditionalFormatting sqref="Y54:Y55">
    <cfRule type="cellIs" dxfId="97" priority="47" operator="equal">
      <formula>4</formula>
    </cfRule>
  </conditionalFormatting>
  <conditionalFormatting sqref="AC53:AC55">
    <cfRule type="cellIs" dxfId="96" priority="46" operator="equal">
      <formula>"○"</formula>
    </cfRule>
  </conditionalFormatting>
  <conditionalFormatting sqref="AB53:AB55">
    <cfRule type="cellIs" dxfId="95" priority="44" operator="equal">
      <formula>"不可"</formula>
    </cfRule>
    <cfRule type="cellIs" dxfId="94" priority="45" operator="equal">
      <formula>"高"</formula>
    </cfRule>
  </conditionalFormatting>
  <conditionalFormatting sqref="N53:N55">
    <cfRule type="cellIs" dxfId="93" priority="43" operator="equal">
      <formula>"該当なし"</formula>
    </cfRule>
  </conditionalFormatting>
  <conditionalFormatting sqref="AC52">
    <cfRule type="cellIs" dxfId="92" priority="42" operator="equal">
      <formula>"○"</formula>
    </cfRule>
  </conditionalFormatting>
  <conditionalFormatting sqref="AB52">
    <cfRule type="cellIs" dxfId="91" priority="40" operator="equal">
      <formula>"不可"</formula>
    </cfRule>
    <cfRule type="cellIs" dxfId="90" priority="41" operator="equal">
      <formula>"高"</formula>
    </cfRule>
  </conditionalFormatting>
  <conditionalFormatting sqref="N52">
    <cfRule type="cellIs" dxfId="89" priority="39" operator="equal">
      <formula>"該当なし"</formula>
    </cfRule>
  </conditionalFormatting>
  <conditionalFormatting sqref="P16:P55">
    <cfRule type="cellIs" dxfId="88" priority="38" operator="equal">
      <formula>"新規"</formula>
    </cfRule>
  </conditionalFormatting>
  <conditionalFormatting sqref="F31:BC55 F29:K30 M29:BC30 F16:BC16 F19:BC28 F17:I18 K17:BC18">
    <cfRule type="expression" dxfId="87" priority="35">
      <formula>$I16="○"</formula>
    </cfRule>
    <cfRule type="expression" dxfId="86" priority="36">
      <formula>$I16="△"</formula>
    </cfRule>
    <cfRule type="expression" dxfId="85" priority="37">
      <formula>$I16="×"</formula>
    </cfRule>
  </conditionalFormatting>
  <conditionalFormatting sqref="Y62">
    <cfRule type="cellIs" dxfId="84" priority="34" operator="equal">
      <formula>4</formula>
    </cfRule>
  </conditionalFormatting>
  <conditionalFormatting sqref="Y66:Y67">
    <cfRule type="cellIs" dxfId="83" priority="33" operator="equal">
      <formula>4</formula>
    </cfRule>
  </conditionalFormatting>
  <conditionalFormatting sqref="Y70">
    <cfRule type="cellIs" dxfId="82" priority="32" operator="equal">
      <formula>4</formula>
    </cfRule>
  </conditionalFormatting>
  <conditionalFormatting sqref="AC64:AC70 AC62">
    <cfRule type="cellIs" dxfId="81" priority="31" operator="equal">
      <formula>"○"</formula>
    </cfRule>
  </conditionalFormatting>
  <conditionalFormatting sqref="AB64:AB70 AB62">
    <cfRule type="cellIs" dxfId="80" priority="29" operator="equal">
      <formula>"不可"</formula>
    </cfRule>
    <cfRule type="cellIs" dxfId="79" priority="30" operator="equal">
      <formula>"高"</formula>
    </cfRule>
  </conditionalFormatting>
  <conditionalFormatting sqref="N64:N70 N62">
    <cfRule type="cellIs" dxfId="78" priority="28" operator="equal">
      <formula>"該当なし"</formula>
    </cfRule>
  </conditionalFormatting>
  <conditionalFormatting sqref="Y62:Y63">
    <cfRule type="cellIs" dxfId="77" priority="27" operator="equal">
      <formula>4</formula>
    </cfRule>
  </conditionalFormatting>
  <conditionalFormatting sqref="AC60:AC63">
    <cfRule type="cellIs" dxfId="76" priority="26" operator="equal">
      <formula>"○"</formula>
    </cfRule>
  </conditionalFormatting>
  <conditionalFormatting sqref="AB60:AB63">
    <cfRule type="cellIs" dxfId="75" priority="24" operator="equal">
      <formula>"不可"</formula>
    </cfRule>
    <cfRule type="cellIs" dxfId="74" priority="25" operator="equal">
      <formula>"高"</formula>
    </cfRule>
  </conditionalFormatting>
  <conditionalFormatting sqref="N60:N63">
    <cfRule type="cellIs" dxfId="73" priority="23" operator="equal">
      <formula>"該当なし"</formula>
    </cfRule>
  </conditionalFormatting>
  <conditionalFormatting sqref="P60:P70">
    <cfRule type="cellIs" dxfId="72" priority="22" operator="equal">
      <formula>"新規"</formula>
    </cfRule>
  </conditionalFormatting>
  <conditionalFormatting sqref="AC56:AC57">
    <cfRule type="cellIs" dxfId="71" priority="15" operator="equal">
      <formula>"○"</formula>
    </cfRule>
  </conditionalFormatting>
  <conditionalFormatting sqref="AB56:AB57">
    <cfRule type="cellIs" dxfId="70" priority="13" operator="equal">
      <formula>"不可"</formula>
    </cfRule>
    <cfRule type="cellIs" dxfId="69" priority="14" operator="equal">
      <formula>"高"</formula>
    </cfRule>
  </conditionalFormatting>
  <conditionalFormatting sqref="N56:N57">
    <cfRule type="cellIs" dxfId="68" priority="12" operator="equal">
      <formula>"該当なし"</formula>
    </cfRule>
  </conditionalFormatting>
  <conditionalFormatting sqref="P56:P57">
    <cfRule type="cellIs" dxfId="67" priority="11" operator="equal">
      <formula>"新規"</formula>
    </cfRule>
  </conditionalFormatting>
  <conditionalFormatting sqref="Y58:Y59">
    <cfRule type="cellIs" dxfId="66" priority="10" operator="equal">
      <formula>4</formula>
    </cfRule>
  </conditionalFormatting>
  <conditionalFormatting sqref="Y59">
    <cfRule type="cellIs" dxfId="65" priority="9" operator="equal">
      <formula>4</formula>
    </cfRule>
  </conditionalFormatting>
  <conditionalFormatting sqref="AC58:AC59">
    <cfRule type="cellIs" dxfId="64" priority="8" operator="equal">
      <formula>"○"</formula>
    </cfRule>
  </conditionalFormatting>
  <conditionalFormatting sqref="AB58:AB59">
    <cfRule type="cellIs" dxfId="63" priority="6" operator="equal">
      <formula>"不可"</formula>
    </cfRule>
    <cfRule type="cellIs" dxfId="62" priority="7" operator="equal">
      <formula>"高"</formula>
    </cfRule>
  </conditionalFormatting>
  <conditionalFormatting sqref="N58:N59">
    <cfRule type="cellIs" dxfId="61" priority="5" operator="equal">
      <formula>"該当なし"</formula>
    </cfRule>
  </conditionalFormatting>
  <conditionalFormatting sqref="P58:P59">
    <cfRule type="cellIs" dxfId="60" priority="4" operator="equal">
      <formula>"新規"</formula>
    </cfRule>
  </conditionalFormatting>
  <conditionalFormatting sqref="F59:H59 J59:BC59 F58:BC58">
    <cfRule type="expression" dxfId="59" priority="1">
      <formula>$I58="○"</formula>
    </cfRule>
    <cfRule type="expression" dxfId="58" priority="2">
      <formula>$I58="△"</formula>
    </cfRule>
    <cfRule type="expression" dxfId="57" priority="3">
      <formula>$I58="×"</formula>
    </cfRule>
  </conditionalFormatting>
  <dataValidations count="6">
    <dataValidation type="list" allowBlank="1" showInputMessage="1" showErrorMessage="1" sqref="G21:G36 G38:G45 G47:G48 G51 G62:G63 G66:G67 G54:G55 G58:G59 G16:G19 G70:G710" xr:uid="{5618C84A-42B0-4E4B-BC85-E5F2678CC894}">
      <formula1>"副首都,政企,万博,総務,財務,スマシ,府文,ＩＲ,福祉,健医,商労,環農,都整,都計,港湾,教育"</formula1>
    </dataValidation>
    <dataValidation type="list" allowBlank="1" showInputMessage="1" showErrorMessage="1" sqref="R47:R48 O47:O48 V47:V48 X47:X48 V21:V36 O21:O36 R21:R36 T21:T36 X21:X36 X38:X45 T54:T55 V38:V45 O38:O45 R38:R45 T38:T45 T51 R51 O51 V51 T47:T48 X51 R54:R55 O54:O55 V54:V55 I54:I55 I21:I36 I38:I45 I47:I48 I51 I70 I16:I19 V66:V67 X66:X67 T66:T67 R66:R67 V70 X70 T70 R70 O66:O67 O70 O62:O63 T62:T63 X62:X63 V62:V63 R62:R63 I62:I63 I66:I67 X54:X55 X58:X59 O58:O59 V58:V59 T58:T59 R58:R59 I58 R16:R19 T16:T19 V16:V19 O16:O19 X16:X19" xr:uid="{A8563AD7-C195-41A2-8EBB-D6887630A7EF}">
      <formula1>"○,△,×"</formula1>
    </dataValidation>
    <dataValidation type="list" allowBlank="1" showInputMessage="1" showErrorMessage="1" sqref="AC13:AC70" xr:uid="{F44AD417-3F45-4DCF-ACD2-5759C2DCEF60}">
      <formula1>"○,ー"</formula1>
    </dataValidation>
    <dataValidation type="list" allowBlank="1" showInputMessage="1" showErrorMessage="1" sqref="P13:P70" xr:uid="{0998876B-52A0-4BE3-B2AE-A069D2204F88}">
      <formula1>"新規,継続"</formula1>
    </dataValidation>
    <dataValidation type="list" allowBlank="1" showInputMessage="1" showErrorMessage="1" sqref="AB13:AB70" xr:uid="{95106755-0B13-4D79-A406-F83BB32E0D7E}">
      <formula1>"高,中,低,不可"</formula1>
    </dataValidation>
    <dataValidation type="list" allowBlank="1" showInputMessage="1" showErrorMessage="1" sqref="N13:N70" xr:uid="{B35700D4-857F-495A-8A80-26E93BE153C7}">
      <formula1>"買物、医療、交通など日常生活に不可欠なサービスの維持向上と魅力あるまちづくり,地域の文化、芸術への支援を通じた文化芸術立国の実現,交通空白の解消に向けた移動の足の確保,農林水産業・地域産業の活性化,観光産業の高付加価値化,ブロックチェーンや生成AIなどを活用した高付加価値化,特区や制度・規制改革を活用しようとする取組,該当なし"</formula1>
    </dataValidation>
  </dataValidations>
  <printOptions horizontalCentered="1"/>
  <pageMargins left="0.15748031496062992" right="0.15748031496062992" top="0.74803149606299213" bottom="0.74803149606299213" header="0.31496062992125984" footer="0.31496062992125984"/>
  <pageSetup paperSize="8" scale="38" fitToHeight="0" orientation="landscape"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1C205-6382-474E-B564-0985E822ED10}">
  <sheetPr>
    <tabColor rgb="FF037E8B"/>
    <pageSetUpPr fitToPage="1"/>
  </sheetPr>
  <dimension ref="A1:AG35"/>
  <sheetViews>
    <sheetView view="pageBreakPreview" zoomScale="55" zoomScaleNormal="55" zoomScaleSheetLayoutView="55" workbookViewId="0">
      <pane xSplit="9" ySplit="8" topLeftCell="K9" activePane="bottomRight" state="frozen"/>
      <selection activeCell="J31" sqref="J31"/>
      <selection pane="topRight" activeCell="J31" sqref="J31"/>
      <selection pane="bottomLeft" activeCell="J31" sqref="J31"/>
      <selection pane="bottomRight" activeCell="J31" sqref="J31"/>
    </sheetView>
  </sheetViews>
  <sheetFormatPr defaultRowHeight="15" outlineLevelCol="2" x14ac:dyDescent="0.55000000000000004"/>
  <cols>
    <col min="1" max="1" width="6.4140625" style="1" customWidth="1"/>
    <col min="2" max="2" width="10.6640625" style="885" customWidth="1"/>
    <col min="3" max="5" width="2.4140625" style="1" customWidth="1"/>
    <col min="6" max="6" width="3.58203125" style="1" customWidth="1"/>
    <col min="7" max="7" width="6.75" style="1" customWidth="1"/>
    <col min="8" max="8" width="22.6640625" style="1" customWidth="1"/>
    <col min="9" max="9" width="42.1640625" style="1" customWidth="1"/>
    <col min="10" max="10" width="52.08203125" style="1" hidden="1" customWidth="1" outlineLevel="1"/>
    <col min="11" max="11" width="11" style="1" bestFit="1" customWidth="1" collapsed="1"/>
    <col min="12" max="16" width="8.6640625" style="1" customWidth="1"/>
    <col min="17" max="17" width="22.58203125" style="1" hidden="1" customWidth="1" outlineLevel="1"/>
    <col min="18" max="19" width="8.6640625" style="1" hidden="1" customWidth="1" outlineLevel="1"/>
    <col min="20" max="20" width="8.6640625" style="1" hidden="1" customWidth="1" outlineLevel="2"/>
    <col min="21" max="23" width="8.6640625" style="1" hidden="1" customWidth="1" outlineLevel="1"/>
    <col min="24" max="24" width="22.58203125" style="1" hidden="1" customWidth="1" outlineLevel="1"/>
    <col min="25" max="26" width="8.6640625" style="1" hidden="1" customWidth="1" outlineLevel="1"/>
    <col min="27" max="27" width="8.6640625" style="1" hidden="1" customWidth="1" outlineLevel="2"/>
    <col min="28" max="30" width="8.6640625" style="1" hidden="1" customWidth="1" outlineLevel="1"/>
    <col min="31" max="31" width="38.25" style="1" customWidth="1" collapsed="1"/>
    <col min="32" max="32" width="9.9140625" style="1" customWidth="1"/>
    <col min="33" max="33" width="0.83203125" style="1" customWidth="1"/>
    <col min="34" max="16384" width="8.6640625" style="1"/>
  </cols>
  <sheetData>
    <row r="1" spans="1:33" ht="37.5" x14ac:dyDescent="0.55000000000000004">
      <c r="C1" s="207" t="s">
        <v>378</v>
      </c>
      <c r="D1" s="57"/>
      <c r="J1" s="70"/>
      <c r="K1" s="70"/>
      <c r="U1" s="535"/>
      <c r="V1" s="603"/>
      <c r="W1" s="535"/>
      <c r="X1" s="604"/>
      <c r="Y1" s="603"/>
      <c r="Z1" s="535"/>
      <c r="AC1" s="887"/>
      <c r="AD1" s="887"/>
      <c r="AE1" s="887"/>
      <c r="AF1" s="887"/>
      <c r="AG1" s="887"/>
    </row>
    <row r="2" spans="1:33" ht="11.5" customHeight="1" x14ac:dyDescent="0.55000000000000004">
      <c r="J2" s="70"/>
      <c r="K2" s="70"/>
      <c r="U2" s="535"/>
      <c r="V2" s="603"/>
      <c r="W2" s="603"/>
      <c r="X2" s="604"/>
      <c r="Y2" s="603"/>
      <c r="Z2" s="603"/>
      <c r="AC2" s="887"/>
      <c r="AD2" s="887"/>
      <c r="AE2" s="968" t="s">
        <v>155</v>
      </c>
      <c r="AF2" s="887"/>
      <c r="AG2" s="887"/>
    </row>
    <row r="3" spans="1:33" ht="11.5" customHeight="1" thickBot="1" x14ac:dyDescent="0.6">
      <c r="C3" s="57"/>
      <c r="D3" s="57"/>
      <c r="AC3" s="887"/>
      <c r="AD3" s="887"/>
      <c r="AE3" s="968"/>
      <c r="AF3" s="887"/>
      <c r="AG3" s="887"/>
    </row>
    <row r="4" spans="1:33" ht="24" hidden="1" customHeight="1" thickBot="1" x14ac:dyDescent="0.6">
      <c r="C4" s="57"/>
      <c r="D4" s="57"/>
      <c r="G4" s="203"/>
      <c r="H4" s="203"/>
      <c r="I4" s="203"/>
      <c r="J4" s="203"/>
      <c r="K4" s="203"/>
      <c r="L4" s="203"/>
      <c r="M4" s="203"/>
      <c r="N4" s="203"/>
      <c r="O4" s="203"/>
      <c r="P4" s="203"/>
      <c r="Q4" s="203"/>
      <c r="R4" s="203"/>
      <c r="S4" s="203"/>
      <c r="T4" s="203"/>
      <c r="U4" s="203"/>
      <c r="V4" s="203"/>
      <c r="W4" s="203"/>
      <c r="X4" s="203"/>
      <c r="Y4" s="203"/>
      <c r="Z4" s="203"/>
      <c r="AA4" s="203"/>
      <c r="AB4" s="203"/>
      <c r="AC4" s="205"/>
      <c r="AD4" s="206"/>
      <c r="AE4" s="70"/>
      <c r="AF4" s="70"/>
    </row>
    <row r="5" spans="1:33" ht="23" customHeight="1" thickTop="1" thickBot="1" x14ac:dyDescent="0.6">
      <c r="A5" s="969" t="s">
        <v>40</v>
      </c>
      <c r="B5" s="970" t="s">
        <v>149</v>
      </c>
      <c r="C5" s="972" t="s">
        <v>25</v>
      </c>
      <c r="D5" s="973"/>
      <c r="E5" s="974"/>
      <c r="F5" s="981" t="s">
        <v>24</v>
      </c>
      <c r="G5" s="984" t="s">
        <v>42</v>
      </c>
      <c r="H5" s="974" t="s">
        <v>0</v>
      </c>
      <c r="I5" s="974" t="s">
        <v>35</v>
      </c>
      <c r="J5" s="991" t="s">
        <v>397</v>
      </c>
      <c r="K5" s="991"/>
      <c r="L5" s="991"/>
      <c r="M5" s="991"/>
      <c r="N5" s="991"/>
      <c r="O5" s="991"/>
      <c r="P5" s="991"/>
      <c r="Q5" s="991"/>
      <c r="R5" s="991"/>
      <c r="S5" s="991"/>
      <c r="T5" s="991"/>
      <c r="U5" s="991"/>
      <c r="V5" s="991"/>
      <c r="W5" s="991"/>
      <c r="X5" s="991"/>
      <c r="Y5" s="991"/>
      <c r="Z5" s="991"/>
      <c r="AA5" s="991"/>
      <c r="AB5" s="991"/>
      <c r="AC5" s="991"/>
      <c r="AD5" s="991"/>
      <c r="AE5" s="992" t="s">
        <v>337</v>
      </c>
      <c r="AF5" s="995" t="s">
        <v>366</v>
      </c>
    </row>
    <row r="6" spans="1:33" ht="19.5" customHeight="1" x14ac:dyDescent="0.55000000000000004">
      <c r="A6" s="969"/>
      <c r="B6" s="971"/>
      <c r="C6" s="975"/>
      <c r="D6" s="976"/>
      <c r="E6" s="977"/>
      <c r="F6" s="982"/>
      <c r="G6" s="985"/>
      <c r="H6" s="977"/>
      <c r="I6" s="977"/>
      <c r="J6" s="976" t="s">
        <v>6</v>
      </c>
      <c r="K6" s="976"/>
      <c r="L6" s="977"/>
      <c r="M6" s="977"/>
      <c r="N6" s="977"/>
      <c r="O6" s="977"/>
      <c r="P6" s="998"/>
      <c r="Q6" s="999" t="s">
        <v>7</v>
      </c>
      <c r="R6" s="1000"/>
      <c r="S6" s="1000"/>
      <c r="T6" s="1000"/>
      <c r="U6" s="1000"/>
      <c r="V6" s="1000"/>
      <c r="W6" s="1001"/>
      <c r="X6" s="1000" t="s">
        <v>8</v>
      </c>
      <c r="Y6" s="1000"/>
      <c r="Z6" s="1000"/>
      <c r="AA6" s="1000"/>
      <c r="AB6" s="1000"/>
      <c r="AC6" s="1000"/>
      <c r="AD6" s="1000"/>
      <c r="AE6" s="993"/>
      <c r="AF6" s="996"/>
    </row>
    <row r="7" spans="1:33" ht="11" customHeight="1" x14ac:dyDescent="0.55000000000000004">
      <c r="A7" s="969"/>
      <c r="B7" s="971"/>
      <c r="C7" s="975"/>
      <c r="D7" s="976"/>
      <c r="E7" s="977"/>
      <c r="F7" s="982"/>
      <c r="G7" s="985"/>
      <c r="H7" s="977"/>
      <c r="I7" s="977"/>
      <c r="J7" s="1158" t="s">
        <v>17</v>
      </c>
      <c r="K7" s="1004" t="s">
        <v>2</v>
      </c>
      <c r="L7" s="1004" t="s">
        <v>3</v>
      </c>
      <c r="M7" s="1006" t="s">
        <v>4</v>
      </c>
      <c r="N7" s="1008" t="s">
        <v>5</v>
      </c>
      <c r="O7" s="1011" t="s">
        <v>41</v>
      </c>
      <c r="P7" s="811"/>
      <c r="Q7" s="1009" t="s">
        <v>17</v>
      </c>
      <c r="R7" s="1011" t="s">
        <v>2</v>
      </c>
      <c r="S7" s="1008" t="s">
        <v>3</v>
      </c>
      <c r="T7" s="1008" t="s">
        <v>4</v>
      </c>
      <c r="U7" s="1008" t="s">
        <v>5</v>
      </c>
      <c r="V7" s="1011" t="s">
        <v>41</v>
      </c>
      <c r="W7" s="812"/>
      <c r="X7" s="1013" t="s">
        <v>17</v>
      </c>
      <c r="Y7" s="1011" t="s">
        <v>2</v>
      </c>
      <c r="Z7" s="1008" t="s">
        <v>3</v>
      </c>
      <c r="AA7" s="1008" t="s">
        <v>4</v>
      </c>
      <c r="AB7" s="1008" t="s">
        <v>5</v>
      </c>
      <c r="AC7" s="1011" t="s">
        <v>41</v>
      </c>
      <c r="AD7" s="811"/>
      <c r="AE7" s="993"/>
      <c r="AF7" s="996"/>
    </row>
    <row r="8" spans="1:33" ht="34" customHeight="1" thickBot="1" x14ac:dyDescent="0.6">
      <c r="A8" s="969"/>
      <c r="B8" s="971"/>
      <c r="C8" s="978"/>
      <c r="D8" s="979"/>
      <c r="E8" s="980"/>
      <c r="F8" s="983"/>
      <c r="G8" s="986"/>
      <c r="H8" s="980"/>
      <c r="I8" s="980"/>
      <c r="J8" s="1159"/>
      <c r="K8" s="1005"/>
      <c r="L8" s="1005"/>
      <c r="M8" s="1007"/>
      <c r="N8" s="1005"/>
      <c r="O8" s="1012"/>
      <c r="P8" s="813" t="s">
        <v>29</v>
      </c>
      <c r="Q8" s="1010"/>
      <c r="R8" s="1012"/>
      <c r="S8" s="1005"/>
      <c r="T8" s="1005"/>
      <c r="U8" s="1005"/>
      <c r="V8" s="1012"/>
      <c r="W8" s="814" t="s">
        <v>29</v>
      </c>
      <c r="X8" s="1007"/>
      <c r="Y8" s="1012"/>
      <c r="Z8" s="1005"/>
      <c r="AA8" s="1005"/>
      <c r="AB8" s="1005"/>
      <c r="AC8" s="1012"/>
      <c r="AD8" s="813" t="s">
        <v>29</v>
      </c>
      <c r="AE8" s="994"/>
      <c r="AF8" s="997"/>
    </row>
    <row r="9" spans="1:33" s="40" customFormat="1" ht="30" customHeight="1" x14ac:dyDescent="0.55000000000000004">
      <c r="B9" s="69" t="s">
        <v>150</v>
      </c>
      <c r="C9" s="245" t="s">
        <v>382</v>
      </c>
      <c r="D9" s="246"/>
      <c r="E9" s="246"/>
      <c r="F9" s="246"/>
      <c r="G9" s="247"/>
      <c r="H9" s="248"/>
      <c r="I9" s="248"/>
      <c r="J9" s="326"/>
      <c r="K9" s="536">
        <f t="shared" ref="K9:P9" si="0">K10+K29</f>
        <v>2804657</v>
      </c>
      <c r="L9" s="536">
        <f t="shared" si="0"/>
        <v>816472</v>
      </c>
      <c r="M9" s="536">
        <f t="shared" si="0"/>
        <v>664000</v>
      </c>
      <c r="N9" s="536">
        <f t="shared" si="0"/>
        <v>0</v>
      </c>
      <c r="O9" s="536">
        <f t="shared" si="0"/>
        <v>1304185</v>
      </c>
      <c r="P9" s="262">
        <f t="shared" si="0"/>
        <v>400425</v>
      </c>
      <c r="Q9" s="326"/>
      <c r="R9" s="536">
        <f t="shared" ref="R9:W9" si="1">R10+R29</f>
        <v>3339100</v>
      </c>
      <c r="S9" s="536">
        <f t="shared" si="1"/>
        <v>1129247</v>
      </c>
      <c r="T9" s="536">
        <f t="shared" si="1"/>
        <v>0</v>
      </c>
      <c r="U9" s="536">
        <f t="shared" si="1"/>
        <v>930300</v>
      </c>
      <c r="V9" s="536">
        <f t="shared" si="1"/>
        <v>1279553</v>
      </c>
      <c r="W9" s="264">
        <f t="shared" si="1"/>
        <v>0</v>
      </c>
      <c r="X9" s="332"/>
      <c r="Y9" s="536">
        <f t="shared" ref="Y9:AD9" si="2">Y10+Y29</f>
        <v>2577391</v>
      </c>
      <c r="Z9" s="536">
        <f t="shared" si="2"/>
        <v>1078695</v>
      </c>
      <c r="AA9" s="536">
        <f t="shared" si="2"/>
        <v>0</v>
      </c>
      <c r="AB9" s="536">
        <f t="shared" si="2"/>
        <v>900000</v>
      </c>
      <c r="AC9" s="536">
        <f t="shared" si="2"/>
        <v>598696</v>
      </c>
      <c r="AD9" s="262">
        <f t="shared" si="2"/>
        <v>0</v>
      </c>
      <c r="AE9" s="791"/>
      <c r="AF9" s="802"/>
    </row>
    <row r="10" spans="1:33" s="40" customFormat="1" ht="30" customHeight="1" x14ac:dyDescent="0.55000000000000004">
      <c r="B10" s="69" t="s">
        <v>150</v>
      </c>
      <c r="C10" s="48"/>
      <c r="D10" s="218" t="s">
        <v>143</v>
      </c>
      <c r="E10" s="219"/>
      <c r="F10" s="219"/>
      <c r="G10" s="220"/>
      <c r="H10" s="221"/>
      <c r="I10" s="221"/>
      <c r="J10" s="327"/>
      <c r="K10" s="537">
        <f>K11+K13+K24+K27</f>
        <v>1329102</v>
      </c>
      <c r="L10" s="537">
        <f t="shared" ref="L10:P10" si="3">L11+L13+L24+L27</f>
        <v>78695</v>
      </c>
      <c r="M10" s="537">
        <f t="shared" si="3"/>
        <v>0</v>
      </c>
      <c r="N10" s="537">
        <f t="shared" si="3"/>
        <v>0</v>
      </c>
      <c r="O10" s="537">
        <f t="shared" si="3"/>
        <v>1230407</v>
      </c>
      <c r="P10" s="235">
        <f t="shared" si="3"/>
        <v>400425</v>
      </c>
      <c r="Q10" s="327"/>
      <c r="R10" s="537">
        <v>1339100</v>
      </c>
      <c r="S10" s="537">
        <v>129247</v>
      </c>
      <c r="T10" s="537">
        <v>0</v>
      </c>
      <c r="U10" s="537">
        <v>30300</v>
      </c>
      <c r="V10" s="537">
        <v>1179553</v>
      </c>
      <c r="W10" s="237">
        <v>0</v>
      </c>
      <c r="X10" s="333"/>
      <c r="Y10" s="537">
        <f t="shared" ref="Y10:AD10" si="4">Y11+Y13+Y24+Y27</f>
        <v>577391</v>
      </c>
      <c r="Z10" s="537">
        <f t="shared" si="4"/>
        <v>78695</v>
      </c>
      <c r="AA10" s="537">
        <f t="shared" si="4"/>
        <v>0</v>
      </c>
      <c r="AB10" s="537">
        <f t="shared" si="4"/>
        <v>0</v>
      </c>
      <c r="AC10" s="537">
        <f t="shared" si="4"/>
        <v>498696</v>
      </c>
      <c r="AD10" s="235">
        <f t="shared" si="4"/>
        <v>0</v>
      </c>
      <c r="AE10" s="792"/>
      <c r="AF10" s="803"/>
    </row>
    <row r="11" spans="1:33" s="40" customFormat="1" ht="30" customHeight="1" x14ac:dyDescent="0.55000000000000004">
      <c r="B11" s="69" t="s">
        <v>150</v>
      </c>
      <c r="C11" s="49"/>
      <c r="D11" s="239"/>
      <c r="E11" s="50" t="s">
        <v>393</v>
      </c>
      <c r="F11" s="51"/>
      <c r="G11" s="72"/>
      <c r="H11" s="41"/>
      <c r="I11" s="41"/>
      <c r="J11" s="554"/>
      <c r="K11" s="538">
        <f>SUM(K12:K12)</f>
        <v>29796</v>
      </c>
      <c r="L11" s="538">
        <f t="shared" ref="L11:P11" si="5">SUM(L12:L12)</f>
        <v>14898</v>
      </c>
      <c r="M11" s="538">
        <f t="shared" si="5"/>
        <v>0</v>
      </c>
      <c r="N11" s="538">
        <f t="shared" si="5"/>
        <v>0</v>
      </c>
      <c r="O11" s="538">
        <f t="shared" si="5"/>
        <v>14898</v>
      </c>
      <c r="P11" s="319">
        <f t="shared" si="5"/>
        <v>0</v>
      </c>
      <c r="Q11" s="328"/>
      <c r="R11" s="538">
        <f t="shared" ref="R11:W11" si="6">SUM(R12:R12)</f>
        <v>29796</v>
      </c>
      <c r="S11" s="538">
        <f t="shared" si="6"/>
        <v>14898</v>
      </c>
      <c r="T11" s="538">
        <f t="shared" si="6"/>
        <v>0</v>
      </c>
      <c r="U11" s="538">
        <f t="shared" si="6"/>
        <v>0</v>
      </c>
      <c r="V11" s="538">
        <f t="shared" si="6"/>
        <v>14898</v>
      </c>
      <c r="W11" s="320">
        <f t="shared" si="6"/>
        <v>0</v>
      </c>
      <c r="X11" s="334"/>
      <c r="Y11" s="538">
        <f t="shared" ref="Y11:AD11" si="7">SUM(Y12:Y12)</f>
        <v>29796</v>
      </c>
      <c r="Z11" s="538">
        <f t="shared" si="7"/>
        <v>14898</v>
      </c>
      <c r="AA11" s="538">
        <f t="shared" si="7"/>
        <v>0</v>
      </c>
      <c r="AB11" s="538">
        <f t="shared" si="7"/>
        <v>0</v>
      </c>
      <c r="AC11" s="538">
        <f t="shared" si="7"/>
        <v>14898</v>
      </c>
      <c r="AD11" s="319">
        <f t="shared" si="7"/>
        <v>0</v>
      </c>
      <c r="AE11" s="793"/>
      <c r="AF11" s="804"/>
    </row>
    <row r="12" spans="1:33" ht="100.5" customHeight="1" x14ac:dyDescent="0.55000000000000004">
      <c r="B12" s="766" t="str">
        <f t="shared" ref="B12:B23" si="8">G12</f>
        <v>商労</v>
      </c>
      <c r="C12" s="2"/>
      <c r="D12" s="240"/>
      <c r="E12" s="33"/>
      <c r="F12" s="758">
        <v>1</v>
      </c>
      <c r="G12" s="759" t="s">
        <v>48</v>
      </c>
      <c r="H12" s="780" t="s">
        <v>129</v>
      </c>
      <c r="I12" s="781" t="s">
        <v>358</v>
      </c>
      <c r="J12" s="782" t="s">
        <v>244</v>
      </c>
      <c r="K12" s="761">
        <v>29796</v>
      </c>
      <c r="L12" s="761">
        <v>14898</v>
      </c>
      <c r="M12" s="761"/>
      <c r="N12" s="761">
        <v>0</v>
      </c>
      <c r="O12" s="761">
        <f t="shared" ref="O12" si="9">K12-L12-M12-N12</f>
        <v>14898</v>
      </c>
      <c r="P12" s="762">
        <v>0</v>
      </c>
      <c r="Q12" s="760" t="s">
        <v>245</v>
      </c>
      <c r="R12" s="763">
        <v>29796</v>
      </c>
      <c r="S12" s="763">
        <v>14898</v>
      </c>
      <c r="T12" s="763"/>
      <c r="U12" s="763">
        <v>0</v>
      </c>
      <c r="V12" s="763">
        <f t="shared" ref="V12" si="10">R12-S12-T12-U12</f>
        <v>14898</v>
      </c>
      <c r="W12" s="764">
        <v>0</v>
      </c>
      <c r="X12" s="765" t="s">
        <v>246</v>
      </c>
      <c r="Y12" s="763">
        <v>29796</v>
      </c>
      <c r="Z12" s="763">
        <v>14898</v>
      </c>
      <c r="AA12" s="763"/>
      <c r="AB12" s="763">
        <v>0</v>
      </c>
      <c r="AC12" s="763">
        <f t="shared" ref="AC12" si="11">Y12-Z12-AA12-AB12</f>
        <v>14898</v>
      </c>
      <c r="AD12" s="768">
        <v>0</v>
      </c>
      <c r="AE12" s="794"/>
      <c r="AF12" s="810" t="s">
        <v>362</v>
      </c>
    </row>
    <row r="13" spans="1:33" s="40" customFormat="1" ht="30" customHeight="1" x14ac:dyDescent="0.55000000000000004">
      <c r="B13" s="767" t="s">
        <v>150</v>
      </c>
      <c r="C13" s="49"/>
      <c r="D13" s="239"/>
      <c r="E13" s="50" t="s">
        <v>19</v>
      </c>
      <c r="F13" s="51"/>
      <c r="G13" s="72"/>
      <c r="H13" s="41"/>
      <c r="I13" s="41"/>
      <c r="J13" s="554"/>
      <c r="K13" s="538">
        <f>SUM(K14:K23)</f>
        <v>945117</v>
      </c>
      <c r="L13" s="538">
        <f t="shared" ref="L13:P13" si="12">SUM(L14:L23)</f>
        <v>63797</v>
      </c>
      <c r="M13" s="538">
        <f t="shared" si="12"/>
        <v>0</v>
      </c>
      <c r="N13" s="538">
        <f t="shared" si="12"/>
        <v>0</v>
      </c>
      <c r="O13" s="538">
        <f t="shared" si="12"/>
        <v>881320</v>
      </c>
      <c r="P13" s="319">
        <f t="shared" si="12"/>
        <v>400425</v>
      </c>
      <c r="Q13" s="328"/>
      <c r="R13" s="538">
        <f t="shared" ref="R13:W13" si="13">SUM(R14:R23)</f>
        <v>243611</v>
      </c>
      <c r="S13" s="538">
        <f t="shared" si="13"/>
        <v>63797</v>
      </c>
      <c r="T13" s="538">
        <f t="shared" si="13"/>
        <v>0</v>
      </c>
      <c r="U13" s="538">
        <f t="shared" si="13"/>
        <v>0</v>
      </c>
      <c r="V13" s="538">
        <f t="shared" si="13"/>
        <v>179814</v>
      </c>
      <c r="W13" s="320">
        <f t="shared" si="13"/>
        <v>0</v>
      </c>
      <c r="X13" s="334"/>
      <c r="Y13" s="538">
        <f t="shared" ref="Y13:AD13" si="14">SUM(Y14:Y23)</f>
        <v>197595</v>
      </c>
      <c r="Z13" s="538">
        <f t="shared" si="14"/>
        <v>63797</v>
      </c>
      <c r="AA13" s="538">
        <f t="shared" si="14"/>
        <v>0</v>
      </c>
      <c r="AB13" s="538">
        <f t="shared" si="14"/>
        <v>0</v>
      </c>
      <c r="AC13" s="538">
        <f t="shared" si="14"/>
        <v>133798</v>
      </c>
      <c r="AD13" s="319">
        <f t="shared" si="14"/>
        <v>0</v>
      </c>
      <c r="AE13" s="793"/>
      <c r="AF13" s="805"/>
    </row>
    <row r="14" spans="1:33" ht="100" customHeight="1" x14ac:dyDescent="0.55000000000000004">
      <c r="B14" s="69" t="str">
        <f t="shared" si="8"/>
        <v>健医</v>
      </c>
      <c r="C14" s="2"/>
      <c r="D14" s="240"/>
      <c r="E14" s="33"/>
      <c r="F14" s="889">
        <v>2</v>
      </c>
      <c r="G14" s="890" t="s">
        <v>56</v>
      </c>
      <c r="H14" s="891" t="s">
        <v>57</v>
      </c>
      <c r="I14" s="892" t="s">
        <v>62</v>
      </c>
      <c r="J14" s="893" t="s">
        <v>59</v>
      </c>
      <c r="K14" s="894">
        <v>8600</v>
      </c>
      <c r="L14" s="894">
        <v>0</v>
      </c>
      <c r="M14" s="894"/>
      <c r="N14" s="894">
        <v>0</v>
      </c>
      <c r="O14" s="894">
        <f t="shared" ref="O14" si="15">K14-L14-M14-N14</f>
        <v>8600</v>
      </c>
      <c r="P14" s="895"/>
      <c r="Q14" s="896" t="s">
        <v>311</v>
      </c>
      <c r="R14" s="897">
        <v>20000</v>
      </c>
      <c r="S14" s="897">
        <v>0</v>
      </c>
      <c r="T14" s="897"/>
      <c r="U14" s="897">
        <v>0</v>
      </c>
      <c r="V14" s="897">
        <f t="shared" ref="V14:V23" si="16">R14-S14-T14-U14</f>
        <v>20000</v>
      </c>
      <c r="W14" s="898"/>
      <c r="X14" s="899" t="s">
        <v>312</v>
      </c>
      <c r="Y14" s="897">
        <v>20000</v>
      </c>
      <c r="Z14" s="897">
        <v>0</v>
      </c>
      <c r="AA14" s="897"/>
      <c r="AB14" s="897">
        <v>0</v>
      </c>
      <c r="AC14" s="897">
        <f t="shared" ref="AC14:AC23" si="17">Y14-Z14-AA14-AB14</f>
        <v>20000</v>
      </c>
      <c r="AD14" s="900"/>
      <c r="AE14" s="901" t="s">
        <v>367</v>
      </c>
      <c r="AF14" s="930" t="s">
        <v>362</v>
      </c>
    </row>
    <row r="15" spans="1:33" ht="93.5" customHeight="1" x14ac:dyDescent="0.55000000000000004">
      <c r="B15" s="766" t="str">
        <f t="shared" si="8"/>
        <v>商労</v>
      </c>
      <c r="C15" s="2"/>
      <c r="D15" s="240"/>
      <c r="E15" s="33"/>
      <c r="F15" s="130">
        <v>3</v>
      </c>
      <c r="G15" s="121" t="s">
        <v>48</v>
      </c>
      <c r="H15" s="786" t="s">
        <v>131</v>
      </c>
      <c r="I15" s="787" t="s">
        <v>300</v>
      </c>
      <c r="J15" s="788" t="s">
        <v>133</v>
      </c>
      <c r="K15" s="556">
        <v>127595</v>
      </c>
      <c r="L15" s="556">
        <v>63797</v>
      </c>
      <c r="M15" s="556"/>
      <c r="N15" s="556">
        <v>0</v>
      </c>
      <c r="O15" s="556">
        <v>63798</v>
      </c>
      <c r="P15" s="141">
        <v>0</v>
      </c>
      <c r="Q15" s="329" t="s">
        <v>133</v>
      </c>
      <c r="R15" s="540">
        <v>127595</v>
      </c>
      <c r="S15" s="540">
        <v>63797</v>
      </c>
      <c r="T15" s="540"/>
      <c r="U15" s="540">
        <v>0</v>
      </c>
      <c r="V15" s="540">
        <v>63798</v>
      </c>
      <c r="W15" s="143">
        <v>0</v>
      </c>
      <c r="X15" s="335" t="s">
        <v>133</v>
      </c>
      <c r="Y15" s="540">
        <v>127595</v>
      </c>
      <c r="Z15" s="540">
        <v>63797</v>
      </c>
      <c r="AA15" s="540"/>
      <c r="AB15" s="540">
        <v>0</v>
      </c>
      <c r="AC15" s="540">
        <v>63798</v>
      </c>
      <c r="AD15" s="123">
        <v>0</v>
      </c>
      <c r="AE15" s="796" t="s">
        <v>368</v>
      </c>
      <c r="AF15" s="807" t="s">
        <v>362</v>
      </c>
    </row>
    <row r="16" spans="1:33" ht="82" customHeight="1" x14ac:dyDescent="0.55000000000000004">
      <c r="B16" s="766" t="str">
        <f t="shared" si="8"/>
        <v>商労</v>
      </c>
      <c r="C16" s="2"/>
      <c r="D16" s="240"/>
      <c r="E16" s="33"/>
      <c r="F16" s="130">
        <v>4</v>
      </c>
      <c r="G16" s="121" t="s">
        <v>48</v>
      </c>
      <c r="H16" s="786" t="s">
        <v>355</v>
      </c>
      <c r="I16" s="787" t="s">
        <v>394</v>
      </c>
      <c r="J16" s="788" t="s">
        <v>395</v>
      </c>
      <c r="K16" s="556">
        <v>154985</v>
      </c>
      <c r="L16" s="556"/>
      <c r="M16" s="556"/>
      <c r="N16" s="556"/>
      <c r="O16" s="556">
        <v>154985</v>
      </c>
      <c r="P16" s="141"/>
      <c r="Q16" s="329"/>
      <c r="R16" s="540"/>
      <c r="S16" s="540"/>
      <c r="T16" s="540"/>
      <c r="U16" s="540"/>
      <c r="V16" s="540"/>
      <c r="W16" s="143"/>
      <c r="X16" s="335"/>
      <c r="Y16" s="540"/>
      <c r="Z16" s="540"/>
      <c r="AA16" s="540"/>
      <c r="AB16" s="540"/>
      <c r="AC16" s="540"/>
      <c r="AD16" s="123"/>
      <c r="AE16" s="796"/>
      <c r="AF16" s="807" t="s">
        <v>363</v>
      </c>
    </row>
    <row r="17" spans="1:32" ht="78.5" customHeight="1" x14ac:dyDescent="0.55000000000000004">
      <c r="B17" s="766" t="str">
        <f t="shared" si="8"/>
        <v>商労</v>
      </c>
      <c r="C17" s="2"/>
      <c r="D17" s="240"/>
      <c r="E17" s="33"/>
      <c r="F17" s="1014">
        <v>5</v>
      </c>
      <c r="G17" s="121" t="s">
        <v>48</v>
      </c>
      <c r="H17" s="786" t="s">
        <v>68</v>
      </c>
      <c r="I17" s="789" t="s">
        <v>271</v>
      </c>
      <c r="J17" s="788" t="s">
        <v>71</v>
      </c>
      <c r="K17" s="606">
        <f>240702-150000</f>
        <v>90702</v>
      </c>
      <c r="L17" s="556">
        <v>0</v>
      </c>
      <c r="M17" s="556"/>
      <c r="N17" s="556">
        <v>0</v>
      </c>
      <c r="O17" s="606">
        <f>240702-150000</f>
        <v>90702</v>
      </c>
      <c r="P17" s="141"/>
      <c r="Q17" s="329"/>
      <c r="R17" s="540"/>
      <c r="S17" s="540"/>
      <c r="T17" s="540"/>
      <c r="U17" s="540"/>
      <c r="V17" s="540">
        <v>0</v>
      </c>
      <c r="W17" s="143"/>
      <c r="X17" s="335"/>
      <c r="Y17" s="540"/>
      <c r="Z17" s="540"/>
      <c r="AA17" s="540"/>
      <c r="AB17" s="540"/>
      <c r="AC17" s="540">
        <v>0</v>
      </c>
      <c r="AD17" s="123"/>
      <c r="AE17" s="1017" t="s">
        <v>371</v>
      </c>
      <c r="AF17" s="1020" t="s">
        <v>363</v>
      </c>
    </row>
    <row r="18" spans="1:32" ht="76" customHeight="1" x14ac:dyDescent="0.55000000000000004">
      <c r="B18" s="766" t="str">
        <f t="shared" si="8"/>
        <v>商労</v>
      </c>
      <c r="C18" s="2"/>
      <c r="D18" s="240"/>
      <c r="E18" s="33"/>
      <c r="F18" s="1015"/>
      <c r="G18" s="121" t="s">
        <v>48</v>
      </c>
      <c r="H18" s="786" t="s">
        <v>270</v>
      </c>
      <c r="I18" s="789" t="s">
        <v>276</v>
      </c>
      <c r="J18" s="788" t="s">
        <v>75</v>
      </c>
      <c r="K18" s="556">
        <v>23278</v>
      </c>
      <c r="L18" s="556">
        <v>0</v>
      </c>
      <c r="M18" s="556"/>
      <c r="N18" s="556">
        <v>0</v>
      </c>
      <c r="O18" s="556">
        <v>23278</v>
      </c>
      <c r="P18" s="141">
        <v>0</v>
      </c>
      <c r="Q18" s="329"/>
      <c r="R18" s="540"/>
      <c r="S18" s="540"/>
      <c r="T18" s="540"/>
      <c r="U18" s="540"/>
      <c r="V18" s="540">
        <v>0</v>
      </c>
      <c r="W18" s="143"/>
      <c r="X18" s="335"/>
      <c r="Y18" s="540"/>
      <c r="Z18" s="540"/>
      <c r="AA18" s="540"/>
      <c r="AB18" s="540"/>
      <c r="AC18" s="540">
        <v>0</v>
      </c>
      <c r="AD18" s="123"/>
      <c r="AE18" s="1018"/>
      <c r="AF18" s="1021"/>
    </row>
    <row r="19" spans="1:32" ht="73.5" customHeight="1" x14ac:dyDescent="0.55000000000000004">
      <c r="B19" s="766" t="str">
        <f t="shared" si="8"/>
        <v>商労</v>
      </c>
      <c r="C19" s="2"/>
      <c r="D19" s="240"/>
      <c r="E19" s="33"/>
      <c r="F19" s="1016"/>
      <c r="G19" s="121" t="s">
        <v>48</v>
      </c>
      <c r="H19" s="786" t="s">
        <v>277</v>
      </c>
      <c r="I19" s="789" t="s">
        <v>278</v>
      </c>
      <c r="J19" s="788" t="s">
        <v>359</v>
      </c>
      <c r="K19" s="556">
        <v>400425</v>
      </c>
      <c r="L19" s="556">
        <v>0</v>
      </c>
      <c r="M19" s="556"/>
      <c r="N19" s="556">
        <v>0</v>
      </c>
      <c r="O19" s="556">
        <v>400425</v>
      </c>
      <c r="P19" s="141">
        <v>400425</v>
      </c>
      <c r="Q19" s="329"/>
      <c r="R19" s="540"/>
      <c r="S19" s="540"/>
      <c r="T19" s="540"/>
      <c r="U19" s="540"/>
      <c r="V19" s="540">
        <v>0</v>
      </c>
      <c r="W19" s="143"/>
      <c r="X19" s="335"/>
      <c r="Y19" s="540"/>
      <c r="Z19" s="540"/>
      <c r="AA19" s="540"/>
      <c r="AB19" s="540"/>
      <c r="AC19" s="540">
        <v>0</v>
      </c>
      <c r="AD19" s="123"/>
      <c r="AE19" s="1019"/>
      <c r="AF19" s="1022"/>
    </row>
    <row r="20" spans="1:32" ht="98" customHeight="1" x14ac:dyDescent="0.55000000000000004">
      <c r="B20" s="766" t="str">
        <f t="shared" si="8"/>
        <v>環農</v>
      </c>
      <c r="C20" s="2"/>
      <c r="D20" s="240"/>
      <c r="E20" s="33"/>
      <c r="F20" s="130">
        <v>6</v>
      </c>
      <c r="G20" s="121" t="s">
        <v>88</v>
      </c>
      <c r="H20" s="786" t="s">
        <v>304</v>
      </c>
      <c r="I20" s="789" t="s">
        <v>182</v>
      </c>
      <c r="J20" s="788" t="s">
        <v>187</v>
      </c>
      <c r="K20" s="556">
        <v>56934</v>
      </c>
      <c r="L20" s="556"/>
      <c r="M20" s="556"/>
      <c r="N20" s="556"/>
      <c r="O20" s="556">
        <v>56934</v>
      </c>
      <c r="P20" s="141"/>
      <c r="Q20" s="329" t="s">
        <v>188</v>
      </c>
      <c r="R20" s="540">
        <v>50000</v>
      </c>
      <c r="S20" s="540"/>
      <c r="T20" s="540"/>
      <c r="U20" s="540"/>
      <c r="V20" s="540">
        <v>50000</v>
      </c>
      <c r="W20" s="143"/>
      <c r="X20" s="335" t="s">
        <v>188</v>
      </c>
      <c r="Y20" s="540">
        <v>50000</v>
      </c>
      <c r="Z20" s="540"/>
      <c r="AA20" s="540"/>
      <c r="AB20" s="540"/>
      <c r="AC20" s="540">
        <v>50000</v>
      </c>
      <c r="AD20" s="123"/>
      <c r="AE20" s="796" t="s">
        <v>373</v>
      </c>
      <c r="AF20" s="807" t="s">
        <v>364</v>
      </c>
    </row>
    <row r="21" spans="1:32" ht="73.5" customHeight="1" x14ac:dyDescent="0.55000000000000004">
      <c r="B21" s="766" t="str">
        <f t="shared" si="8"/>
        <v>環農</v>
      </c>
      <c r="C21" s="2"/>
      <c r="D21" s="240"/>
      <c r="E21" s="33"/>
      <c r="F21" s="130">
        <v>7</v>
      </c>
      <c r="G21" s="121" t="s">
        <v>88</v>
      </c>
      <c r="H21" s="786" t="s">
        <v>305</v>
      </c>
      <c r="I21" s="789" t="s">
        <v>189</v>
      </c>
      <c r="J21" s="788" t="s">
        <v>194</v>
      </c>
      <c r="K21" s="556">
        <v>16016</v>
      </c>
      <c r="L21" s="556"/>
      <c r="M21" s="556"/>
      <c r="N21" s="556"/>
      <c r="O21" s="556">
        <v>16016</v>
      </c>
      <c r="P21" s="141"/>
      <c r="Q21" s="329" t="s">
        <v>194</v>
      </c>
      <c r="R21" s="540">
        <v>16016</v>
      </c>
      <c r="S21" s="540"/>
      <c r="T21" s="540"/>
      <c r="U21" s="540"/>
      <c r="V21" s="540">
        <v>16016</v>
      </c>
      <c r="W21" s="143"/>
      <c r="X21" s="335" t="s">
        <v>195</v>
      </c>
      <c r="Y21" s="540"/>
      <c r="Z21" s="540"/>
      <c r="AA21" s="540"/>
      <c r="AB21" s="540"/>
      <c r="AC21" s="540">
        <v>0</v>
      </c>
      <c r="AD21" s="123"/>
      <c r="AE21" s="796" t="s">
        <v>372</v>
      </c>
      <c r="AF21" s="807" t="s">
        <v>364</v>
      </c>
    </row>
    <row r="22" spans="1:32" ht="82" customHeight="1" x14ac:dyDescent="0.55000000000000004">
      <c r="B22" s="766" t="str">
        <f t="shared" si="8"/>
        <v>都計</v>
      </c>
      <c r="C22" s="2"/>
      <c r="D22" s="240"/>
      <c r="E22" s="33"/>
      <c r="F22" s="130">
        <v>8</v>
      </c>
      <c r="G22" s="121" t="s">
        <v>112</v>
      </c>
      <c r="H22" s="786" t="s">
        <v>294</v>
      </c>
      <c r="I22" s="789" t="s">
        <v>113</v>
      </c>
      <c r="J22" s="790" t="s">
        <v>360</v>
      </c>
      <c r="K22" s="753">
        <v>36582</v>
      </c>
      <c r="L22" s="753">
        <v>0</v>
      </c>
      <c r="M22" s="753"/>
      <c r="N22" s="753">
        <v>0</v>
      </c>
      <c r="O22" s="556">
        <f t="shared" ref="O22:O23" si="18">K22-L22-M22-N22</f>
        <v>36582</v>
      </c>
      <c r="P22" s="141">
        <v>0</v>
      </c>
      <c r="Q22" s="142"/>
      <c r="R22" s="540">
        <v>30000</v>
      </c>
      <c r="S22" s="540">
        <v>0</v>
      </c>
      <c r="T22" s="540"/>
      <c r="U22" s="540">
        <v>0</v>
      </c>
      <c r="V22" s="540">
        <f t="shared" si="16"/>
        <v>30000</v>
      </c>
      <c r="W22" s="143">
        <v>0</v>
      </c>
      <c r="X22" s="144"/>
      <c r="Y22" s="540"/>
      <c r="Z22" s="540"/>
      <c r="AA22" s="540"/>
      <c r="AB22" s="540"/>
      <c r="AC22" s="540">
        <f t="shared" si="17"/>
        <v>0</v>
      </c>
      <c r="AD22" s="123"/>
      <c r="AE22" s="796" t="s">
        <v>374</v>
      </c>
      <c r="AF22" s="807" t="s">
        <v>362</v>
      </c>
    </row>
    <row r="23" spans="1:32" ht="73.5" customHeight="1" x14ac:dyDescent="0.55000000000000004">
      <c r="B23" s="766" t="str">
        <f t="shared" si="8"/>
        <v>都整</v>
      </c>
      <c r="C23" s="2"/>
      <c r="D23" s="240"/>
      <c r="E23" s="33"/>
      <c r="F23" s="902">
        <v>9</v>
      </c>
      <c r="G23" s="903" t="s">
        <v>89</v>
      </c>
      <c r="H23" s="904" t="s">
        <v>114</v>
      </c>
      <c r="I23" s="905" t="s">
        <v>163</v>
      </c>
      <c r="J23" s="906" t="s">
        <v>361</v>
      </c>
      <c r="K23" s="907">
        <v>30000</v>
      </c>
      <c r="L23" s="907"/>
      <c r="M23" s="907"/>
      <c r="N23" s="907"/>
      <c r="O23" s="907">
        <f t="shared" si="18"/>
        <v>30000</v>
      </c>
      <c r="P23" s="908"/>
      <c r="Q23" s="909"/>
      <c r="R23" s="910"/>
      <c r="S23" s="910"/>
      <c r="T23" s="910"/>
      <c r="U23" s="910"/>
      <c r="V23" s="910">
        <f t="shared" si="16"/>
        <v>0</v>
      </c>
      <c r="W23" s="911"/>
      <c r="X23" s="912"/>
      <c r="Y23" s="910"/>
      <c r="Z23" s="910"/>
      <c r="AA23" s="910"/>
      <c r="AB23" s="910"/>
      <c r="AC23" s="910">
        <f t="shared" si="17"/>
        <v>0</v>
      </c>
      <c r="AD23" s="913"/>
      <c r="AE23" s="914" t="s">
        <v>375</v>
      </c>
      <c r="AF23" s="929" t="s">
        <v>364</v>
      </c>
    </row>
    <row r="24" spans="1:32" s="40" customFormat="1" ht="30" customHeight="1" x14ac:dyDescent="0.55000000000000004">
      <c r="B24" s="69" t="s">
        <v>150</v>
      </c>
      <c r="C24" s="49"/>
      <c r="D24" s="239"/>
      <c r="E24" s="50" t="s">
        <v>32</v>
      </c>
      <c r="F24" s="51"/>
      <c r="G24" s="72"/>
      <c r="H24" s="41"/>
      <c r="I24" s="41"/>
      <c r="J24" s="754"/>
      <c r="K24" s="538">
        <f t="shared" ref="K24:P24" si="19">SUM(K25:K26)</f>
        <v>334189</v>
      </c>
      <c r="L24" s="538">
        <f t="shared" si="19"/>
        <v>0</v>
      </c>
      <c r="M24" s="538">
        <f t="shared" si="19"/>
        <v>0</v>
      </c>
      <c r="N24" s="538">
        <f t="shared" si="19"/>
        <v>0</v>
      </c>
      <c r="O24" s="538">
        <f t="shared" si="19"/>
        <v>334189</v>
      </c>
      <c r="P24" s="320">
        <f t="shared" si="19"/>
        <v>0</v>
      </c>
      <c r="Q24" s="755"/>
      <c r="R24" s="538">
        <f t="shared" ref="R24:W24" si="20">SUM(R25:R26)</f>
        <v>350000</v>
      </c>
      <c r="S24" s="538">
        <f t="shared" si="20"/>
        <v>0</v>
      </c>
      <c r="T24" s="538">
        <f t="shared" si="20"/>
        <v>0</v>
      </c>
      <c r="U24" s="538">
        <f t="shared" si="20"/>
        <v>0</v>
      </c>
      <c r="V24" s="538">
        <f t="shared" si="20"/>
        <v>350000</v>
      </c>
      <c r="W24" s="320">
        <f t="shared" si="20"/>
        <v>0</v>
      </c>
      <c r="X24" s="755"/>
      <c r="Y24" s="538">
        <f t="shared" ref="Y24:AD24" si="21">SUM(Y25:Y26)</f>
        <v>350000</v>
      </c>
      <c r="Z24" s="538">
        <f t="shared" si="21"/>
        <v>0</v>
      </c>
      <c r="AA24" s="538">
        <f t="shared" si="21"/>
        <v>0</v>
      </c>
      <c r="AB24" s="538">
        <f t="shared" si="21"/>
        <v>0</v>
      </c>
      <c r="AC24" s="538">
        <f t="shared" si="21"/>
        <v>350000</v>
      </c>
      <c r="AD24" s="319">
        <f t="shared" si="21"/>
        <v>0</v>
      </c>
      <c r="AE24" s="793"/>
      <c r="AF24" s="805"/>
    </row>
    <row r="25" spans="1:32" ht="99.5" customHeight="1" x14ac:dyDescent="0.55000000000000004">
      <c r="B25" s="766" t="str">
        <f t="shared" ref="B25:B28" si="22">G25</f>
        <v>商労</v>
      </c>
      <c r="C25" s="2"/>
      <c r="D25" s="240"/>
      <c r="E25" s="33"/>
      <c r="F25" s="339">
        <v>10</v>
      </c>
      <c r="G25" s="415" t="s">
        <v>48</v>
      </c>
      <c r="H25" s="783" t="s">
        <v>398</v>
      </c>
      <c r="I25" s="784" t="s">
        <v>92</v>
      </c>
      <c r="J25" s="785" t="s">
        <v>291</v>
      </c>
      <c r="K25" s="756">
        <f>197884-34504</f>
        <v>163380</v>
      </c>
      <c r="L25" s="555">
        <v>0</v>
      </c>
      <c r="M25" s="555"/>
      <c r="N25" s="555">
        <v>0</v>
      </c>
      <c r="O25" s="757">
        <f t="shared" ref="O25:O26" si="23">K25-L25-M25-N25</f>
        <v>163380</v>
      </c>
      <c r="P25" s="428"/>
      <c r="Q25" s="429" t="s">
        <v>292</v>
      </c>
      <c r="R25" s="539"/>
      <c r="S25" s="539"/>
      <c r="T25" s="539"/>
      <c r="U25" s="539"/>
      <c r="V25" s="539">
        <v>0</v>
      </c>
      <c r="W25" s="430"/>
      <c r="X25" s="431" t="s">
        <v>292</v>
      </c>
      <c r="Y25" s="539"/>
      <c r="Z25" s="539"/>
      <c r="AA25" s="539"/>
      <c r="AB25" s="539"/>
      <c r="AC25" s="539">
        <v>0</v>
      </c>
      <c r="AD25" s="769"/>
      <c r="AE25" s="795" t="s">
        <v>369</v>
      </c>
      <c r="AF25" s="806" t="s">
        <v>363</v>
      </c>
    </row>
    <row r="26" spans="1:32" ht="85.5" customHeight="1" x14ac:dyDescent="0.55000000000000004">
      <c r="B26" s="766" t="str">
        <f t="shared" si="22"/>
        <v>都整</v>
      </c>
      <c r="C26" s="2"/>
      <c r="D26" s="240"/>
      <c r="E26" s="33"/>
      <c r="F26" s="130">
        <v>11</v>
      </c>
      <c r="G26" s="121" t="s">
        <v>89</v>
      </c>
      <c r="H26" s="786" t="s">
        <v>85</v>
      </c>
      <c r="I26" s="789" t="s">
        <v>95</v>
      </c>
      <c r="J26" s="788" t="s">
        <v>168</v>
      </c>
      <c r="K26" s="556">
        <v>170809</v>
      </c>
      <c r="L26" s="556">
        <v>0</v>
      </c>
      <c r="M26" s="556"/>
      <c r="N26" s="556">
        <v>0</v>
      </c>
      <c r="O26" s="556">
        <f t="shared" si="23"/>
        <v>170809</v>
      </c>
      <c r="P26" s="141"/>
      <c r="Q26" s="329" t="s">
        <v>169</v>
      </c>
      <c r="R26" s="540">
        <v>350000</v>
      </c>
      <c r="S26" s="540">
        <v>0</v>
      </c>
      <c r="T26" s="540"/>
      <c r="U26" s="540"/>
      <c r="V26" s="540">
        <f t="shared" ref="V26" si="24">R26-S26-T26-U26</f>
        <v>350000</v>
      </c>
      <c r="W26" s="143"/>
      <c r="X26" s="335" t="s">
        <v>170</v>
      </c>
      <c r="Y26" s="540">
        <v>350000</v>
      </c>
      <c r="Z26" s="540">
        <v>0</v>
      </c>
      <c r="AA26" s="540"/>
      <c r="AB26" s="540"/>
      <c r="AC26" s="540">
        <f t="shared" ref="AC26" si="25">Y26-Z26-AA26-AB26</f>
        <v>350000</v>
      </c>
      <c r="AD26" s="123"/>
      <c r="AE26" s="796" t="s">
        <v>370</v>
      </c>
      <c r="AF26" s="807" t="s">
        <v>364</v>
      </c>
    </row>
    <row r="27" spans="1:32" s="40" customFormat="1" ht="30" customHeight="1" x14ac:dyDescent="0.55000000000000004">
      <c r="B27" s="69" t="s">
        <v>150</v>
      </c>
      <c r="C27" s="49"/>
      <c r="D27" s="239"/>
      <c r="E27" s="50" t="s">
        <v>5</v>
      </c>
      <c r="F27" s="51"/>
      <c r="G27" s="72"/>
      <c r="H27" s="41"/>
      <c r="I27" s="41"/>
      <c r="J27" s="562">
        <v>0</v>
      </c>
      <c r="K27" s="542">
        <f>SUM(K28:K28)</f>
        <v>20000</v>
      </c>
      <c r="L27" s="542">
        <v>0</v>
      </c>
      <c r="M27" s="542">
        <v>0</v>
      </c>
      <c r="N27" s="542">
        <v>0</v>
      </c>
      <c r="O27" s="542">
        <v>0</v>
      </c>
      <c r="P27" s="567">
        <v>0</v>
      </c>
      <c r="Q27" s="548">
        <v>0</v>
      </c>
      <c r="R27" s="542">
        <v>0</v>
      </c>
      <c r="S27" s="542">
        <v>0</v>
      </c>
      <c r="T27" s="542">
        <v>0</v>
      </c>
      <c r="U27" s="542">
        <v>0</v>
      </c>
      <c r="V27" s="542">
        <v>0</v>
      </c>
      <c r="W27" s="567">
        <v>0</v>
      </c>
      <c r="X27" s="548">
        <v>0</v>
      </c>
      <c r="Y27" s="542">
        <v>0</v>
      </c>
      <c r="Z27" s="542">
        <v>0</v>
      </c>
      <c r="AA27" s="542">
        <v>0</v>
      </c>
      <c r="AB27" s="542">
        <v>0</v>
      </c>
      <c r="AC27" s="542">
        <v>0</v>
      </c>
      <c r="AD27" s="112">
        <v>0</v>
      </c>
      <c r="AE27" s="793"/>
      <c r="AF27" s="805"/>
    </row>
    <row r="28" spans="1:32" ht="100.5" customHeight="1" x14ac:dyDescent="0.55000000000000004">
      <c r="A28" s="1" t="s">
        <v>16</v>
      </c>
      <c r="B28" s="766" t="str">
        <f t="shared" si="22"/>
        <v>都整</v>
      </c>
      <c r="C28" s="2"/>
      <c r="D28" s="240"/>
      <c r="E28" s="33"/>
      <c r="F28" s="915">
        <v>12</v>
      </c>
      <c r="G28" s="916" t="s">
        <v>89</v>
      </c>
      <c r="H28" s="917" t="s">
        <v>124</v>
      </c>
      <c r="I28" s="918" t="s">
        <v>125</v>
      </c>
      <c r="J28" s="919" t="s">
        <v>126</v>
      </c>
      <c r="K28" s="920">
        <v>20000</v>
      </c>
      <c r="L28" s="920">
        <v>0</v>
      </c>
      <c r="M28" s="920"/>
      <c r="N28" s="920">
        <v>0</v>
      </c>
      <c r="O28" s="920">
        <f>K28-L28-M28-N28</f>
        <v>20000</v>
      </c>
      <c r="P28" s="921"/>
      <c r="Q28" s="922"/>
      <c r="R28" s="923"/>
      <c r="S28" s="923"/>
      <c r="T28" s="923"/>
      <c r="U28" s="923"/>
      <c r="V28" s="923">
        <f>R28-S28-T28-U28</f>
        <v>0</v>
      </c>
      <c r="W28" s="924"/>
      <c r="X28" s="925"/>
      <c r="Y28" s="923"/>
      <c r="Z28" s="923"/>
      <c r="AA28" s="923"/>
      <c r="AB28" s="923"/>
      <c r="AC28" s="923">
        <f>Y28-Z28-AA28-AB28</f>
        <v>0</v>
      </c>
      <c r="AD28" s="926"/>
      <c r="AE28" s="927" t="s">
        <v>376</v>
      </c>
      <c r="AF28" s="928" t="s">
        <v>364</v>
      </c>
    </row>
    <row r="29" spans="1:32" s="40" customFormat="1" ht="30" customHeight="1" x14ac:dyDescent="0.55000000000000004">
      <c r="B29" s="69" t="s">
        <v>150</v>
      </c>
      <c r="C29" s="48"/>
      <c r="D29" s="218" t="s">
        <v>145</v>
      </c>
      <c r="E29" s="219"/>
      <c r="F29" s="219"/>
      <c r="G29" s="220"/>
      <c r="H29" s="221"/>
      <c r="I29" s="221"/>
      <c r="J29" s="331"/>
      <c r="K29" s="551">
        <f t="shared" ref="K29:P29" si="26">K30</f>
        <v>1475555</v>
      </c>
      <c r="L29" s="551">
        <f t="shared" si="26"/>
        <v>737777</v>
      </c>
      <c r="M29" s="551">
        <f t="shared" si="26"/>
        <v>664000</v>
      </c>
      <c r="N29" s="551">
        <f t="shared" si="26"/>
        <v>0</v>
      </c>
      <c r="O29" s="551">
        <f t="shared" si="26"/>
        <v>73778</v>
      </c>
      <c r="P29" s="568">
        <f t="shared" si="26"/>
        <v>0</v>
      </c>
      <c r="Q29" s="337"/>
      <c r="R29" s="551">
        <f t="shared" ref="R29:W29" si="27">R30</f>
        <v>2000000</v>
      </c>
      <c r="S29" s="551">
        <f t="shared" si="27"/>
        <v>1000000</v>
      </c>
      <c r="T29" s="551">
        <f t="shared" si="27"/>
        <v>0</v>
      </c>
      <c r="U29" s="551">
        <f t="shared" si="27"/>
        <v>900000</v>
      </c>
      <c r="V29" s="551">
        <f t="shared" si="27"/>
        <v>100000</v>
      </c>
      <c r="W29" s="568">
        <f t="shared" si="27"/>
        <v>0</v>
      </c>
      <c r="X29" s="337"/>
      <c r="Y29" s="551">
        <f t="shared" ref="Y29:AD29" si="28">Y30</f>
        <v>2000000</v>
      </c>
      <c r="Z29" s="551">
        <f t="shared" si="28"/>
        <v>1000000</v>
      </c>
      <c r="AA29" s="551">
        <f t="shared" si="28"/>
        <v>0</v>
      </c>
      <c r="AB29" s="551">
        <f t="shared" si="28"/>
        <v>900000</v>
      </c>
      <c r="AC29" s="551">
        <f t="shared" si="28"/>
        <v>100000</v>
      </c>
      <c r="AD29" s="241">
        <f t="shared" si="28"/>
        <v>0</v>
      </c>
      <c r="AE29" s="792"/>
      <c r="AF29" s="808"/>
    </row>
    <row r="30" spans="1:32" s="40" customFormat="1" ht="30" customHeight="1" x14ac:dyDescent="0.55000000000000004">
      <c r="B30" s="69" t="s">
        <v>150</v>
      </c>
      <c r="C30" s="49"/>
      <c r="D30" s="239"/>
      <c r="E30" s="50" t="s">
        <v>5</v>
      </c>
      <c r="F30" s="51"/>
      <c r="G30" s="72"/>
      <c r="H30" s="41"/>
      <c r="I30" s="41"/>
      <c r="J30" s="562">
        <v>0</v>
      </c>
      <c r="K30" s="542">
        <f t="shared" ref="K30:P30" si="29">SUM(K31:K31)</f>
        <v>1475555</v>
      </c>
      <c r="L30" s="542">
        <f t="shared" si="29"/>
        <v>737777</v>
      </c>
      <c r="M30" s="542">
        <f t="shared" si="29"/>
        <v>664000</v>
      </c>
      <c r="N30" s="542">
        <f t="shared" si="29"/>
        <v>0</v>
      </c>
      <c r="O30" s="542">
        <f t="shared" si="29"/>
        <v>73778</v>
      </c>
      <c r="P30" s="567">
        <f t="shared" si="29"/>
        <v>0</v>
      </c>
      <c r="Q30" s="548">
        <v>0</v>
      </c>
      <c r="R30" s="542">
        <f t="shared" ref="R30:W30" si="30">SUM(R31:R31)</f>
        <v>2000000</v>
      </c>
      <c r="S30" s="542">
        <f t="shared" si="30"/>
        <v>1000000</v>
      </c>
      <c r="T30" s="542">
        <f t="shared" si="30"/>
        <v>0</v>
      </c>
      <c r="U30" s="542">
        <f t="shared" si="30"/>
        <v>900000</v>
      </c>
      <c r="V30" s="542">
        <f t="shared" si="30"/>
        <v>100000</v>
      </c>
      <c r="W30" s="567">
        <f t="shared" si="30"/>
        <v>0</v>
      </c>
      <c r="X30" s="548">
        <v>0</v>
      </c>
      <c r="Y30" s="542">
        <f t="shared" ref="Y30:AD30" si="31">SUM(Y31:Y31)</f>
        <v>2000000</v>
      </c>
      <c r="Z30" s="542">
        <f t="shared" si="31"/>
        <v>1000000</v>
      </c>
      <c r="AA30" s="542">
        <f t="shared" si="31"/>
        <v>0</v>
      </c>
      <c r="AB30" s="542">
        <f t="shared" si="31"/>
        <v>900000</v>
      </c>
      <c r="AC30" s="542">
        <f t="shared" si="31"/>
        <v>100000</v>
      </c>
      <c r="AD30" s="112">
        <f t="shared" si="31"/>
        <v>0</v>
      </c>
      <c r="AE30" s="793"/>
      <c r="AF30" s="805"/>
    </row>
    <row r="31" spans="1:32" ht="75" customHeight="1" thickBot="1" x14ac:dyDescent="0.6">
      <c r="B31" s="766" t="str">
        <f t="shared" ref="B31" si="32">G31</f>
        <v>都整</v>
      </c>
      <c r="C31" s="266"/>
      <c r="D31" s="267"/>
      <c r="E31" s="67"/>
      <c r="F31" s="770">
        <v>13</v>
      </c>
      <c r="G31" s="771" t="s">
        <v>89</v>
      </c>
      <c r="H31" s="798" t="s">
        <v>175</v>
      </c>
      <c r="I31" s="799" t="s">
        <v>176</v>
      </c>
      <c r="J31" s="800" t="s">
        <v>181</v>
      </c>
      <c r="K31" s="773">
        <v>1475555</v>
      </c>
      <c r="L31" s="773">
        <v>737777</v>
      </c>
      <c r="M31" s="773">
        <v>664000</v>
      </c>
      <c r="N31" s="773"/>
      <c r="O31" s="773">
        <f>K31-L31-M31-N31</f>
        <v>73778</v>
      </c>
      <c r="P31" s="774">
        <v>0</v>
      </c>
      <c r="Q31" s="772" t="s">
        <v>181</v>
      </c>
      <c r="R31" s="773">
        <v>2000000</v>
      </c>
      <c r="S31" s="773">
        <v>1000000</v>
      </c>
      <c r="T31" s="775"/>
      <c r="U31" s="776">
        <v>900000</v>
      </c>
      <c r="V31" s="776">
        <f>R31-S31-T31-U31</f>
        <v>100000</v>
      </c>
      <c r="W31" s="777">
        <v>0</v>
      </c>
      <c r="X31" s="778" t="s">
        <v>181</v>
      </c>
      <c r="Y31" s="773">
        <v>2000000</v>
      </c>
      <c r="Z31" s="773">
        <v>1000000</v>
      </c>
      <c r="AA31" s="775"/>
      <c r="AB31" s="776">
        <v>900000</v>
      </c>
      <c r="AC31" s="776">
        <f>Y31-Z31-AA31-AB31</f>
        <v>100000</v>
      </c>
      <c r="AD31" s="779">
        <v>0</v>
      </c>
      <c r="AE31" s="797" t="s">
        <v>377</v>
      </c>
      <c r="AF31" s="809" t="s">
        <v>363</v>
      </c>
    </row>
    <row r="32" spans="1:32" ht="21.5" customHeight="1" thickBot="1" x14ac:dyDescent="0.6"/>
    <row r="33" spans="2:32" ht="30" customHeight="1" x14ac:dyDescent="0.55000000000000004">
      <c r="C33" s="1023" t="s">
        <v>392</v>
      </c>
      <c r="D33" s="1024"/>
      <c r="E33" s="1024"/>
      <c r="F33" s="1024"/>
      <c r="G33" s="1024"/>
      <c r="H33" s="1024"/>
      <c r="I33" s="1024"/>
      <c r="J33" s="1024"/>
      <c r="K33" s="1027" t="s">
        <v>390</v>
      </c>
      <c r="L33" s="1027"/>
      <c r="M33" s="1027" t="s">
        <v>391</v>
      </c>
      <c r="N33" s="1028"/>
    </row>
    <row r="34" spans="2:32" s="40" customFormat="1" ht="30" customHeight="1" thickBot="1" x14ac:dyDescent="0.6">
      <c r="B34" s="69" t="s">
        <v>150</v>
      </c>
      <c r="C34" s="1025"/>
      <c r="D34" s="1026"/>
      <c r="E34" s="1026"/>
      <c r="F34" s="1026"/>
      <c r="G34" s="1026"/>
      <c r="H34" s="1026"/>
      <c r="I34" s="1026"/>
      <c r="J34" s="1026"/>
      <c r="K34" s="1156">
        <f>K9-K14-K23-K28</f>
        <v>2746057</v>
      </c>
      <c r="L34" s="1156"/>
      <c r="M34" s="1156">
        <f>ROUNDDOWN(K34/2,0)</f>
        <v>1373028</v>
      </c>
      <c r="N34" s="1157"/>
      <c r="O34" s="1"/>
      <c r="P34" s="1"/>
      <c r="Q34" s="1"/>
      <c r="R34" s="1"/>
      <c r="S34" s="1"/>
      <c r="T34" s="1"/>
      <c r="U34" s="1"/>
      <c r="V34" s="1"/>
      <c r="W34" s="1"/>
      <c r="X34" s="1"/>
      <c r="Y34" s="1"/>
      <c r="Z34" s="1"/>
      <c r="AA34" s="1"/>
      <c r="AB34" s="1"/>
      <c r="AC34" s="1"/>
      <c r="AD34" s="1"/>
      <c r="AE34" s="1"/>
      <c r="AF34" s="1"/>
    </row>
    <row r="35" spans="2:32" ht="25.5" customHeight="1" x14ac:dyDescent="0.55000000000000004">
      <c r="C35" s="888" t="s">
        <v>389</v>
      </c>
    </row>
  </sheetData>
  <autoFilter ref="A8:AG31" xr:uid="{E59DB1C7-D110-409D-AAFB-E8EBB8A4DBD1}">
    <filterColumn colId="2" showButton="0"/>
    <filterColumn colId="3" showButton="0"/>
  </autoFilter>
  <mergeCells count="40">
    <mergeCell ref="H5:H8"/>
    <mergeCell ref="I5:I8"/>
    <mergeCell ref="J5:AD5"/>
    <mergeCell ref="A5:A8"/>
    <mergeCell ref="B5:B8"/>
    <mergeCell ref="C5:E8"/>
    <mergeCell ref="F5:F8"/>
    <mergeCell ref="G5:G8"/>
    <mergeCell ref="U7:U8"/>
    <mergeCell ref="AE5:AE8"/>
    <mergeCell ref="AF5:AF8"/>
    <mergeCell ref="J6:P6"/>
    <mergeCell ref="Q6:W6"/>
    <mergeCell ref="X6:AD6"/>
    <mergeCell ref="J7:J8"/>
    <mergeCell ref="K7:K8"/>
    <mergeCell ref="L7:L8"/>
    <mergeCell ref="M7:M8"/>
    <mergeCell ref="N7:N8"/>
    <mergeCell ref="C33:J34"/>
    <mergeCell ref="K33:L33"/>
    <mergeCell ref="M33:N33"/>
    <mergeCell ref="K34:L34"/>
    <mergeCell ref="M34:N34"/>
    <mergeCell ref="AE2:AE3"/>
    <mergeCell ref="AC7:AC8"/>
    <mergeCell ref="F17:F19"/>
    <mergeCell ref="AE17:AE19"/>
    <mergeCell ref="AF17:AF19"/>
    <mergeCell ref="V7:V8"/>
    <mergeCell ref="X7:X8"/>
    <mergeCell ref="Y7:Y8"/>
    <mergeCell ref="Z7:Z8"/>
    <mergeCell ref="AA7:AA8"/>
    <mergeCell ref="AB7:AB8"/>
    <mergeCell ref="O7:O8"/>
    <mergeCell ref="Q7:Q8"/>
    <mergeCell ref="R7:R8"/>
    <mergeCell ref="S7:S8"/>
    <mergeCell ref="T7:T8"/>
  </mergeCells>
  <phoneticPr fontId="2"/>
  <conditionalFormatting sqref="F12:AD17 F20:AD31 G18:AD19">
    <cfRule type="expression" dxfId="56" priority="7">
      <formula>#REF!="○"</formula>
    </cfRule>
    <cfRule type="expression" dxfId="55" priority="8">
      <formula>#REF!="△"</formula>
    </cfRule>
    <cfRule type="expression" dxfId="54" priority="9">
      <formula>#REF!="×"</formula>
    </cfRule>
  </conditionalFormatting>
  <conditionalFormatting sqref="AE20:AF31 AE12:AF17">
    <cfRule type="expression" dxfId="53" priority="4">
      <formula>#REF!="○"</formula>
    </cfRule>
    <cfRule type="expression" dxfId="52" priority="5">
      <formula>#REF!="△"</formula>
    </cfRule>
    <cfRule type="expression" dxfId="51" priority="6">
      <formula>#REF!="×"</formula>
    </cfRule>
  </conditionalFormatting>
  <conditionalFormatting sqref="K34 M34">
    <cfRule type="expression" dxfId="50" priority="1">
      <formula>#REF!="○"</formula>
    </cfRule>
    <cfRule type="expression" dxfId="49" priority="2">
      <formula>#REF!="△"</formula>
    </cfRule>
    <cfRule type="expression" dxfId="48" priority="3">
      <formula>#REF!="×"</formula>
    </cfRule>
  </conditionalFormatting>
  <dataValidations count="1">
    <dataValidation type="list" allowBlank="1" showInputMessage="1" showErrorMessage="1" sqref="G28 G12 G14:G23 G25:G26 G35:G647 G31:G32" xr:uid="{32809B8D-8F45-442E-B3DE-42137C443583}">
      <formula1>"副首都,政企,万博,総務,財務,スマシ,府文,ＩＲ,福祉,健医,商労,環農,都整,都計,港湾,教育"</formula1>
    </dataValidation>
  </dataValidations>
  <printOptions horizontalCentered="1"/>
  <pageMargins left="0.15748031496062992" right="0.15748031496062992" top="0.51181102362204722" bottom="0.35433070866141736" header="0.31496062992125984" footer="0.31496062992125984"/>
  <pageSetup paperSize="9" scale="75" fitToHeight="0" orientation="landscape" cellComments="asDisplayed" r:id="rId1"/>
  <headerFooter>
    <oddFooter>&amp;Cー &amp;P ー</oddFooter>
  </headerFooter>
  <rowBreaks count="1" manualBreakCount="1">
    <brk id="23" min="2" max="3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96AE7-2747-48CF-A7F4-D68659C1B851}">
  <sheetPr>
    <pageSetUpPr fitToPage="1"/>
  </sheetPr>
  <dimension ref="A1:AY62"/>
  <sheetViews>
    <sheetView view="pageBreakPreview" zoomScale="80" zoomScaleNormal="55" zoomScaleSheetLayoutView="80" workbookViewId="0">
      <pane xSplit="9" ySplit="7" topLeftCell="J8" activePane="bottomRight" state="frozen"/>
      <selection activeCell="J31" sqref="J31"/>
      <selection pane="topRight" activeCell="J31" sqref="J31"/>
      <selection pane="bottomLeft" activeCell="J31" sqref="J31"/>
      <selection pane="bottomRight" activeCell="J31" sqref="J31"/>
    </sheetView>
  </sheetViews>
  <sheetFormatPr defaultRowHeight="15" outlineLevelCol="1" x14ac:dyDescent="0.55000000000000004"/>
  <cols>
    <col min="1" max="1" width="6.4140625" style="1" hidden="1" customWidth="1"/>
    <col min="2" max="2" width="14.1640625" style="310" customWidth="1"/>
    <col min="3" max="5" width="2.4140625" style="1" customWidth="1"/>
    <col min="6" max="6" width="3.58203125" style="1" customWidth="1"/>
    <col min="7" max="7" width="6.75" style="1" customWidth="1"/>
    <col min="8" max="8" width="19" style="1" customWidth="1"/>
    <col min="9" max="9" width="26.58203125" style="1" customWidth="1"/>
    <col min="10" max="10" width="14.58203125" style="1" hidden="1" customWidth="1" outlineLevel="1"/>
    <col min="11" max="11" width="6.83203125" style="1" customWidth="1" collapsed="1"/>
    <col min="12" max="12" width="8.58203125" style="1" customWidth="1"/>
    <col min="13" max="13" width="24.33203125" style="1" customWidth="1"/>
    <col min="14" max="14" width="5.9140625" style="1" customWidth="1"/>
    <col min="15" max="15" width="24.33203125" style="1" customWidth="1"/>
    <col min="16" max="16" width="5.9140625" style="1" customWidth="1"/>
    <col min="17" max="17" width="24.33203125" style="1" customWidth="1"/>
    <col min="18" max="18" width="5.9140625" style="1" customWidth="1"/>
    <col min="19" max="19" width="24.33203125" style="1" customWidth="1"/>
    <col min="20" max="20" width="5.9140625" style="1" customWidth="1"/>
    <col min="21" max="26" width="5.83203125" style="1" hidden="1" customWidth="1" outlineLevel="1"/>
    <col min="27" max="30" width="8.6640625" style="1" hidden="1" customWidth="1" outlineLevel="1"/>
    <col min="31" max="31" width="19.58203125" style="1" customWidth="1" collapsed="1"/>
    <col min="32" max="32" width="11" style="1" bestFit="1" customWidth="1"/>
    <col min="33" max="33" width="8.6640625" style="1" customWidth="1"/>
    <col min="34" max="34" width="8.6640625" style="1" hidden="1" customWidth="1" outlineLevel="1"/>
    <col min="35" max="35" width="8.6640625" style="1" customWidth="1" collapsed="1"/>
    <col min="36" max="37" width="8.6640625" style="1" customWidth="1"/>
    <col min="38" max="38" width="19.58203125" style="1" customWidth="1"/>
    <col min="39" max="40" width="8.6640625" style="1" customWidth="1"/>
    <col min="41" max="41" width="8.6640625" style="1" hidden="1" customWidth="1" outlineLevel="1"/>
    <col min="42" max="42" width="8.6640625" style="1" customWidth="1" collapsed="1"/>
    <col min="43" max="44" width="8.6640625" style="1" customWidth="1"/>
    <col min="45" max="45" width="19.58203125" style="1" customWidth="1"/>
    <col min="46" max="47" width="8.6640625" style="1" customWidth="1"/>
    <col min="48" max="48" width="8.6640625" style="1" hidden="1" customWidth="1" outlineLevel="1"/>
    <col min="49" max="49" width="8.6640625" style="1" customWidth="1" collapsed="1"/>
    <col min="50" max="51" width="8.6640625" style="1" customWidth="1"/>
    <col min="52" max="16384" width="8.6640625" style="1"/>
  </cols>
  <sheetData>
    <row r="1" spans="1:51" ht="38" thickBot="1" x14ac:dyDescent="0.6">
      <c r="C1" s="207" t="s">
        <v>152</v>
      </c>
      <c r="D1" s="57"/>
      <c r="S1" s="202"/>
      <c r="T1" s="71" t="s">
        <v>147</v>
      </c>
      <c r="U1" s="70"/>
      <c r="AX1" s="968" t="s">
        <v>155</v>
      </c>
      <c r="AY1" s="968"/>
    </row>
    <row r="2" spans="1:51" ht="8.5" customHeight="1" x14ac:dyDescent="0.55000000000000004">
      <c r="C2" s="57"/>
      <c r="D2" s="57"/>
      <c r="AX2" s="968"/>
      <c r="AY2" s="968"/>
    </row>
    <row r="3" spans="1:51" ht="24" customHeight="1" thickBot="1" x14ac:dyDescent="0.6">
      <c r="C3" s="57"/>
      <c r="D3" s="57"/>
      <c r="G3" s="203"/>
      <c r="H3" s="203"/>
      <c r="I3" s="203"/>
      <c r="J3" s="208" t="s">
        <v>151</v>
      </c>
      <c r="K3" s="203"/>
      <c r="L3" s="203"/>
      <c r="M3" s="203"/>
      <c r="N3" s="203"/>
      <c r="O3" s="203"/>
      <c r="P3" s="203"/>
      <c r="Q3" s="203"/>
      <c r="R3" s="203"/>
      <c r="S3" s="203"/>
      <c r="T3" s="203"/>
      <c r="U3" s="1145" t="s">
        <v>148</v>
      </c>
      <c r="V3" s="1145"/>
      <c r="W3" s="1145"/>
      <c r="X3" s="1145"/>
      <c r="Y3" s="1145"/>
      <c r="Z3" s="1145"/>
      <c r="AA3" s="1145"/>
      <c r="AB3" s="1145"/>
      <c r="AC3" s="1145"/>
      <c r="AD3" s="1145"/>
      <c r="AE3" s="203"/>
      <c r="AF3" s="203"/>
      <c r="AG3" s="203"/>
      <c r="AH3" s="203"/>
      <c r="AI3" s="203"/>
      <c r="AJ3" s="203"/>
      <c r="AK3" s="203"/>
      <c r="AL3" s="203"/>
      <c r="AM3" s="203"/>
      <c r="AN3" s="203"/>
      <c r="AO3" s="203"/>
      <c r="AP3" s="203"/>
      <c r="AQ3" s="203"/>
      <c r="AR3" s="203"/>
      <c r="AS3" s="203"/>
      <c r="AT3" s="203"/>
      <c r="AU3" s="203"/>
      <c r="AV3" s="203"/>
      <c r="AW3" s="203"/>
      <c r="AX3" s="205"/>
      <c r="AY3" s="206"/>
    </row>
    <row r="4" spans="1:51" ht="23" customHeight="1" thickTop="1" thickBot="1" x14ac:dyDescent="0.6">
      <c r="A4" s="969" t="s">
        <v>40</v>
      </c>
      <c r="B4" s="1112" t="s">
        <v>149</v>
      </c>
      <c r="C4" s="1098" t="s">
        <v>25</v>
      </c>
      <c r="D4" s="1099"/>
      <c r="E4" s="1027"/>
      <c r="F4" s="1121" t="s">
        <v>24</v>
      </c>
      <c r="G4" s="1095" t="s">
        <v>42</v>
      </c>
      <c r="H4" s="1027" t="s">
        <v>0</v>
      </c>
      <c r="I4" s="1131" t="s">
        <v>35</v>
      </c>
      <c r="J4" s="1137" t="s">
        <v>64</v>
      </c>
      <c r="K4" s="1088" t="s">
        <v>73</v>
      </c>
      <c r="L4" s="1047" t="s">
        <v>45</v>
      </c>
      <c r="M4" s="1047"/>
      <c r="N4" s="1047"/>
      <c r="O4" s="1047"/>
      <c r="P4" s="1047"/>
      <c r="Q4" s="1047"/>
      <c r="R4" s="1047"/>
      <c r="S4" s="1047"/>
      <c r="T4" s="1047"/>
      <c r="U4" s="1048"/>
      <c r="V4" s="1048"/>
      <c r="W4" s="1048"/>
      <c r="X4" s="1124" t="s">
        <v>26</v>
      </c>
      <c r="Y4" s="1125"/>
      <c r="Z4" s="1126"/>
      <c r="AA4" s="1126"/>
      <c r="AB4" s="1126"/>
      <c r="AC4" s="1126"/>
      <c r="AD4" s="1127"/>
      <c r="AE4" s="1066" t="s">
        <v>146</v>
      </c>
      <c r="AF4" s="1067"/>
      <c r="AG4" s="1067"/>
      <c r="AH4" s="1067"/>
      <c r="AI4" s="1067"/>
      <c r="AJ4" s="1067"/>
      <c r="AK4" s="1067"/>
      <c r="AL4" s="1067"/>
      <c r="AM4" s="1067"/>
      <c r="AN4" s="1067"/>
      <c r="AO4" s="1067"/>
      <c r="AP4" s="1067"/>
      <c r="AQ4" s="1067"/>
      <c r="AR4" s="1067"/>
      <c r="AS4" s="1067"/>
      <c r="AT4" s="1067"/>
      <c r="AU4" s="1067"/>
      <c r="AV4" s="1067"/>
      <c r="AW4" s="1067"/>
      <c r="AX4" s="1067"/>
      <c r="AY4" s="1176"/>
    </row>
    <row r="5" spans="1:51" ht="19.5" customHeight="1" thickTop="1" x14ac:dyDescent="0.55000000000000004">
      <c r="A5" s="969"/>
      <c r="B5" s="1113"/>
      <c r="C5" s="1100"/>
      <c r="D5" s="1101"/>
      <c r="E5" s="1102"/>
      <c r="F5" s="1122"/>
      <c r="G5" s="1096"/>
      <c r="H5" s="1102"/>
      <c r="I5" s="1132"/>
      <c r="J5" s="1089"/>
      <c r="K5" s="1089"/>
      <c r="L5" s="1134" t="s">
        <v>44</v>
      </c>
      <c r="M5" s="1136" t="s">
        <v>18</v>
      </c>
      <c r="N5" s="52"/>
      <c r="O5" s="1106" t="s">
        <v>9</v>
      </c>
      <c r="P5" s="52"/>
      <c r="Q5" s="1106" t="s">
        <v>10</v>
      </c>
      <c r="R5" s="52"/>
      <c r="S5" s="1136" t="s">
        <v>47</v>
      </c>
      <c r="T5" s="53"/>
      <c r="U5" s="1049" t="s">
        <v>13</v>
      </c>
      <c r="V5" s="1050"/>
      <c r="W5" s="1051"/>
      <c r="X5" s="1128" t="s">
        <v>30</v>
      </c>
      <c r="Y5" s="1087" t="s">
        <v>28</v>
      </c>
      <c r="Z5" s="1083" t="s">
        <v>27</v>
      </c>
      <c r="AA5" s="1091" t="s">
        <v>43</v>
      </c>
      <c r="AB5" s="1091"/>
      <c r="AC5" s="1091"/>
      <c r="AD5" s="1093"/>
      <c r="AE5" s="1057" t="s">
        <v>6</v>
      </c>
      <c r="AF5" s="1058"/>
      <c r="AG5" s="1059"/>
      <c r="AH5" s="1059"/>
      <c r="AI5" s="1059"/>
      <c r="AJ5" s="1059"/>
      <c r="AK5" s="1060"/>
      <c r="AL5" s="1152" t="s">
        <v>7</v>
      </c>
      <c r="AM5" s="1153"/>
      <c r="AN5" s="1153"/>
      <c r="AO5" s="1153"/>
      <c r="AP5" s="1153"/>
      <c r="AQ5" s="1153"/>
      <c r="AR5" s="1154"/>
      <c r="AS5" s="1071" t="s">
        <v>8</v>
      </c>
      <c r="AT5" s="1071"/>
      <c r="AU5" s="1071"/>
      <c r="AV5" s="1071"/>
      <c r="AW5" s="1071"/>
      <c r="AX5" s="1071"/>
      <c r="AY5" s="1175"/>
    </row>
    <row r="6" spans="1:51" ht="11" customHeight="1" x14ac:dyDescent="0.55000000000000004">
      <c r="A6" s="969"/>
      <c r="B6" s="1113"/>
      <c r="C6" s="1100"/>
      <c r="D6" s="1101"/>
      <c r="E6" s="1102"/>
      <c r="F6" s="1122"/>
      <c r="G6" s="1096"/>
      <c r="H6" s="1102"/>
      <c r="I6" s="1132"/>
      <c r="J6" s="1089"/>
      <c r="K6" s="1089"/>
      <c r="L6" s="1053"/>
      <c r="M6" s="1107"/>
      <c r="N6" s="1061" t="s">
        <v>11</v>
      </c>
      <c r="O6" s="1107"/>
      <c r="P6" s="1061" t="s">
        <v>11</v>
      </c>
      <c r="Q6" s="1107"/>
      <c r="R6" s="1061" t="s">
        <v>11</v>
      </c>
      <c r="S6" s="1107"/>
      <c r="T6" s="1085" t="s">
        <v>11</v>
      </c>
      <c r="U6" s="1052"/>
      <c r="V6" s="1053"/>
      <c r="W6" s="1054"/>
      <c r="X6" s="1129"/>
      <c r="Y6" s="1083"/>
      <c r="Z6" s="1083"/>
      <c r="AA6" s="1091" t="s">
        <v>6</v>
      </c>
      <c r="AB6" s="1091" t="s">
        <v>21</v>
      </c>
      <c r="AC6" s="1091" t="s">
        <v>22</v>
      </c>
      <c r="AD6" s="1093" t="s">
        <v>20</v>
      </c>
      <c r="AE6" s="1045" t="s">
        <v>17</v>
      </c>
      <c r="AF6" s="1055" t="s">
        <v>2</v>
      </c>
      <c r="AG6" s="1055" t="s">
        <v>3</v>
      </c>
      <c r="AH6" s="1114" t="s">
        <v>4</v>
      </c>
      <c r="AI6" s="1151" t="s">
        <v>5</v>
      </c>
      <c r="AJ6" s="1073" t="s">
        <v>41</v>
      </c>
      <c r="AK6" s="76"/>
      <c r="AL6" s="1075" t="s">
        <v>17</v>
      </c>
      <c r="AM6" s="1069" t="s">
        <v>2</v>
      </c>
      <c r="AN6" s="1043" t="s">
        <v>3</v>
      </c>
      <c r="AO6" s="1043" t="s">
        <v>4</v>
      </c>
      <c r="AP6" s="1043" t="s">
        <v>5</v>
      </c>
      <c r="AQ6" s="1069" t="s">
        <v>41</v>
      </c>
      <c r="AR6" s="77"/>
      <c r="AS6" s="1081" t="s">
        <v>17</v>
      </c>
      <c r="AT6" s="1079" t="s">
        <v>2</v>
      </c>
      <c r="AU6" s="1077" t="s">
        <v>3</v>
      </c>
      <c r="AV6" s="1077" t="s">
        <v>4</v>
      </c>
      <c r="AW6" s="1077" t="s">
        <v>5</v>
      </c>
      <c r="AX6" s="1079" t="s">
        <v>41</v>
      </c>
      <c r="AY6" s="78"/>
    </row>
    <row r="7" spans="1:51" ht="34" customHeight="1" thickBot="1" x14ac:dyDescent="0.6">
      <c r="A7" s="969"/>
      <c r="B7" s="1113"/>
      <c r="C7" s="1103"/>
      <c r="D7" s="1104"/>
      <c r="E7" s="1105"/>
      <c r="F7" s="1123"/>
      <c r="G7" s="1097"/>
      <c r="H7" s="1105"/>
      <c r="I7" s="1133"/>
      <c r="J7" s="1090"/>
      <c r="K7" s="1090"/>
      <c r="L7" s="1135"/>
      <c r="M7" s="1108"/>
      <c r="N7" s="1062"/>
      <c r="O7" s="1108"/>
      <c r="P7" s="1062"/>
      <c r="Q7" s="1108"/>
      <c r="R7" s="1062"/>
      <c r="S7" s="1108"/>
      <c r="T7" s="1086"/>
      <c r="U7" s="54" t="s">
        <v>14</v>
      </c>
      <c r="V7" s="55" t="s">
        <v>15</v>
      </c>
      <c r="W7" s="60" t="s">
        <v>16</v>
      </c>
      <c r="X7" s="1130"/>
      <c r="Y7" s="1084"/>
      <c r="Z7" s="1084"/>
      <c r="AA7" s="1092"/>
      <c r="AB7" s="1092"/>
      <c r="AC7" s="1092"/>
      <c r="AD7" s="1094"/>
      <c r="AE7" s="1046"/>
      <c r="AF7" s="1056"/>
      <c r="AG7" s="1056"/>
      <c r="AH7" s="1115"/>
      <c r="AI7" s="1056"/>
      <c r="AJ7" s="1074"/>
      <c r="AK7" s="75" t="s">
        <v>29</v>
      </c>
      <c r="AL7" s="1076"/>
      <c r="AM7" s="1070"/>
      <c r="AN7" s="1044"/>
      <c r="AO7" s="1044"/>
      <c r="AP7" s="1044"/>
      <c r="AQ7" s="1070"/>
      <c r="AR7" s="79" t="s">
        <v>29</v>
      </c>
      <c r="AS7" s="1082"/>
      <c r="AT7" s="1080"/>
      <c r="AU7" s="1078"/>
      <c r="AV7" s="1078"/>
      <c r="AW7" s="1078"/>
      <c r="AX7" s="1080"/>
      <c r="AY7" s="80" t="s">
        <v>29</v>
      </c>
    </row>
    <row r="8" spans="1:51" s="40" customFormat="1" ht="30" customHeight="1" x14ac:dyDescent="0.55000000000000004">
      <c r="B8" s="85" t="s">
        <v>150</v>
      </c>
      <c r="C8" s="245" t="s">
        <v>1</v>
      </c>
      <c r="D8" s="246"/>
      <c r="E8" s="246"/>
      <c r="F8" s="246"/>
      <c r="G8" s="247"/>
      <c r="H8" s="248"/>
      <c r="I8" s="248"/>
      <c r="J8" s="249"/>
      <c r="K8" s="250"/>
      <c r="L8" s="251"/>
      <c r="M8" s="252"/>
      <c r="N8" s="253"/>
      <c r="O8" s="251"/>
      <c r="P8" s="253"/>
      <c r="Q8" s="251"/>
      <c r="R8" s="253"/>
      <c r="S8" s="251"/>
      <c r="T8" s="254"/>
      <c r="U8" s="255"/>
      <c r="V8" s="251"/>
      <c r="W8" s="256"/>
      <c r="X8" s="257"/>
      <c r="Y8" s="258"/>
      <c r="Z8" s="259"/>
      <c r="AA8" s="260">
        <f>AA9+AA50+AA46</f>
        <v>1192512.5</v>
      </c>
      <c r="AB8" s="260">
        <f>AB9+AB50+AB46</f>
        <v>0</v>
      </c>
      <c r="AC8" s="261">
        <f>AC9+AC50+AC46</f>
        <v>0</v>
      </c>
      <c r="AD8" s="284">
        <f>AD9+AD50+AD46</f>
        <v>603053</v>
      </c>
      <c r="AE8" s="294"/>
      <c r="AF8" s="262">
        <f t="shared" ref="AF8:AK8" si="0">AF9+AF50+AF46</f>
        <v>1334127</v>
      </c>
      <c r="AG8" s="262">
        <f t="shared" si="0"/>
        <v>129247</v>
      </c>
      <c r="AH8" s="262">
        <f t="shared" si="0"/>
        <v>0</v>
      </c>
      <c r="AI8" s="262">
        <f t="shared" si="0"/>
        <v>0</v>
      </c>
      <c r="AJ8" s="262">
        <f t="shared" si="0"/>
        <v>1204880</v>
      </c>
      <c r="AK8" s="262">
        <f t="shared" si="0"/>
        <v>0</v>
      </c>
      <c r="AL8" s="263"/>
      <c r="AM8" s="262">
        <v>1339100</v>
      </c>
      <c r="AN8" s="262">
        <v>129247</v>
      </c>
      <c r="AO8" s="262">
        <v>0</v>
      </c>
      <c r="AP8" s="262">
        <v>30300</v>
      </c>
      <c r="AQ8" s="262">
        <v>1179553</v>
      </c>
      <c r="AR8" s="264">
        <v>0</v>
      </c>
      <c r="AS8" s="265"/>
      <c r="AT8" s="262">
        <f t="shared" ref="AT8:AY8" si="1">AT9+AT50+AT46</f>
        <v>0</v>
      </c>
      <c r="AU8" s="262">
        <f t="shared" si="1"/>
        <v>0</v>
      </c>
      <c r="AV8" s="262">
        <f t="shared" si="1"/>
        <v>0</v>
      </c>
      <c r="AW8" s="262">
        <f t="shared" si="1"/>
        <v>0</v>
      </c>
      <c r="AX8" s="262">
        <f t="shared" si="1"/>
        <v>0</v>
      </c>
      <c r="AY8" s="264">
        <f t="shared" si="1"/>
        <v>0</v>
      </c>
    </row>
    <row r="9" spans="1:51" s="40" customFormat="1" ht="30" customHeight="1" x14ac:dyDescent="0.55000000000000004">
      <c r="B9" s="85" t="s">
        <v>150</v>
      </c>
      <c r="C9" s="48"/>
      <c r="D9" s="218" t="s">
        <v>143</v>
      </c>
      <c r="E9" s="219"/>
      <c r="F9" s="219"/>
      <c r="G9" s="220"/>
      <c r="H9" s="221"/>
      <c r="I9" s="221"/>
      <c r="J9" s="222"/>
      <c r="K9" s="223"/>
      <c r="L9" s="224"/>
      <c r="M9" s="225"/>
      <c r="N9" s="226"/>
      <c r="O9" s="224"/>
      <c r="P9" s="226"/>
      <c r="Q9" s="224"/>
      <c r="R9" s="226"/>
      <c r="S9" s="224"/>
      <c r="T9" s="227"/>
      <c r="U9" s="228"/>
      <c r="V9" s="224"/>
      <c r="W9" s="229"/>
      <c r="X9" s="230"/>
      <c r="Y9" s="231"/>
      <c r="Z9" s="232"/>
      <c r="AA9" s="233">
        <f>AA10+AA18+AA34+AA43</f>
        <v>1192512.5</v>
      </c>
      <c r="AB9" s="233">
        <f>AB10+AB18+AB34+AB43</f>
        <v>0</v>
      </c>
      <c r="AC9" s="234">
        <f>AC10+AC18+AC34+AC43</f>
        <v>0</v>
      </c>
      <c r="AD9" s="285">
        <f>AD10+AD18+AD34+AD43</f>
        <v>603053</v>
      </c>
      <c r="AE9" s="295"/>
      <c r="AF9" s="235">
        <f t="shared" ref="AF9:AK9" si="2">AF10+AF18+AF34+AF43</f>
        <v>1334127</v>
      </c>
      <c r="AG9" s="235">
        <f t="shared" si="2"/>
        <v>129247</v>
      </c>
      <c r="AH9" s="235">
        <f t="shared" si="2"/>
        <v>0</v>
      </c>
      <c r="AI9" s="235">
        <f t="shared" si="2"/>
        <v>0</v>
      </c>
      <c r="AJ9" s="235">
        <f t="shared" si="2"/>
        <v>1204880</v>
      </c>
      <c r="AK9" s="235">
        <f t="shared" si="2"/>
        <v>0</v>
      </c>
      <c r="AL9" s="236"/>
      <c r="AM9" s="235">
        <v>1339100</v>
      </c>
      <c r="AN9" s="235">
        <v>129247</v>
      </c>
      <c r="AO9" s="235">
        <v>0</v>
      </c>
      <c r="AP9" s="235">
        <v>30300</v>
      </c>
      <c r="AQ9" s="235">
        <v>1179553</v>
      </c>
      <c r="AR9" s="237">
        <v>0</v>
      </c>
      <c r="AS9" s="238"/>
      <c r="AT9" s="235">
        <f t="shared" ref="AT9:AY9" si="3">AT10+AT18+AT34+AT43</f>
        <v>0</v>
      </c>
      <c r="AU9" s="235">
        <f t="shared" si="3"/>
        <v>0</v>
      </c>
      <c r="AV9" s="235">
        <f t="shared" si="3"/>
        <v>0</v>
      </c>
      <c r="AW9" s="235">
        <f t="shared" si="3"/>
        <v>0</v>
      </c>
      <c r="AX9" s="235">
        <f t="shared" si="3"/>
        <v>0</v>
      </c>
      <c r="AY9" s="237">
        <f t="shared" si="3"/>
        <v>0</v>
      </c>
    </row>
    <row r="10" spans="1:51" s="40" customFormat="1" ht="30" customHeight="1" x14ac:dyDescent="0.55000000000000004">
      <c r="B10" s="85" t="s">
        <v>150</v>
      </c>
      <c r="C10" s="49"/>
      <c r="D10" s="239"/>
      <c r="E10" s="50" t="s">
        <v>34</v>
      </c>
      <c r="F10" s="51"/>
      <c r="G10" s="72"/>
      <c r="H10" s="41"/>
      <c r="I10" s="41"/>
      <c r="J10" s="204"/>
      <c r="K10" s="209"/>
      <c r="L10" s="43"/>
      <c r="M10" s="56"/>
      <c r="N10" s="42"/>
      <c r="O10" s="43"/>
      <c r="P10" s="42"/>
      <c r="Q10" s="43"/>
      <c r="R10" s="42"/>
      <c r="S10" s="43"/>
      <c r="T10" s="44"/>
      <c r="U10" s="45"/>
      <c r="V10" s="43"/>
      <c r="W10" s="61"/>
      <c r="X10" s="109"/>
      <c r="Y10" s="110"/>
      <c r="Z10" s="111"/>
      <c r="AA10" s="46">
        <f>SUM(AA12:AA17)</f>
        <v>129247</v>
      </c>
      <c r="AB10" s="46">
        <f>SUM(AB12:AB17)</f>
        <v>0</v>
      </c>
      <c r="AC10" s="47">
        <f>SUM(AC12:AC17)</f>
        <v>0</v>
      </c>
      <c r="AD10" s="286">
        <f>SUM(AD12:AD17)</f>
        <v>129247</v>
      </c>
      <c r="AE10" s="296"/>
      <c r="AF10" s="112">
        <f t="shared" ref="AF10:AK10" si="4">SUM(AF12:AF17)</f>
        <v>258640</v>
      </c>
      <c r="AG10" s="112">
        <f t="shared" si="4"/>
        <v>129247</v>
      </c>
      <c r="AH10" s="112">
        <f t="shared" si="4"/>
        <v>0</v>
      </c>
      <c r="AI10" s="112">
        <f t="shared" si="4"/>
        <v>0</v>
      </c>
      <c r="AJ10" s="112">
        <f t="shared" si="4"/>
        <v>129393</v>
      </c>
      <c r="AK10" s="112">
        <f t="shared" si="4"/>
        <v>0</v>
      </c>
      <c r="AL10" s="113"/>
      <c r="AM10" s="112">
        <f t="shared" ref="AM10:AR10" si="5">SUM(AM12:AM17)</f>
        <v>0</v>
      </c>
      <c r="AN10" s="112">
        <f t="shared" si="5"/>
        <v>0</v>
      </c>
      <c r="AO10" s="112">
        <f t="shared" si="5"/>
        <v>0</v>
      </c>
      <c r="AP10" s="112">
        <f t="shared" si="5"/>
        <v>0</v>
      </c>
      <c r="AQ10" s="112">
        <f t="shared" si="5"/>
        <v>0</v>
      </c>
      <c r="AR10" s="114">
        <f t="shared" si="5"/>
        <v>0</v>
      </c>
      <c r="AS10" s="115"/>
      <c r="AT10" s="112">
        <f t="shared" ref="AT10:AY10" si="6">SUM(AT12:AT17)</f>
        <v>0</v>
      </c>
      <c r="AU10" s="112">
        <f t="shared" si="6"/>
        <v>0</v>
      </c>
      <c r="AV10" s="112">
        <f t="shared" si="6"/>
        <v>0</v>
      </c>
      <c r="AW10" s="112">
        <f t="shared" si="6"/>
        <v>0</v>
      </c>
      <c r="AX10" s="112">
        <f t="shared" si="6"/>
        <v>0</v>
      </c>
      <c r="AY10" s="114">
        <f t="shared" si="6"/>
        <v>0</v>
      </c>
    </row>
    <row r="11" spans="1:51" ht="145.5" customHeight="1" x14ac:dyDescent="0.55000000000000004">
      <c r="A11" s="1" t="str">
        <f>X11&amp;Y11</f>
        <v/>
      </c>
      <c r="B11" s="310" t="str">
        <f>G11</f>
        <v>政企</v>
      </c>
      <c r="C11" s="2"/>
      <c r="D11" s="240"/>
      <c r="E11" s="33"/>
      <c r="F11" s="6">
        <v>1</v>
      </c>
      <c r="G11" s="73" t="s">
        <v>86</v>
      </c>
      <c r="H11" s="3" t="s">
        <v>137</v>
      </c>
      <c r="I11" s="5" t="s">
        <v>138</v>
      </c>
      <c r="J11" s="3" t="s">
        <v>58</v>
      </c>
      <c r="K11" s="210" t="s">
        <v>12</v>
      </c>
      <c r="L11" s="116" t="s">
        <v>52</v>
      </c>
      <c r="M11" s="5" t="s">
        <v>139</v>
      </c>
      <c r="N11" s="179" t="s">
        <v>12</v>
      </c>
      <c r="O11" s="5" t="s">
        <v>140</v>
      </c>
      <c r="P11" s="179" t="s">
        <v>12</v>
      </c>
      <c r="Q11" s="5" t="s">
        <v>141</v>
      </c>
      <c r="R11" s="179" t="s">
        <v>12</v>
      </c>
      <c r="S11" s="5" t="s">
        <v>142</v>
      </c>
      <c r="T11" s="179" t="s">
        <v>12</v>
      </c>
      <c r="U11" s="7">
        <f>COUNTIF(L11:T11,"○")</f>
        <v>4</v>
      </c>
      <c r="V11" s="8">
        <f>COUNTIF(L11:T11,"△")</f>
        <v>0</v>
      </c>
      <c r="W11" s="9">
        <f>COUNTIF(L11:T11,"×")</f>
        <v>0</v>
      </c>
      <c r="X11" s="10"/>
      <c r="Y11" s="14"/>
      <c r="Z11" s="15"/>
      <c r="AA11" s="11">
        <v>35130</v>
      </c>
      <c r="AB11" s="11"/>
      <c r="AC11" s="12"/>
      <c r="AD11" s="287">
        <f>SUM(AA11:AC11)</f>
        <v>35130</v>
      </c>
      <c r="AE11" s="297"/>
      <c r="AF11" s="126">
        <v>70261</v>
      </c>
      <c r="AG11" s="126">
        <v>35130</v>
      </c>
      <c r="AH11" s="126"/>
      <c r="AI11" s="126"/>
      <c r="AJ11" s="126">
        <f>AF11-AG11-AH11-AI11</f>
        <v>35131</v>
      </c>
      <c r="AK11" s="126"/>
      <c r="AL11" s="38"/>
      <c r="AM11" s="4"/>
      <c r="AN11" s="4"/>
      <c r="AO11" s="4"/>
      <c r="AP11" s="4"/>
      <c r="AQ11" s="4">
        <f>AM11-AN11-AO11-AP11</f>
        <v>0</v>
      </c>
      <c r="AR11" s="34"/>
      <c r="AS11" s="36"/>
      <c r="AT11" s="4"/>
      <c r="AU11" s="4"/>
      <c r="AV11" s="4"/>
      <c r="AW11" s="4"/>
      <c r="AX11" s="4">
        <f>AT11-AU11-AV11-AW11</f>
        <v>0</v>
      </c>
      <c r="AY11" s="34"/>
    </row>
    <row r="12" spans="1:51" ht="60" customHeight="1" x14ac:dyDescent="0.55000000000000004">
      <c r="A12" s="1" t="str">
        <f>X12&amp;Y12</f>
        <v/>
      </c>
      <c r="B12" s="310" t="str">
        <f>G12</f>
        <v>商労</v>
      </c>
      <c r="C12" s="2"/>
      <c r="D12" s="240"/>
      <c r="E12" s="33"/>
      <c r="F12" s="19">
        <v>1</v>
      </c>
      <c r="G12" s="74" t="s">
        <v>48</v>
      </c>
      <c r="H12" s="20" t="s">
        <v>117</v>
      </c>
      <c r="I12" s="21" t="s">
        <v>49</v>
      </c>
      <c r="J12" s="20" t="s">
        <v>58</v>
      </c>
      <c r="K12" s="211" t="s">
        <v>12</v>
      </c>
      <c r="L12" s="118" t="s">
        <v>50</v>
      </c>
      <c r="M12" s="21"/>
      <c r="N12" s="22"/>
      <c r="O12" s="23"/>
      <c r="P12" s="22"/>
      <c r="Q12" s="23"/>
      <c r="R12" s="22"/>
      <c r="S12" s="23"/>
      <c r="T12" s="24"/>
      <c r="U12" s="25">
        <f>COUNTIF(L12:T12,"○")</f>
        <v>0</v>
      </c>
      <c r="V12" s="26">
        <f>COUNTIF(L12:T12,"△")</f>
        <v>0</v>
      </c>
      <c r="W12" s="62">
        <f>COUNTIF(L12:T12,"×")</f>
        <v>0</v>
      </c>
      <c r="X12" s="32"/>
      <c r="Y12" s="59"/>
      <c r="Z12" s="27"/>
      <c r="AA12" s="28">
        <v>35130</v>
      </c>
      <c r="AB12" s="28"/>
      <c r="AC12" s="29"/>
      <c r="AD12" s="288">
        <f>SUM(AA12:AC12)</f>
        <v>35130</v>
      </c>
      <c r="AE12" s="298"/>
      <c r="AF12" s="129">
        <v>70261</v>
      </c>
      <c r="AG12" s="129">
        <v>35130</v>
      </c>
      <c r="AH12" s="129"/>
      <c r="AI12" s="129"/>
      <c r="AJ12" s="129">
        <f>AF12-AG12-AH12-AI12</f>
        <v>35131</v>
      </c>
      <c r="AK12" s="129"/>
      <c r="AL12" s="39"/>
      <c r="AM12" s="30"/>
      <c r="AN12" s="30"/>
      <c r="AO12" s="30"/>
      <c r="AP12" s="30"/>
      <c r="AQ12" s="30">
        <f>AM12-AN12-AO12-AP12</f>
        <v>0</v>
      </c>
      <c r="AR12" s="35"/>
      <c r="AS12" s="37"/>
      <c r="AT12" s="30"/>
      <c r="AU12" s="30"/>
      <c r="AV12" s="30"/>
      <c r="AW12" s="30"/>
      <c r="AX12" s="30">
        <f>AT12-AU12-AV12-AW12</f>
        <v>0</v>
      </c>
      <c r="AY12" s="35"/>
    </row>
    <row r="13" spans="1:51" ht="76.5" customHeight="1" x14ac:dyDescent="0.55000000000000004">
      <c r="A13" s="1" t="str">
        <f t="shared" ref="A13:A17" si="7">X13&amp;Y13</f>
        <v/>
      </c>
      <c r="B13" s="310" t="str">
        <f t="shared" ref="B13:B33" si="8">G13</f>
        <v>府文</v>
      </c>
      <c r="C13" s="2"/>
      <c r="D13" s="240"/>
      <c r="E13" s="33"/>
      <c r="F13" s="86">
        <v>2</v>
      </c>
      <c r="G13" s="87" t="s">
        <v>87</v>
      </c>
      <c r="H13" s="88" t="s">
        <v>118</v>
      </c>
      <c r="I13" s="89" t="s">
        <v>127</v>
      </c>
      <c r="J13" s="88" t="s">
        <v>70</v>
      </c>
      <c r="K13" s="212" t="s">
        <v>12</v>
      </c>
      <c r="L13" s="117" t="s">
        <v>50</v>
      </c>
      <c r="M13" s="89"/>
      <c r="N13" s="90"/>
      <c r="O13" s="89"/>
      <c r="P13" s="90"/>
      <c r="Q13" s="89"/>
      <c r="R13" s="90"/>
      <c r="S13" s="89"/>
      <c r="T13" s="91"/>
      <c r="U13" s="92">
        <f t="shared" ref="U13:U17" si="9">COUNTIF(L13:T13,"○")</f>
        <v>0</v>
      </c>
      <c r="V13" s="93">
        <f t="shared" ref="V13:V17" si="10">COUNTIF(L13:T13,"△")</f>
        <v>0</v>
      </c>
      <c r="W13" s="94">
        <f t="shared" ref="W13:W17" si="11">COUNTIF(L13:T13,"×")</f>
        <v>0</v>
      </c>
      <c r="X13" s="95"/>
      <c r="Y13" s="96"/>
      <c r="Z13" s="97"/>
      <c r="AA13" s="98">
        <v>12112</v>
      </c>
      <c r="AB13" s="98"/>
      <c r="AC13" s="99"/>
      <c r="AD13" s="289">
        <f t="shared" ref="AD13:AD17" si="12">SUM(AA13:AC13)</f>
        <v>12112</v>
      </c>
      <c r="AE13" s="299"/>
      <c r="AF13" s="127">
        <v>24225</v>
      </c>
      <c r="AG13" s="127">
        <v>12112</v>
      </c>
      <c r="AH13" s="128"/>
      <c r="AI13" s="127"/>
      <c r="AJ13" s="127">
        <f t="shared" ref="AJ13:AJ17" si="13">AF13-AG13-AH13-AI13</f>
        <v>12113</v>
      </c>
      <c r="AK13" s="127"/>
      <c r="AL13" s="101"/>
      <c r="AM13" s="100"/>
      <c r="AN13" s="100"/>
      <c r="AO13" s="31"/>
      <c r="AP13" s="100"/>
      <c r="AQ13" s="100">
        <f t="shared" ref="AQ13:AQ17" si="14">AM13-AN13-AO13-AP13</f>
        <v>0</v>
      </c>
      <c r="AR13" s="102"/>
      <c r="AS13" s="103"/>
      <c r="AT13" s="100"/>
      <c r="AU13" s="100"/>
      <c r="AV13" s="31"/>
      <c r="AW13" s="100"/>
      <c r="AX13" s="100">
        <f t="shared" ref="AX13:AX17" si="15">AT13-AU13-AV13-AW13</f>
        <v>0</v>
      </c>
      <c r="AY13" s="102"/>
    </row>
    <row r="14" spans="1:51" ht="60" customHeight="1" x14ac:dyDescent="0.55000000000000004">
      <c r="A14" s="1" t="str">
        <f t="shared" si="7"/>
        <v/>
      </c>
      <c r="B14" s="310" t="str">
        <f t="shared" si="8"/>
        <v>スマシ</v>
      </c>
      <c r="C14" s="2"/>
      <c r="D14" s="240"/>
      <c r="E14" s="33"/>
      <c r="F14" s="130">
        <v>4</v>
      </c>
      <c r="G14" s="121" t="s">
        <v>74</v>
      </c>
      <c r="H14" s="131" t="s">
        <v>119</v>
      </c>
      <c r="I14" s="23" t="s">
        <v>128</v>
      </c>
      <c r="J14" s="131" t="s">
        <v>58</v>
      </c>
      <c r="K14" s="211"/>
      <c r="L14" s="132" t="s">
        <v>50</v>
      </c>
      <c r="M14" s="23"/>
      <c r="N14" s="22"/>
      <c r="O14" s="23"/>
      <c r="P14" s="22"/>
      <c r="Q14" s="23"/>
      <c r="R14" s="22"/>
      <c r="S14" s="23"/>
      <c r="T14" s="24"/>
      <c r="U14" s="133">
        <f t="shared" si="9"/>
        <v>0</v>
      </c>
      <c r="V14" s="134">
        <f t="shared" si="10"/>
        <v>0</v>
      </c>
      <c r="W14" s="135">
        <f t="shared" si="11"/>
        <v>0</v>
      </c>
      <c r="X14" s="136"/>
      <c r="Y14" s="137"/>
      <c r="Z14" s="138"/>
      <c r="AA14" s="139">
        <v>49993</v>
      </c>
      <c r="AB14" s="139"/>
      <c r="AC14" s="140"/>
      <c r="AD14" s="290">
        <f t="shared" si="12"/>
        <v>49993</v>
      </c>
      <c r="AE14" s="300"/>
      <c r="AF14" s="141">
        <v>100129</v>
      </c>
      <c r="AG14" s="141">
        <v>49993</v>
      </c>
      <c r="AH14" s="141"/>
      <c r="AI14" s="141"/>
      <c r="AJ14" s="141">
        <f t="shared" si="13"/>
        <v>50136</v>
      </c>
      <c r="AK14" s="141"/>
      <c r="AL14" s="142"/>
      <c r="AM14" s="123"/>
      <c r="AN14" s="123"/>
      <c r="AO14" s="123"/>
      <c r="AP14" s="123"/>
      <c r="AQ14" s="123">
        <f t="shared" si="14"/>
        <v>0</v>
      </c>
      <c r="AR14" s="143"/>
      <c r="AS14" s="144"/>
      <c r="AT14" s="123"/>
      <c r="AU14" s="123"/>
      <c r="AV14" s="123"/>
      <c r="AW14" s="123"/>
      <c r="AX14" s="123">
        <f t="shared" si="15"/>
        <v>0</v>
      </c>
      <c r="AY14" s="143"/>
    </row>
    <row r="15" spans="1:51" ht="60" customHeight="1" x14ac:dyDescent="0.55000000000000004">
      <c r="A15" s="1" t="str">
        <f t="shared" si="7"/>
        <v/>
      </c>
      <c r="B15" s="310" t="str">
        <f t="shared" si="8"/>
        <v>商労</v>
      </c>
      <c r="C15" s="2"/>
      <c r="D15" s="240"/>
      <c r="E15" s="33"/>
      <c r="F15" s="86">
        <v>5</v>
      </c>
      <c r="G15" s="87" t="s">
        <v>48</v>
      </c>
      <c r="H15" s="88" t="s">
        <v>122</v>
      </c>
      <c r="I15" s="89" t="s">
        <v>121</v>
      </c>
      <c r="J15" s="88" t="s">
        <v>58</v>
      </c>
      <c r="K15" s="212"/>
      <c r="L15" s="117" t="s">
        <v>50</v>
      </c>
      <c r="M15" s="89"/>
      <c r="N15" s="90"/>
      <c r="O15" s="89"/>
      <c r="P15" s="90"/>
      <c r="Q15" s="89"/>
      <c r="R15" s="90"/>
      <c r="S15" s="89"/>
      <c r="T15" s="91"/>
      <c r="U15" s="92">
        <f t="shared" si="9"/>
        <v>0</v>
      </c>
      <c r="V15" s="93">
        <f t="shared" si="10"/>
        <v>0</v>
      </c>
      <c r="W15" s="94">
        <f t="shared" si="11"/>
        <v>0</v>
      </c>
      <c r="X15" s="95"/>
      <c r="Y15" s="96"/>
      <c r="Z15" s="97"/>
      <c r="AA15" s="98">
        <v>13910</v>
      </c>
      <c r="AB15" s="98"/>
      <c r="AC15" s="99"/>
      <c r="AD15" s="289">
        <f t="shared" si="12"/>
        <v>13910</v>
      </c>
      <c r="AE15" s="299"/>
      <c r="AF15" s="127">
        <v>27821</v>
      </c>
      <c r="AG15" s="127">
        <v>13910</v>
      </c>
      <c r="AH15" s="127"/>
      <c r="AI15" s="127"/>
      <c r="AJ15" s="127">
        <f t="shared" si="13"/>
        <v>13911</v>
      </c>
      <c r="AK15" s="127"/>
      <c r="AL15" s="101"/>
      <c r="AM15" s="100"/>
      <c r="AN15" s="100"/>
      <c r="AO15" s="100"/>
      <c r="AP15" s="100"/>
      <c r="AQ15" s="100">
        <f t="shared" si="14"/>
        <v>0</v>
      </c>
      <c r="AR15" s="102"/>
      <c r="AS15" s="103"/>
      <c r="AT15" s="100"/>
      <c r="AU15" s="100"/>
      <c r="AV15" s="100"/>
      <c r="AW15" s="100"/>
      <c r="AX15" s="100">
        <f t="shared" si="15"/>
        <v>0</v>
      </c>
      <c r="AY15" s="102"/>
    </row>
    <row r="16" spans="1:51" ht="60" customHeight="1" x14ac:dyDescent="0.55000000000000004">
      <c r="A16" s="1" t="str">
        <f t="shared" si="7"/>
        <v/>
      </c>
      <c r="B16" s="310" t="str">
        <f t="shared" si="8"/>
        <v>商労</v>
      </c>
      <c r="C16" s="2"/>
      <c r="D16" s="240"/>
      <c r="E16" s="33"/>
      <c r="F16" s="130">
        <v>6</v>
      </c>
      <c r="G16" s="121" t="s">
        <v>48</v>
      </c>
      <c r="H16" s="131" t="s">
        <v>129</v>
      </c>
      <c r="I16" s="23" t="s">
        <v>123</v>
      </c>
      <c r="J16" s="131" t="s">
        <v>58</v>
      </c>
      <c r="K16" s="211"/>
      <c r="L16" s="132" t="s">
        <v>50</v>
      </c>
      <c r="M16" s="23"/>
      <c r="N16" s="22"/>
      <c r="O16" s="23"/>
      <c r="P16" s="22"/>
      <c r="Q16" s="23"/>
      <c r="R16" s="22"/>
      <c r="S16" s="23"/>
      <c r="T16" s="24"/>
      <c r="U16" s="133">
        <f t="shared" si="9"/>
        <v>0</v>
      </c>
      <c r="V16" s="134">
        <f t="shared" si="10"/>
        <v>0</v>
      </c>
      <c r="W16" s="135">
        <f t="shared" si="11"/>
        <v>0</v>
      </c>
      <c r="X16" s="136"/>
      <c r="Y16" s="137"/>
      <c r="Z16" s="138"/>
      <c r="AA16" s="139">
        <v>14898</v>
      </c>
      <c r="AB16" s="139"/>
      <c r="AC16" s="140"/>
      <c r="AD16" s="290">
        <f t="shared" si="12"/>
        <v>14898</v>
      </c>
      <c r="AE16" s="300"/>
      <c r="AF16" s="141">
        <v>29796</v>
      </c>
      <c r="AG16" s="141">
        <v>14898</v>
      </c>
      <c r="AH16" s="141"/>
      <c r="AI16" s="141"/>
      <c r="AJ16" s="141">
        <f t="shared" si="13"/>
        <v>14898</v>
      </c>
      <c r="AK16" s="141"/>
      <c r="AL16" s="142"/>
      <c r="AM16" s="123"/>
      <c r="AN16" s="123"/>
      <c r="AO16" s="123"/>
      <c r="AP16" s="123"/>
      <c r="AQ16" s="123">
        <f t="shared" si="14"/>
        <v>0</v>
      </c>
      <c r="AR16" s="143"/>
      <c r="AS16" s="144"/>
      <c r="AT16" s="123"/>
      <c r="AU16" s="123"/>
      <c r="AV16" s="123"/>
      <c r="AW16" s="123"/>
      <c r="AX16" s="123">
        <f t="shared" si="15"/>
        <v>0</v>
      </c>
      <c r="AY16" s="143"/>
    </row>
    <row r="17" spans="1:51" ht="60" customHeight="1" x14ac:dyDescent="0.55000000000000004">
      <c r="A17" s="1" t="str">
        <f t="shared" si="7"/>
        <v/>
      </c>
      <c r="B17" s="310" t="str">
        <f t="shared" si="8"/>
        <v>商労</v>
      </c>
      <c r="C17" s="2"/>
      <c r="D17" s="240"/>
      <c r="E17" s="33"/>
      <c r="F17" s="86">
        <v>7</v>
      </c>
      <c r="G17" s="87" t="s">
        <v>48</v>
      </c>
      <c r="H17" s="88" t="s">
        <v>120</v>
      </c>
      <c r="I17" s="89" t="s">
        <v>130</v>
      </c>
      <c r="J17" s="88" t="s">
        <v>58</v>
      </c>
      <c r="K17" s="212"/>
      <c r="L17" s="117" t="s">
        <v>52</v>
      </c>
      <c r="M17" s="89"/>
      <c r="N17" s="90"/>
      <c r="O17" s="89"/>
      <c r="P17" s="90"/>
      <c r="Q17" s="89"/>
      <c r="R17" s="90"/>
      <c r="S17" s="89"/>
      <c r="T17" s="91"/>
      <c r="U17" s="92">
        <f t="shared" si="9"/>
        <v>0</v>
      </c>
      <c r="V17" s="93">
        <f t="shared" si="10"/>
        <v>0</v>
      </c>
      <c r="W17" s="94">
        <f t="shared" si="11"/>
        <v>0</v>
      </c>
      <c r="X17" s="95"/>
      <c r="Y17" s="96"/>
      <c r="Z17" s="97"/>
      <c r="AA17" s="98">
        <v>3204</v>
      </c>
      <c r="AB17" s="98"/>
      <c r="AC17" s="99"/>
      <c r="AD17" s="289">
        <f t="shared" si="12"/>
        <v>3204</v>
      </c>
      <c r="AE17" s="299"/>
      <c r="AF17" s="127">
        <v>6408</v>
      </c>
      <c r="AG17" s="127">
        <v>3204</v>
      </c>
      <c r="AH17" s="127"/>
      <c r="AI17" s="127"/>
      <c r="AJ17" s="127">
        <f t="shared" si="13"/>
        <v>3204</v>
      </c>
      <c r="AK17" s="127"/>
      <c r="AL17" s="101"/>
      <c r="AM17" s="100"/>
      <c r="AN17" s="100"/>
      <c r="AO17" s="100"/>
      <c r="AP17" s="100"/>
      <c r="AQ17" s="100">
        <f t="shared" si="14"/>
        <v>0</v>
      </c>
      <c r="AR17" s="102"/>
      <c r="AS17" s="103"/>
      <c r="AT17" s="100"/>
      <c r="AU17" s="100"/>
      <c r="AV17" s="100"/>
      <c r="AW17" s="100"/>
      <c r="AX17" s="100">
        <f t="shared" si="15"/>
        <v>0</v>
      </c>
      <c r="AY17" s="102"/>
    </row>
    <row r="18" spans="1:51" s="40" customFormat="1" ht="30" customHeight="1" x14ac:dyDescent="0.55000000000000004">
      <c r="B18" s="85" t="s">
        <v>150</v>
      </c>
      <c r="C18" s="49"/>
      <c r="D18" s="239"/>
      <c r="E18" s="50" t="s">
        <v>19</v>
      </c>
      <c r="F18" s="51"/>
      <c r="G18" s="72"/>
      <c r="H18" s="41"/>
      <c r="I18" s="41"/>
      <c r="J18" s="204"/>
      <c r="K18" s="209"/>
      <c r="L18" s="119"/>
      <c r="M18" s="56"/>
      <c r="N18" s="42"/>
      <c r="O18" s="43"/>
      <c r="P18" s="42"/>
      <c r="Q18" s="43"/>
      <c r="R18" s="42"/>
      <c r="S18" s="43"/>
      <c r="T18" s="44"/>
      <c r="U18" s="45"/>
      <c r="V18" s="43"/>
      <c r="W18" s="61"/>
      <c r="X18" s="109"/>
      <c r="Y18" s="110"/>
      <c r="Z18" s="111"/>
      <c r="AA18" s="46">
        <f>SUM(AA19:AA33)</f>
        <v>537743.5</v>
      </c>
      <c r="AB18" s="46">
        <f>SUM(AB19:AB33)</f>
        <v>0</v>
      </c>
      <c r="AC18" s="47">
        <f>SUM(AC19:AC33)</f>
        <v>0</v>
      </c>
      <c r="AD18" s="286">
        <f>SUM(AD19:AD33)</f>
        <v>473806</v>
      </c>
      <c r="AE18" s="296"/>
      <c r="AF18" s="112">
        <f t="shared" ref="AF18:AK18" si="16">SUM(AF19:AF33)</f>
        <v>1075487</v>
      </c>
      <c r="AG18" s="112">
        <f t="shared" si="16"/>
        <v>0</v>
      </c>
      <c r="AH18" s="112">
        <f t="shared" si="16"/>
        <v>0</v>
      </c>
      <c r="AI18" s="112">
        <f t="shared" si="16"/>
        <v>0</v>
      </c>
      <c r="AJ18" s="112">
        <f t="shared" si="16"/>
        <v>1075487</v>
      </c>
      <c r="AK18" s="112">
        <f t="shared" si="16"/>
        <v>0</v>
      </c>
      <c r="AL18" s="113"/>
      <c r="AM18" s="112">
        <f t="shared" ref="AM18:AR18" si="17">SUM(AM19:AM33)</f>
        <v>0</v>
      </c>
      <c r="AN18" s="112">
        <f t="shared" si="17"/>
        <v>0</v>
      </c>
      <c r="AO18" s="112">
        <f t="shared" si="17"/>
        <v>0</v>
      </c>
      <c r="AP18" s="112">
        <f t="shared" si="17"/>
        <v>0</v>
      </c>
      <c r="AQ18" s="112">
        <f t="shared" si="17"/>
        <v>0</v>
      </c>
      <c r="AR18" s="114">
        <f t="shared" si="17"/>
        <v>0</v>
      </c>
      <c r="AS18" s="115"/>
      <c r="AT18" s="112">
        <f t="shared" ref="AT18:AY18" si="18">SUM(AT19:AT33)</f>
        <v>0</v>
      </c>
      <c r="AU18" s="112">
        <f t="shared" si="18"/>
        <v>0</v>
      </c>
      <c r="AV18" s="112">
        <f t="shared" si="18"/>
        <v>0</v>
      </c>
      <c r="AW18" s="112">
        <f t="shared" si="18"/>
        <v>0</v>
      </c>
      <c r="AX18" s="112">
        <f t="shared" si="18"/>
        <v>0</v>
      </c>
      <c r="AY18" s="114">
        <f t="shared" si="18"/>
        <v>0</v>
      </c>
    </row>
    <row r="19" spans="1:51" ht="102.5" customHeight="1" x14ac:dyDescent="0.55000000000000004">
      <c r="A19" s="1" t="str">
        <f>X19&amp;Y19</f>
        <v>高</v>
      </c>
      <c r="B19" s="310" t="str">
        <f t="shared" si="8"/>
        <v>商労</v>
      </c>
      <c r="C19" s="2"/>
      <c r="D19" s="240"/>
      <c r="E19" s="33"/>
      <c r="F19" s="6">
        <v>1</v>
      </c>
      <c r="G19" s="73" t="s">
        <v>48</v>
      </c>
      <c r="H19" s="3" t="s">
        <v>51</v>
      </c>
      <c r="I19" s="5" t="s">
        <v>53</v>
      </c>
      <c r="J19" s="3" t="s">
        <v>58</v>
      </c>
      <c r="K19" s="213" t="s">
        <v>12</v>
      </c>
      <c r="L19" s="116" t="s">
        <v>52</v>
      </c>
      <c r="M19" s="5"/>
      <c r="N19" s="16"/>
      <c r="O19" s="17"/>
      <c r="P19" s="16"/>
      <c r="Q19" s="17"/>
      <c r="R19" s="16"/>
      <c r="S19" s="17"/>
      <c r="T19" s="18"/>
      <c r="U19" s="7">
        <f>COUNTIF(L19:T19,"○")</f>
        <v>0</v>
      </c>
      <c r="V19" s="8">
        <f>COUNTIF(L19:T19,"△")</f>
        <v>0</v>
      </c>
      <c r="W19" s="9">
        <f>COUNTIF(L19:T19,"×")</f>
        <v>0</v>
      </c>
      <c r="X19" s="10" t="s">
        <v>37</v>
      </c>
      <c r="Y19" s="14"/>
      <c r="Z19" s="15">
        <v>1</v>
      </c>
      <c r="AA19" s="11">
        <f>AJ19/2</f>
        <v>1750</v>
      </c>
      <c r="AB19" s="11"/>
      <c r="AC19" s="12"/>
      <c r="AD19" s="287">
        <f>SUM(AA19:AC19)</f>
        <v>1750</v>
      </c>
      <c r="AE19" s="301" t="s">
        <v>78</v>
      </c>
      <c r="AF19" s="126">
        <v>3500</v>
      </c>
      <c r="AG19" s="126"/>
      <c r="AH19" s="126"/>
      <c r="AI19" s="126"/>
      <c r="AJ19" s="126">
        <f>AF19-AG19-AH19-AI19</f>
        <v>3500</v>
      </c>
      <c r="AK19" s="126"/>
      <c r="AL19" s="38"/>
      <c r="AM19" s="4"/>
      <c r="AN19" s="4"/>
      <c r="AO19" s="4"/>
      <c r="AP19" s="4"/>
      <c r="AQ19" s="4">
        <f>AM19-AN19-AO19-AP19</f>
        <v>0</v>
      </c>
      <c r="AR19" s="34"/>
      <c r="AS19" s="36"/>
      <c r="AT19" s="4"/>
      <c r="AU19" s="4"/>
      <c r="AV19" s="4"/>
      <c r="AW19" s="4"/>
      <c r="AX19" s="4">
        <f>AT19-AU19-AV19-AW19</f>
        <v>0</v>
      </c>
      <c r="AY19" s="34"/>
    </row>
    <row r="20" spans="1:51" ht="87" customHeight="1" x14ac:dyDescent="0.55000000000000004">
      <c r="A20" s="1" t="str">
        <f t="shared" ref="A20:A33" si="19">X20&amp;Y20</f>
        <v>高</v>
      </c>
      <c r="B20" s="310" t="str">
        <f t="shared" si="8"/>
        <v>商労</v>
      </c>
      <c r="C20" s="2"/>
      <c r="D20" s="240"/>
      <c r="E20" s="33"/>
      <c r="F20" s="86">
        <v>2</v>
      </c>
      <c r="G20" s="87" t="s">
        <v>48</v>
      </c>
      <c r="H20" s="88" t="s">
        <v>54</v>
      </c>
      <c r="I20" s="89" t="s">
        <v>55</v>
      </c>
      <c r="J20" s="88" t="s">
        <v>58</v>
      </c>
      <c r="K20" s="212" t="s">
        <v>12</v>
      </c>
      <c r="L20" s="117" t="s">
        <v>52</v>
      </c>
      <c r="M20" s="89"/>
      <c r="N20" s="90"/>
      <c r="O20" s="89"/>
      <c r="P20" s="90"/>
      <c r="Q20" s="89"/>
      <c r="R20" s="90"/>
      <c r="S20" s="89"/>
      <c r="T20" s="91"/>
      <c r="U20" s="92">
        <f t="shared" ref="U20:U22" si="20">COUNTIF(L20:T20,"○")</f>
        <v>0</v>
      </c>
      <c r="V20" s="93">
        <f t="shared" ref="V20:V22" si="21">COUNTIF(L20:T20,"△")</f>
        <v>0</v>
      </c>
      <c r="W20" s="94">
        <f t="shared" ref="W20:W22" si="22">COUNTIF(L20:T20,"×")</f>
        <v>0</v>
      </c>
      <c r="X20" s="95" t="s">
        <v>37</v>
      </c>
      <c r="Y20" s="96"/>
      <c r="Z20" s="97">
        <v>1</v>
      </c>
      <c r="AA20" s="98">
        <f>AJ20/2</f>
        <v>35.5</v>
      </c>
      <c r="AB20" s="98"/>
      <c r="AC20" s="99"/>
      <c r="AD20" s="289">
        <f t="shared" ref="AD20:AD22" si="23">SUM(AA20:AC20)</f>
        <v>35.5</v>
      </c>
      <c r="AE20" s="302" t="s">
        <v>79</v>
      </c>
      <c r="AF20" s="127">
        <v>71</v>
      </c>
      <c r="AG20" s="127"/>
      <c r="AH20" s="128"/>
      <c r="AI20" s="127"/>
      <c r="AJ20" s="127">
        <f t="shared" ref="AJ20:AJ33" si="24">AF20-AG20-AH20-AI20</f>
        <v>71</v>
      </c>
      <c r="AK20" s="127"/>
      <c r="AL20" s="101"/>
      <c r="AM20" s="100"/>
      <c r="AN20" s="100"/>
      <c r="AO20" s="31"/>
      <c r="AP20" s="100"/>
      <c r="AQ20" s="100">
        <f t="shared" ref="AQ20:AQ33" si="25">AM20-AN20-AO20-AP20</f>
        <v>0</v>
      </c>
      <c r="AR20" s="102"/>
      <c r="AS20" s="103"/>
      <c r="AT20" s="100"/>
      <c r="AU20" s="100"/>
      <c r="AV20" s="31"/>
      <c r="AW20" s="100"/>
      <c r="AX20" s="100">
        <f t="shared" ref="AX20:AX33" si="26">AT20-AU20-AV20-AW20</f>
        <v>0</v>
      </c>
      <c r="AY20" s="102"/>
    </row>
    <row r="21" spans="1:51" ht="133" customHeight="1" x14ac:dyDescent="0.55000000000000004">
      <c r="A21" s="1" t="str">
        <f t="shared" si="19"/>
        <v>高</v>
      </c>
      <c r="B21" s="310" t="str">
        <f t="shared" si="8"/>
        <v>健医</v>
      </c>
      <c r="C21" s="2"/>
      <c r="D21" s="240"/>
      <c r="E21" s="33"/>
      <c r="F21" s="19">
        <v>3</v>
      </c>
      <c r="G21" s="74" t="s">
        <v>56</v>
      </c>
      <c r="H21" s="20" t="s">
        <v>57</v>
      </c>
      <c r="I21" s="21" t="s">
        <v>62</v>
      </c>
      <c r="J21" s="20" t="s">
        <v>58</v>
      </c>
      <c r="K21" s="211" t="s">
        <v>12</v>
      </c>
      <c r="L21" s="118" t="s">
        <v>156</v>
      </c>
      <c r="M21" s="21"/>
      <c r="N21" s="22"/>
      <c r="O21" s="23"/>
      <c r="P21" s="22"/>
      <c r="Q21" s="23"/>
      <c r="R21" s="22"/>
      <c r="S21" s="23"/>
      <c r="T21" s="24"/>
      <c r="U21" s="25">
        <f t="shared" si="20"/>
        <v>0</v>
      </c>
      <c r="V21" s="26">
        <f t="shared" si="21"/>
        <v>0</v>
      </c>
      <c r="W21" s="62">
        <f t="shared" si="22"/>
        <v>0</v>
      </c>
      <c r="X21" s="32" t="s">
        <v>37</v>
      </c>
      <c r="Y21" s="59"/>
      <c r="Z21" s="27">
        <v>6</v>
      </c>
      <c r="AA21" s="28">
        <f t="shared" ref="AA21:AA33" si="27">AJ21/2</f>
        <v>4300</v>
      </c>
      <c r="AB21" s="28" t="s">
        <v>33</v>
      </c>
      <c r="AC21" s="29" t="s">
        <v>33</v>
      </c>
      <c r="AD21" s="288">
        <f t="shared" si="23"/>
        <v>4300</v>
      </c>
      <c r="AE21" s="303" t="s">
        <v>59</v>
      </c>
      <c r="AF21" s="129">
        <v>8600</v>
      </c>
      <c r="AG21" s="129"/>
      <c r="AH21" s="129"/>
      <c r="AI21" s="129"/>
      <c r="AJ21" s="129">
        <f t="shared" si="24"/>
        <v>8600</v>
      </c>
      <c r="AK21" s="129"/>
      <c r="AL21" s="39"/>
      <c r="AM21" s="30"/>
      <c r="AN21" s="30"/>
      <c r="AO21" s="30"/>
      <c r="AP21" s="30"/>
      <c r="AQ21" s="30">
        <f t="shared" si="25"/>
        <v>0</v>
      </c>
      <c r="AR21" s="35"/>
      <c r="AS21" s="37"/>
      <c r="AT21" s="30"/>
      <c r="AU21" s="30"/>
      <c r="AV21" s="30"/>
      <c r="AW21" s="30"/>
      <c r="AX21" s="30">
        <f t="shared" si="26"/>
        <v>0</v>
      </c>
      <c r="AY21" s="35"/>
    </row>
    <row r="22" spans="1:51" ht="113" customHeight="1" x14ac:dyDescent="0.55000000000000004">
      <c r="A22" s="1" t="str">
        <f t="shared" si="19"/>
        <v>高</v>
      </c>
      <c r="B22" s="310" t="str">
        <f t="shared" si="8"/>
        <v>健医</v>
      </c>
      <c r="C22" s="2"/>
      <c r="D22" s="240"/>
      <c r="E22" s="33"/>
      <c r="F22" s="86">
        <v>4</v>
      </c>
      <c r="G22" s="87" t="s">
        <v>56</v>
      </c>
      <c r="H22" s="88" t="s">
        <v>60</v>
      </c>
      <c r="I22" s="89" t="s">
        <v>63</v>
      </c>
      <c r="J22" s="88" t="s">
        <v>61</v>
      </c>
      <c r="K22" s="212" t="s">
        <v>12</v>
      </c>
      <c r="L22" s="117" t="s">
        <v>52</v>
      </c>
      <c r="M22" s="89"/>
      <c r="N22" s="90"/>
      <c r="O22" s="89"/>
      <c r="P22" s="90"/>
      <c r="Q22" s="89"/>
      <c r="R22" s="90"/>
      <c r="S22" s="89"/>
      <c r="T22" s="91"/>
      <c r="U22" s="92">
        <f t="shared" si="20"/>
        <v>0</v>
      </c>
      <c r="V22" s="93">
        <f t="shared" si="21"/>
        <v>0</v>
      </c>
      <c r="W22" s="94">
        <f t="shared" si="22"/>
        <v>0</v>
      </c>
      <c r="X22" s="95" t="s">
        <v>37</v>
      </c>
      <c r="Y22" s="96"/>
      <c r="Z22" s="97"/>
      <c r="AA22" s="98">
        <f t="shared" si="27"/>
        <v>5000</v>
      </c>
      <c r="AB22" s="98"/>
      <c r="AC22" s="99"/>
      <c r="AD22" s="289">
        <f t="shared" si="23"/>
        <v>5000</v>
      </c>
      <c r="AE22" s="302" t="s">
        <v>80</v>
      </c>
      <c r="AF22" s="127">
        <v>10000</v>
      </c>
      <c r="AG22" s="127"/>
      <c r="AH22" s="128"/>
      <c r="AI22" s="127"/>
      <c r="AJ22" s="127">
        <f t="shared" si="24"/>
        <v>10000</v>
      </c>
      <c r="AK22" s="127"/>
      <c r="AL22" s="101"/>
      <c r="AM22" s="100"/>
      <c r="AN22" s="100"/>
      <c r="AO22" s="31"/>
      <c r="AP22" s="100"/>
      <c r="AQ22" s="100">
        <f t="shared" si="25"/>
        <v>0</v>
      </c>
      <c r="AR22" s="102"/>
      <c r="AS22" s="103"/>
      <c r="AT22" s="100"/>
      <c r="AU22" s="100"/>
      <c r="AV22" s="31"/>
      <c r="AW22" s="100"/>
      <c r="AX22" s="100">
        <f t="shared" si="26"/>
        <v>0</v>
      </c>
      <c r="AY22" s="102"/>
    </row>
    <row r="23" spans="1:51" ht="74.5" customHeight="1" x14ac:dyDescent="0.55000000000000004">
      <c r="A23" s="1" t="str">
        <f t="shared" si="19"/>
        <v>高</v>
      </c>
      <c r="B23" s="310" t="str">
        <f t="shared" si="8"/>
        <v>商労</v>
      </c>
      <c r="C23" s="2"/>
      <c r="D23" s="240"/>
      <c r="E23" s="33"/>
      <c r="F23" s="19">
        <v>5</v>
      </c>
      <c r="G23" s="74" t="s">
        <v>48</v>
      </c>
      <c r="H23" s="20" t="s">
        <v>131</v>
      </c>
      <c r="I23" s="21" t="s">
        <v>132</v>
      </c>
      <c r="J23" s="20" t="s">
        <v>58</v>
      </c>
      <c r="K23" s="211"/>
      <c r="L23" s="118" t="s">
        <v>52</v>
      </c>
      <c r="M23" s="21"/>
      <c r="N23" s="22"/>
      <c r="O23" s="23"/>
      <c r="P23" s="22"/>
      <c r="Q23" s="23"/>
      <c r="R23" s="22"/>
      <c r="S23" s="23"/>
      <c r="T23" s="24"/>
      <c r="U23" s="25">
        <v>2</v>
      </c>
      <c r="V23" s="26">
        <v>2</v>
      </c>
      <c r="W23" s="62">
        <v>0</v>
      </c>
      <c r="X23" s="32" t="s">
        <v>37</v>
      </c>
      <c r="Y23" s="59"/>
      <c r="Z23" s="27"/>
      <c r="AA23" s="28">
        <f>AJ23/2</f>
        <v>63937.5</v>
      </c>
      <c r="AB23" s="28"/>
      <c r="AC23" s="29"/>
      <c r="AD23" s="288">
        <v>0</v>
      </c>
      <c r="AE23" s="303" t="s">
        <v>133</v>
      </c>
      <c r="AF23" s="129">
        <v>127875</v>
      </c>
      <c r="AG23" s="129"/>
      <c r="AH23" s="129"/>
      <c r="AI23" s="129"/>
      <c r="AJ23" s="129">
        <f t="shared" si="24"/>
        <v>127875</v>
      </c>
      <c r="AK23" s="129"/>
      <c r="AL23" s="39"/>
      <c r="AM23" s="30"/>
      <c r="AN23" s="30"/>
      <c r="AO23" s="30"/>
      <c r="AP23" s="30"/>
      <c r="AQ23" s="30">
        <v>0</v>
      </c>
      <c r="AR23" s="35"/>
      <c r="AS23" s="37"/>
      <c r="AT23" s="30"/>
      <c r="AU23" s="30"/>
      <c r="AV23" s="30"/>
      <c r="AW23" s="30"/>
      <c r="AX23" s="30">
        <v>0</v>
      </c>
      <c r="AY23" s="35"/>
    </row>
    <row r="24" spans="1:51" ht="87" customHeight="1" x14ac:dyDescent="0.55000000000000004">
      <c r="A24" s="1" t="str">
        <f t="shared" si="19"/>
        <v>高ー</v>
      </c>
      <c r="B24" s="310" t="str">
        <f t="shared" si="8"/>
        <v>商労</v>
      </c>
      <c r="C24" s="2"/>
      <c r="D24" s="240"/>
      <c r="E24" s="33"/>
      <c r="F24" s="86">
        <v>6</v>
      </c>
      <c r="G24" s="87" t="s">
        <v>48</v>
      </c>
      <c r="H24" s="88" t="s">
        <v>65</v>
      </c>
      <c r="I24" s="89" t="s">
        <v>66</v>
      </c>
      <c r="J24" s="88" t="s">
        <v>58</v>
      </c>
      <c r="K24" s="212" t="s">
        <v>12</v>
      </c>
      <c r="L24" s="117" t="s">
        <v>52</v>
      </c>
      <c r="M24" s="89"/>
      <c r="N24" s="90"/>
      <c r="O24" s="89"/>
      <c r="P24" s="90"/>
      <c r="Q24" s="89"/>
      <c r="R24" s="90"/>
      <c r="S24" s="89"/>
      <c r="T24" s="91"/>
      <c r="U24" s="92">
        <f t="shared" ref="U24:U33" si="28">COUNTIF(L24:T24,"○")</f>
        <v>0</v>
      </c>
      <c r="V24" s="93">
        <f t="shared" ref="V24:V33" si="29">COUNTIF(L24:T24,"△")</f>
        <v>0</v>
      </c>
      <c r="W24" s="94">
        <f t="shared" ref="W24:W33" si="30">COUNTIF(L24:T24,"×")</f>
        <v>0</v>
      </c>
      <c r="X24" s="95" t="s">
        <v>37</v>
      </c>
      <c r="Y24" s="96" t="s">
        <v>31</v>
      </c>
      <c r="Z24" s="97">
        <v>1</v>
      </c>
      <c r="AA24" s="98">
        <f t="shared" si="27"/>
        <v>18185.5</v>
      </c>
      <c r="AB24" s="98"/>
      <c r="AC24" s="99"/>
      <c r="AD24" s="289">
        <f t="shared" ref="AD24:AD33" si="31">SUM(AA24:AC24)</f>
        <v>18185.5</v>
      </c>
      <c r="AE24" s="302" t="s">
        <v>67</v>
      </c>
      <c r="AF24" s="127">
        <v>36371</v>
      </c>
      <c r="AG24" s="127"/>
      <c r="AH24" s="128"/>
      <c r="AI24" s="127"/>
      <c r="AJ24" s="127">
        <f t="shared" si="24"/>
        <v>36371</v>
      </c>
      <c r="AK24" s="127"/>
      <c r="AL24" s="101"/>
      <c r="AM24" s="100"/>
      <c r="AN24" s="100"/>
      <c r="AO24" s="31"/>
      <c r="AP24" s="100"/>
      <c r="AQ24" s="100">
        <f t="shared" si="25"/>
        <v>0</v>
      </c>
      <c r="AR24" s="102"/>
      <c r="AS24" s="103"/>
      <c r="AT24" s="100"/>
      <c r="AU24" s="100"/>
      <c r="AV24" s="31"/>
      <c r="AW24" s="100"/>
      <c r="AX24" s="100">
        <f t="shared" si="26"/>
        <v>0</v>
      </c>
      <c r="AY24" s="102"/>
    </row>
    <row r="25" spans="1:51" ht="60" customHeight="1" x14ac:dyDescent="0.55000000000000004">
      <c r="A25" s="1" t="str">
        <f t="shared" si="19"/>
        <v>高</v>
      </c>
      <c r="B25" s="310" t="str">
        <f t="shared" si="8"/>
        <v>商労</v>
      </c>
      <c r="C25" s="2"/>
      <c r="D25" s="240"/>
      <c r="E25" s="33"/>
      <c r="F25" s="19">
        <v>7</v>
      </c>
      <c r="G25" s="74" t="s">
        <v>48</v>
      </c>
      <c r="H25" s="20" t="s">
        <v>68</v>
      </c>
      <c r="I25" s="21" t="s">
        <v>69</v>
      </c>
      <c r="J25" s="20" t="s">
        <v>70</v>
      </c>
      <c r="K25" s="211" t="s">
        <v>12</v>
      </c>
      <c r="L25" s="118" t="s">
        <v>52</v>
      </c>
      <c r="M25" s="21"/>
      <c r="N25" s="22"/>
      <c r="O25" s="23"/>
      <c r="P25" s="22"/>
      <c r="Q25" s="23"/>
      <c r="R25" s="22"/>
      <c r="S25" s="23"/>
      <c r="T25" s="24"/>
      <c r="U25" s="25">
        <f t="shared" si="28"/>
        <v>0</v>
      </c>
      <c r="V25" s="26">
        <f t="shared" si="29"/>
        <v>0</v>
      </c>
      <c r="W25" s="62">
        <f t="shared" si="30"/>
        <v>0</v>
      </c>
      <c r="X25" s="32" t="s">
        <v>37</v>
      </c>
      <c r="Y25" s="59"/>
      <c r="Z25" s="27"/>
      <c r="AA25" s="28">
        <f t="shared" si="27"/>
        <v>120351</v>
      </c>
      <c r="AB25" s="28"/>
      <c r="AC25" s="29"/>
      <c r="AD25" s="288">
        <f t="shared" si="31"/>
        <v>120351</v>
      </c>
      <c r="AE25" s="298" t="s">
        <v>71</v>
      </c>
      <c r="AF25" s="129">
        <v>240702</v>
      </c>
      <c r="AG25" s="129"/>
      <c r="AH25" s="129"/>
      <c r="AI25" s="129"/>
      <c r="AJ25" s="129">
        <f t="shared" si="24"/>
        <v>240702</v>
      </c>
      <c r="AK25" s="129"/>
      <c r="AL25" s="39"/>
      <c r="AM25" s="30"/>
      <c r="AN25" s="30"/>
      <c r="AO25" s="30"/>
      <c r="AP25" s="30"/>
      <c r="AQ25" s="30">
        <f t="shared" si="25"/>
        <v>0</v>
      </c>
      <c r="AR25" s="35"/>
      <c r="AS25" s="37"/>
      <c r="AT25" s="30"/>
      <c r="AU25" s="30"/>
      <c r="AV25" s="30"/>
      <c r="AW25" s="30"/>
      <c r="AX25" s="30">
        <f t="shared" si="26"/>
        <v>0</v>
      </c>
      <c r="AY25" s="35"/>
    </row>
    <row r="26" spans="1:51" ht="89.5" customHeight="1" x14ac:dyDescent="0.55000000000000004">
      <c r="A26" s="1" t="str">
        <f t="shared" si="19"/>
        <v>高</v>
      </c>
      <c r="B26" s="310" t="str">
        <f t="shared" si="8"/>
        <v>商労</v>
      </c>
      <c r="C26" s="2"/>
      <c r="D26" s="240"/>
      <c r="E26" s="33"/>
      <c r="F26" s="86">
        <v>8</v>
      </c>
      <c r="G26" s="87" t="s">
        <v>48</v>
      </c>
      <c r="H26" s="88" t="s">
        <v>68</v>
      </c>
      <c r="I26" s="89" t="s">
        <v>72</v>
      </c>
      <c r="J26" s="88" t="s">
        <v>70</v>
      </c>
      <c r="K26" s="212" t="s">
        <v>12</v>
      </c>
      <c r="L26" s="117" t="s">
        <v>52</v>
      </c>
      <c r="M26" s="89"/>
      <c r="N26" s="90"/>
      <c r="O26" s="89"/>
      <c r="P26" s="90"/>
      <c r="Q26" s="89"/>
      <c r="R26" s="90"/>
      <c r="S26" s="89"/>
      <c r="T26" s="91"/>
      <c r="U26" s="92">
        <f t="shared" si="28"/>
        <v>0</v>
      </c>
      <c r="V26" s="93">
        <f t="shared" si="29"/>
        <v>0</v>
      </c>
      <c r="W26" s="94">
        <f t="shared" si="30"/>
        <v>0</v>
      </c>
      <c r="X26" s="95" t="s">
        <v>37</v>
      </c>
      <c r="Y26" s="96"/>
      <c r="Z26" s="97">
        <v>1</v>
      </c>
      <c r="AA26" s="98">
        <f t="shared" si="27"/>
        <v>32242</v>
      </c>
      <c r="AB26" s="98"/>
      <c r="AC26" s="99"/>
      <c r="AD26" s="289">
        <f t="shared" si="31"/>
        <v>32242</v>
      </c>
      <c r="AE26" s="299" t="s">
        <v>75</v>
      </c>
      <c r="AF26" s="127">
        <v>64484</v>
      </c>
      <c r="AG26" s="127"/>
      <c r="AH26" s="128"/>
      <c r="AI26" s="127"/>
      <c r="AJ26" s="127">
        <f t="shared" si="24"/>
        <v>64484</v>
      </c>
      <c r="AK26" s="127"/>
      <c r="AL26" s="101"/>
      <c r="AM26" s="100"/>
      <c r="AN26" s="100"/>
      <c r="AO26" s="31"/>
      <c r="AP26" s="100"/>
      <c r="AQ26" s="100">
        <f t="shared" si="25"/>
        <v>0</v>
      </c>
      <c r="AR26" s="102"/>
      <c r="AS26" s="103"/>
      <c r="AT26" s="100"/>
      <c r="AU26" s="100"/>
      <c r="AV26" s="31"/>
      <c r="AW26" s="100"/>
      <c r="AX26" s="100">
        <f t="shared" si="26"/>
        <v>0</v>
      </c>
      <c r="AY26" s="102"/>
    </row>
    <row r="27" spans="1:51" ht="109" customHeight="1" x14ac:dyDescent="0.55000000000000004">
      <c r="A27" s="1" t="str">
        <f t="shared" si="19"/>
        <v>高</v>
      </c>
      <c r="B27" s="310" t="str">
        <f t="shared" si="8"/>
        <v>商労</v>
      </c>
      <c r="C27" s="2"/>
      <c r="D27" s="240"/>
      <c r="E27" s="33"/>
      <c r="F27" s="19">
        <v>9</v>
      </c>
      <c r="G27" s="74" t="s">
        <v>48</v>
      </c>
      <c r="H27" s="20" t="s">
        <v>76</v>
      </c>
      <c r="I27" s="21" t="s">
        <v>77</v>
      </c>
      <c r="J27" s="20" t="s">
        <v>58</v>
      </c>
      <c r="K27" s="211" t="s">
        <v>12</v>
      </c>
      <c r="L27" s="118" t="s">
        <v>52</v>
      </c>
      <c r="M27" s="21"/>
      <c r="N27" s="22"/>
      <c r="O27" s="23"/>
      <c r="P27" s="22"/>
      <c r="Q27" s="23"/>
      <c r="R27" s="22"/>
      <c r="S27" s="23"/>
      <c r="T27" s="24"/>
      <c r="U27" s="25">
        <f t="shared" si="28"/>
        <v>0</v>
      </c>
      <c r="V27" s="26">
        <f t="shared" si="29"/>
        <v>0</v>
      </c>
      <c r="W27" s="62">
        <f t="shared" si="30"/>
        <v>0</v>
      </c>
      <c r="X27" s="32" t="s">
        <v>37</v>
      </c>
      <c r="Y27" s="59"/>
      <c r="Z27" s="27">
        <v>1</v>
      </c>
      <c r="AA27" s="28">
        <f t="shared" si="27"/>
        <v>200212.5</v>
      </c>
      <c r="AB27" s="28"/>
      <c r="AC27" s="29"/>
      <c r="AD27" s="288">
        <f t="shared" si="31"/>
        <v>200212.5</v>
      </c>
      <c r="AE27" s="303" t="s">
        <v>103</v>
      </c>
      <c r="AF27" s="129">
        <v>400425</v>
      </c>
      <c r="AG27" s="129"/>
      <c r="AH27" s="129"/>
      <c r="AI27" s="129"/>
      <c r="AJ27" s="129">
        <f t="shared" si="24"/>
        <v>400425</v>
      </c>
      <c r="AK27" s="129"/>
      <c r="AL27" s="39"/>
      <c r="AM27" s="30"/>
      <c r="AN27" s="30"/>
      <c r="AO27" s="30"/>
      <c r="AP27" s="30"/>
      <c r="AQ27" s="30">
        <f t="shared" si="25"/>
        <v>0</v>
      </c>
      <c r="AR27" s="35"/>
      <c r="AS27" s="37"/>
      <c r="AT27" s="30"/>
      <c r="AU27" s="30"/>
      <c r="AV27" s="30"/>
      <c r="AW27" s="30"/>
      <c r="AX27" s="30">
        <f t="shared" si="26"/>
        <v>0</v>
      </c>
      <c r="AY27" s="35"/>
    </row>
    <row r="28" spans="1:51" ht="85.5" customHeight="1" x14ac:dyDescent="0.55000000000000004">
      <c r="A28" s="1" t="str">
        <f t="shared" si="19"/>
        <v>高</v>
      </c>
      <c r="B28" s="310" t="str">
        <f t="shared" si="8"/>
        <v>スマシ</v>
      </c>
      <c r="C28" s="2"/>
      <c r="D28" s="240"/>
      <c r="E28" s="33"/>
      <c r="F28" s="86">
        <v>10</v>
      </c>
      <c r="G28" s="87" t="s">
        <v>74</v>
      </c>
      <c r="H28" s="88" t="s">
        <v>99</v>
      </c>
      <c r="I28" s="89" t="s">
        <v>100</v>
      </c>
      <c r="J28" s="88" t="s">
        <v>61</v>
      </c>
      <c r="K28" s="212" t="s">
        <v>12</v>
      </c>
      <c r="L28" s="117" t="s">
        <v>52</v>
      </c>
      <c r="M28" s="89"/>
      <c r="N28" s="90"/>
      <c r="O28" s="89"/>
      <c r="P28" s="90"/>
      <c r="Q28" s="89"/>
      <c r="R28" s="90"/>
      <c r="S28" s="89"/>
      <c r="T28" s="91"/>
      <c r="U28" s="92">
        <f t="shared" si="28"/>
        <v>0</v>
      </c>
      <c r="V28" s="93">
        <f t="shared" si="29"/>
        <v>0</v>
      </c>
      <c r="W28" s="94">
        <f t="shared" si="30"/>
        <v>0</v>
      </c>
      <c r="X28" s="95" t="s">
        <v>37</v>
      </c>
      <c r="Y28" s="96"/>
      <c r="Z28" s="97"/>
      <c r="AA28" s="98">
        <f t="shared" si="27"/>
        <v>15150</v>
      </c>
      <c r="AB28" s="98"/>
      <c r="AC28" s="99"/>
      <c r="AD28" s="289">
        <f t="shared" si="31"/>
        <v>15150</v>
      </c>
      <c r="AE28" s="302" t="s">
        <v>102</v>
      </c>
      <c r="AF28" s="127">
        <v>30300</v>
      </c>
      <c r="AG28" s="127"/>
      <c r="AH28" s="128"/>
      <c r="AI28" s="127"/>
      <c r="AJ28" s="127">
        <f t="shared" si="24"/>
        <v>30300</v>
      </c>
      <c r="AK28" s="127"/>
      <c r="AL28" s="101"/>
      <c r="AM28" s="100"/>
      <c r="AN28" s="100"/>
      <c r="AO28" s="31"/>
      <c r="AP28" s="100"/>
      <c r="AQ28" s="100">
        <f t="shared" si="25"/>
        <v>0</v>
      </c>
      <c r="AR28" s="102"/>
      <c r="AS28" s="103"/>
      <c r="AT28" s="100"/>
      <c r="AU28" s="100"/>
      <c r="AV28" s="31"/>
      <c r="AW28" s="100"/>
      <c r="AX28" s="100">
        <f t="shared" si="26"/>
        <v>0</v>
      </c>
      <c r="AY28" s="102"/>
    </row>
    <row r="29" spans="1:51" ht="85.5" customHeight="1" x14ac:dyDescent="0.55000000000000004">
      <c r="A29" s="1" t="str">
        <f t="shared" si="19"/>
        <v>高○</v>
      </c>
      <c r="B29" s="310" t="str">
        <f t="shared" si="8"/>
        <v>スマシ</v>
      </c>
      <c r="C29" s="2"/>
      <c r="D29" s="240"/>
      <c r="E29" s="33"/>
      <c r="F29" s="19">
        <v>11</v>
      </c>
      <c r="G29" s="74" t="s">
        <v>74</v>
      </c>
      <c r="H29" s="20" t="s">
        <v>101</v>
      </c>
      <c r="I29" s="21" t="s">
        <v>104</v>
      </c>
      <c r="J29" s="20" t="s">
        <v>61</v>
      </c>
      <c r="K29" s="211"/>
      <c r="L29" s="118" t="s">
        <v>52</v>
      </c>
      <c r="M29" s="21"/>
      <c r="N29" s="22"/>
      <c r="O29" s="23"/>
      <c r="P29" s="22"/>
      <c r="Q29" s="23"/>
      <c r="R29" s="22"/>
      <c r="S29" s="23"/>
      <c r="T29" s="24"/>
      <c r="U29" s="25">
        <f t="shared" si="28"/>
        <v>0</v>
      </c>
      <c r="V29" s="26">
        <f t="shared" si="29"/>
        <v>0</v>
      </c>
      <c r="W29" s="62">
        <f t="shared" si="30"/>
        <v>0</v>
      </c>
      <c r="X29" s="32" t="s">
        <v>37</v>
      </c>
      <c r="Y29" s="59" t="s">
        <v>12</v>
      </c>
      <c r="Z29" s="27"/>
      <c r="AA29" s="28">
        <f t="shared" si="27"/>
        <v>5321.5</v>
      </c>
      <c r="AB29" s="28"/>
      <c r="AC29" s="29"/>
      <c r="AD29" s="288">
        <f t="shared" si="31"/>
        <v>5321.5</v>
      </c>
      <c r="AE29" s="303" t="s">
        <v>115</v>
      </c>
      <c r="AF29" s="129">
        <v>10643</v>
      </c>
      <c r="AG29" s="129"/>
      <c r="AH29" s="129"/>
      <c r="AI29" s="129"/>
      <c r="AJ29" s="129">
        <f t="shared" si="24"/>
        <v>10643</v>
      </c>
      <c r="AK29" s="129"/>
      <c r="AL29" s="39"/>
      <c r="AM29" s="30"/>
      <c r="AN29" s="30"/>
      <c r="AO29" s="30"/>
      <c r="AP29" s="30"/>
      <c r="AQ29" s="30">
        <f t="shared" si="25"/>
        <v>0</v>
      </c>
      <c r="AR29" s="35"/>
      <c r="AS29" s="37"/>
      <c r="AT29" s="30"/>
      <c r="AU29" s="30"/>
      <c r="AV29" s="30"/>
      <c r="AW29" s="30"/>
      <c r="AX29" s="30">
        <f t="shared" si="26"/>
        <v>0</v>
      </c>
      <c r="AY29" s="35"/>
    </row>
    <row r="30" spans="1:51" ht="91.5" customHeight="1" x14ac:dyDescent="0.55000000000000004">
      <c r="A30" s="1" t="str">
        <f t="shared" si="19"/>
        <v>高○</v>
      </c>
      <c r="B30" s="310" t="str">
        <f t="shared" si="8"/>
        <v>環農</v>
      </c>
      <c r="C30" s="2"/>
      <c r="D30" s="240"/>
      <c r="E30" s="33"/>
      <c r="F30" s="86">
        <v>12</v>
      </c>
      <c r="G30" s="87" t="s">
        <v>88</v>
      </c>
      <c r="H30" s="88" t="s">
        <v>106</v>
      </c>
      <c r="I30" s="89" t="s">
        <v>107</v>
      </c>
      <c r="J30" s="88" t="s">
        <v>58</v>
      </c>
      <c r="K30" s="212"/>
      <c r="L30" s="117" t="s">
        <v>52</v>
      </c>
      <c r="M30" s="89"/>
      <c r="N30" s="90"/>
      <c r="O30" s="89"/>
      <c r="P30" s="90"/>
      <c r="Q30" s="89"/>
      <c r="R30" s="90"/>
      <c r="S30" s="89"/>
      <c r="T30" s="91"/>
      <c r="U30" s="92">
        <f t="shared" si="28"/>
        <v>0</v>
      </c>
      <c r="V30" s="93">
        <f t="shared" si="29"/>
        <v>0</v>
      </c>
      <c r="W30" s="94">
        <f t="shared" si="30"/>
        <v>0</v>
      </c>
      <c r="X30" s="95" t="s">
        <v>37</v>
      </c>
      <c r="Y30" s="96" t="s">
        <v>12</v>
      </c>
      <c r="Z30" s="97">
        <v>5</v>
      </c>
      <c r="AA30" s="98">
        <f t="shared" si="27"/>
        <v>28467</v>
      </c>
      <c r="AB30" s="98"/>
      <c r="AC30" s="99"/>
      <c r="AD30" s="289">
        <f t="shared" si="31"/>
        <v>28467</v>
      </c>
      <c r="AE30" s="299" t="s">
        <v>105</v>
      </c>
      <c r="AF30" s="127">
        <v>56934</v>
      </c>
      <c r="AG30" s="127"/>
      <c r="AH30" s="128"/>
      <c r="AI30" s="127"/>
      <c r="AJ30" s="127">
        <f t="shared" si="24"/>
        <v>56934</v>
      </c>
      <c r="AK30" s="127"/>
      <c r="AL30" s="101"/>
      <c r="AM30" s="100"/>
      <c r="AN30" s="100"/>
      <c r="AO30" s="31"/>
      <c r="AP30" s="100"/>
      <c r="AQ30" s="100">
        <f t="shared" si="25"/>
        <v>0</v>
      </c>
      <c r="AR30" s="102"/>
      <c r="AS30" s="103"/>
      <c r="AT30" s="100"/>
      <c r="AU30" s="100"/>
      <c r="AV30" s="31"/>
      <c r="AW30" s="100"/>
      <c r="AX30" s="100">
        <f t="shared" si="26"/>
        <v>0</v>
      </c>
      <c r="AY30" s="102"/>
    </row>
    <row r="31" spans="1:51" ht="60" customHeight="1" x14ac:dyDescent="0.55000000000000004">
      <c r="A31" s="1" t="str">
        <f t="shared" si="19"/>
        <v>高○</v>
      </c>
      <c r="B31" s="310" t="str">
        <f t="shared" si="8"/>
        <v>環農</v>
      </c>
      <c r="C31" s="2"/>
      <c r="D31" s="240"/>
      <c r="E31" s="33"/>
      <c r="F31" s="19">
        <v>13</v>
      </c>
      <c r="G31" s="74" t="s">
        <v>88</v>
      </c>
      <c r="H31" s="20" t="s">
        <v>108</v>
      </c>
      <c r="I31" s="21" t="s">
        <v>109</v>
      </c>
      <c r="J31" s="20" t="s">
        <v>58</v>
      </c>
      <c r="K31" s="211"/>
      <c r="L31" s="118" t="s">
        <v>52</v>
      </c>
      <c r="M31" s="21"/>
      <c r="N31" s="22"/>
      <c r="O31" s="23"/>
      <c r="P31" s="22"/>
      <c r="Q31" s="23"/>
      <c r="R31" s="22"/>
      <c r="S31" s="23"/>
      <c r="T31" s="24"/>
      <c r="U31" s="25">
        <f t="shared" si="28"/>
        <v>0</v>
      </c>
      <c r="V31" s="26">
        <f t="shared" si="29"/>
        <v>0</v>
      </c>
      <c r="W31" s="62">
        <f t="shared" si="30"/>
        <v>0</v>
      </c>
      <c r="X31" s="32" t="s">
        <v>37</v>
      </c>
      <c r="Y31" s="59" t="s">
        <v>12</v>
      </c>
      <c r="Z31" s="27">
        <v>5</v>
      </c>
      <c r="AA31" s="28">
        <f t="shared" si="27"/>
        <v>9500</v>
      </c>
      <c r="AB31" s="28"/>
      <c r="AC31" s="29"/>
      <c r="AD31" s="288">
        <f t="shared" si="31"/>
        <v>9500</v>
      </c>
      <c r="AE31" s="303" t="s">
        <v>110</v>
      </c>
      <c r="AF31" s="129">
        <v>19000</v>
      </c>
      <c r="AG31" s="129"/>
      <c r="AH31" s="129"/>
      <c r="AI31" s="129"/>
      <c r="AJ31" s="129">
        <f t="shared" si="24"/>
        <v>19000</v>
      </c>
      <c r="AK31" s="129"/>
      <c r="AL31" s="39"/>
      <c r="AM31" s="30"/>
      <c r="AN31" s="30"/>
      <c r="AO31" s="30"/>
      <c r="AP31" s="30"/>
      <c r="AQ31" s="30">
        <f t="shared" si="25"/>
        <v>0</v>
      </c>
      <c r="AR31" s="35"/>
      <c r="AS31" s="37"/>
      <c r="AT31" s="30"/>
      <c r="AU31" s="30"/>
      <c r="AV31" s="30"/>
      <c r="AW31" s="30"/>
      <c r="AX31" s="30">
        <f t="shared" si="26"/>
        <v>0</v>
      </c>
      <c r="AY31" s="35"/>
    </row>
    <row r="32" spans="1:51" ht="60" customHeight="1" x14ac:dyDescent="0.55000000000000004">
      <c r="A32" s="1" t="str">
        <f t="shared" si="19"/>
        <v>ー</v>
      </c>
      <c r="B32" s="310" t="str">
        <f t="shared" si="8"/>
        <v>都計</v>
      </c>
      <c r="C32" s="2"/>
      <c r="D32" s="240"/>
      <c r="E32" s="33"/>
      <c r="F32" s="86">
        <v>14</v>
      </c>
      <c r="G32" s="87" t="s">
        <v>112</v>
      </c>
      <c r="H32" s="88" t="s">
        <v>111</v>
      </c>
      <c r="I32" s="89" t="s">
        <v>113</v>
      </c>
      <c r="J32" s="88" t="s">
        <v>98</v>
      </c>
      <c r="K32" s="212" t="s">
        <v>12</v>
      </c>
      <c r="L32" s="117" t="s">
        <v>52</v>
      </c>
      <c r="M32" s="89"/>
      <c r="N32" s="90"/>
      <c r="O32" s="89"/>
      <c r="P32" s="90"/>
      <c r="Q32" s="89"/>
      <c r="R32" s="90"/>
      <c r="S32" s="89"/>
      <c r="T32" s="91"/>
      <c r="U32" s="92">
        <f t="shared" si="28"/>
        <v>0</v>
      </c>
      <c r="V32" s="93">
        <f t="shared" si="29"/>
        <v>0</v>
      </c>
      <c r="W32" s="94">
        <f t="shared" si="30"/>
        <v>0</v>
      </c>
      <c r="X32" s="95"/>
      <c r="Y32" s="96" t="s">
        <v>31</v>
      </c>
      <c r="Z32" s="97">
        <v>6</v>
      </c>
      <c r="AA32" s="98">
        <f t="shared" si="27"/>
        <v>18291</v>
      </c>
      <c r="AB32" s="98"/>
      <c r="AC32" s="99"/>
      <c r="AD32" s="289">
        <f t="shared" si="31"/>
        <v>18291</v>
      </c>
      <c r="AE32" s="299" t="s">
        <v>115</v>
      </c>
      <c r="AF32" s="127">
        <v>36582</v>
      </c>
      <c r="AG32" s="127"/>
      <c r="AH32" s="128"/>
      <c r="AI32" s="127"/>
      <c r="AJ32" s="127">
        <f t="shared" si="24"/>
        <v>36582</v>
      </c>
      <c r="AK32" s="127"/>
      <c r="AL32" s="101"/>
      <c r="AM32" s="100"/>
      <c r="AN32" s="100"/>
      <c r="AO32" s="31"/>
      <c r="AP32" s="100"/>
      <c r="AQ32" s="100">
        <f t="shared" si="25"/>
        <v>0</v>
      </c>
      <c r="AR32" s="102"/>
      <c r="AS32" s="103"/>
      <c r="AT32" s="100"/>
      <c r="AU32" s="100"/>
      <c r="AV32" s="31"/>
      <c r="AW32" s="100"/>
      <c r="AX32" s="100">
        <f t="shared" si="26"/>
        <v>0</v>
      </c>
      <c r="AY32" s="102"/>
    </row>
    <row r="33" spans="1:51" ht="72" customHeight="1" x14ac:dyDescent="0.55000000000000004">
      <c r="A33" s="1" t="str">
        <f t="shared" si="19"/>
        <v>高</v>
      </c>
      <c r="B33" s="310" t="str">
        <f t="shared" si="8"/>
        <v>都整</v>
      </c>
      <c r="C33" s="2"/>
      <c r="D33" s="240"/>
      <c r="E33" s="33"/>
      <c r="F33" s="19">
        <v>15</v>
      </c>
      <c r="G33" s="74" t="s">
        <v>89</v>
      </c>
      <c r="H33" s="20" t="s">
        <v>114</v>
      </c>
      <c r="I33" s="21" t="s">
        <v>116</v>
      </c>
      <c r="J33" s="20" t="s">
        <v>98</v>
      </c>
      <c r="K33" s="211"/>
      <c r="L33" s="118" t="s">
        <v>52</v>
      </c>
      <c r="M33" s="21"/>
      <c r="N33" s="22"/>
      <c r="O33" s="23"/>
      <c r="P33" s="22"/>
      <c r="Q33" s="23"/>
      <c r="R33" s="22"/>
      <c r="S33" s="23"/>
      <c r="T33" s="24"/>
      <c r="U33" s="25">
        <f t="shared" si="28"/>
        <v>0</v>
      </c>
      <c r="V33" s="26">
        <f t="shared" si="29"/>
        <v>0</v>
      </c>
      <c r="W33" s="62">
        <f t="shared" si="30"/>
        <v>0</v>
      </c>
      <c r="X33" s="32" t="s">
        <v>37</v>
      </c>
      <c r="Y33" s="59"/>
      <c r="Z33" s="27">
        <v>4</v>
      </c>
      <c r="AA33" s="28">
        <f t="shared" si="27"/>
        <v>15000</v>
      </c>
      <c r="AB33" s="28"/>
      <c r="AC33" s="29"/>
      <c r="AD33" s="288">
        <f t="shared" si="31"/>
        <v>15000</v>
      </c>
      <c r="AE33" s="303" t="s">
        <v>115</v>
      </c>
      <c r="AF33" s="129">
        <v>30000</v>
      </c>
      <c r="AG33" s="129"/>
      <c r="AH33" s="129"/>
      <c r="AI33" s="129"/>
      <c r="AJ33" s="129">
        <f t="shared" si="24"/>
        <v>30000</v>
      </c>
      <c r="AK33" s="129"/>
      <c r="AL33" s="39"/>
      <c r="AM33" s="30"/>
      <c r="AN33" s="30"/>
      <c r="AO33" s="30"/>
      <c r="AP33" s="30"/>
      <c r="AQ33" s="30">
        <f t="shared" si="25"/>
        <v>0</v>
      </c>
      <c r="AR33" s="35"/>
      <c r="AS33" s="37"/>
      <c r="AT33" s="30"/>
      <c r="AU33" s="30"/>
      <c r="AV33" s="30"/>
      <c r="AW33" s="30"/>
      <c r="AX33" s="30">
        <f t="shared" si="26"/>
        <v>0</v>
      </c>
      <c r="AY33" s="35"/>
    </row>
    <row r="34" spans="1:51" s="40" customFormat="1" ht="30" customHeight="1" x14ac:dyDescent="0.55000000000000004">
      <c r="B34" s="85" t="s">
        <v>150</v>
      </c>
      <c r="C34" s="49"/>
      <c r="D34" s="239"/>
      <c r="E34" s="50" t="s">
        <v>32</v>
      </c>
      <c r="F34" s="51"/>
      <c r="G34" s="72"/>
      <c r="H34" s="41"/>
      <c r="I34" s="41"/>
      <c r="J34" s="204"/>
      <c r="K34" s="209"/>
      <c r="L34" s="119"/>
      <c r="M34" s="56"/>
      <c r="N34" s="42"/>
      <c r="O34" s="43"/>
      <c r="P34" s="42"/>
      <c r="Q34" s="43"/>
      <c r="R34" s="42"/>
      <c r="S34" s="43"/>
      <c r="T34" s="44"/>
      <c r="U34" s="45"/>
      <c r="V34" s="43"/>
      <c r="W34" s="61"/>
      <c r="X34" s="109"/>
      <c r="Y34" s="110"/>
      <c r="Z34" s="111"/>
      <c r="AA34" s="46">
        <f>SUM(AA36:AA42)</f>
        <v>515522</v>
      </c>
      <c r="AB34" s="46">
        <v>0</v>
      </c>
      <c r="AC34" s="47">
        <v>0</v>
      </c>
      <c r="AD34" s="286">
        <v>0</v>
      </c>
      <c r="AE34" s="304">
        <v>0</v>
      </c>
      <c r="AF34" s="112">
        <v>0</v>
      </c>
      <c r="AG34" s="112">
        <v>0</v>
      </c>
      <c r="AH34" s="112">
        <v>0</v>
      </c>
      <c r="AI34" s="112">
        <v>0</v>
      </c>
      <c r="AJ34" s="112">
        <v>0</v>
      </c>
      <c r="AK34" s="112">
        <v>0</v>
      </c>
      <c r="AL34" s="112">
        <v>0</v>
      </c>
      <c r="AM34" s="112">
        <v>0</v>
      </c>
      <c r="AN34" s="112">
        <v>0</v>
      </c>
      <c r="AO34" s="112">
        <v>0</v>
      </c>
      <c r="AP34" s="114">
        <v>0</v>
      </c>
      <c r="AQ34" s="112">
        <v>0</v>
      </c>
      <c r="AR34" s="112">
        <v>0</v>
      </c>
      <c r="AS34" s="112">
        <v>0</v>
      </c>
      <c r="AT34" s="112">
        <v>0</v>
      </c>
      <c r="AU34" s="112">
        <v>0</v>
      </c>
      <c r="AV34" s="112">
        <v>0</v>
      </c>
      <c r="AW34" s="112">
        <v>0</v>
      </c>
      <c r="AX34" s="112">
        <v>0</v>
      </c>
      <c r="AY34" s="114">
        <v>0</v>
      </c>
    </row>
    <row r="35" spans="1:51" ht="81" customHeight="1" x14ac:dyDescent="0.55000000000000004">
      <c r="A35" s="1" t="str">
        <f>X35&amp;Y35</f>
        <v/>
      </c>
      <c r="B35" s="310" t="str">
        <f>G35</f>
        <v>政企</v>
      </c>
      <c r="C35" s="2"/>
      <c r="D35" s="240"/>
      <c r="E35" s="33"/>
      <c r="F35" s="160">
        <v>1</v>
      </c>
      <c r="G35" s="122" t="s">
        <v>86</v>
      </c>
      <c r="H35" s="161" t="s">
        <v>153</v>
      </c>
      <c r="I35" s="162" t="s">
        <v>134</v>
      </c>
      <c r="J35" s="161" t="s">
        <v>96</v>
      </c>
      <c r="K35" s="214"/>
      <c r="L35" s="164" t="s">
        <v>52</v>
      </c>
      <c r="M35" s="162"/>
      <c r="N35" s="163"/>
      <c r="O35" s="162"/>
      <c r="P35" s="163"/>
      <c r="Q35" s="162"/>
      <c r="R35" s="163"/>
      <c r="S35" s="162"/>
      <c r="T35" s="165"/>
      <c r="U35" s="166">
        <f>COUNTIF(L35:T35,"○")</f>
        <v>0</v>
      </c>
      <c r="V35" s="167">
        <f>COUNTIF(L35:T35,"△")</f>
        <v>0</v>
      </c>
      <c r="W35" s="168">
        <f>COUNTIF(L35:T35,"×")</f>
        <v>0</v>
      </c>
      <c r="X35" s="169"/>
      <c r="Y35" s="170"/>
      <c r="Z35" s="171"/>
      <c r="AA35" s="172">
        <f>AJ35/2</f>
        <v>150000</v>
      </c>
      <c r="AB35" s="172"/>
      <c r="AC35" s="173"/>
      <c r="AD35" s="291">
        <f>SUM(AA35:AC35)</f>
        <v>150000</v>
      </c>
      <c r="AE35" s="305"/>
      <c r="AF35" s="174">
        <v>300000</v>
      </c>
      <c r="AG35" s="174">
        <v>0</v>
      </c>
      <c r="AH35" s="174"/>
      <c r="AI35" s="174">
        <v>0</v>
      </c>
      <c r="AJ35" s="174">
        <f>AF35-AG35-AH35-AI35</f>
        <v>300000</v>
      </c>
      <c r="AK35" s="174"/>
      <c r="AL35" s="175"/>
      <c r="AM35" s="124"/>
      <c r="AN35" s="124"/>
      <c r="AO35" s="124"/>
      <c r="AP35" s="124"/>
      <c r="AQ35" s="124">
        <f>AM35-AN35-AO35-AP35</f>
        <v>0</v>
      </c>
      <c r="AR35" s="176"/>
      <c r="AS35" s="177"/>
      <c r="AT35" s="124"/>
      <c r="AU35" s="124"/>
      <c r="AV35" s="124"/>
      <c r="AW35" s="124"/>
      <c r="AX35" s="124">
        <f>AT35-AU35-AV35-AW35</f>
        <v>0</v>
      </c>
      <c r="AY35" s="176"/>
    </row>
    <row r="36" spans="1:51" ht="107" customHeight="1" x14ac:dyDescent="0.55000000000000004">
      <c r="A36" s="1" t="str">
        <f>X36&amp;Y36</f>
        <v/>
      </c>
      <c r="B36" s="310" t="str">
        <f t="shared" ref="B36:B49" si="32">G36</f>
        <v>政企</v>
      </c>
      <c r="C36" s="2"/>
      <c r="D36" s="240"/>
      <c r="E36" s="33"/>
      <c r="F36" s="86">
        <v>2</v>
      </c>
      <c r="G36" s="145" t="s">
        <v>86</v>
      </c>
      <c r="H36" s="146" t="s">
        <v>154</v>
      </c>
      <c r="I36" s="147" t="s">
        <v>90</v>
      </c>
      <c r="J36" s="146" t="s">
        <v>96</v>
      </c>
      <c r="K36" s="215"/>
      <c r="L36" s="149" t="s">
        <v>52</v>
      </c>
      <c r="M36" s="147"/>
      <c r="N36" s="148"/>
      <c r="O36" s="150"/>
      <c r="P36" s="148"/>
      <c r="Q36" s="150"/>
      <c r="R36" s="148"/>
      <c r="S36" s="150"/>
      <c r="T36" s="151"/>
      <c r="U36" s="152">
        <f>COUNTIF(L36:T36,"○")</f>
        <v>0</v>
      </c>
      <c r="V36" s="153">
        <f>COUNTIF(L36:T36,"△")</f>
        <v>0</v>
      </c>
      <c r="W36" s="154">
        <f>COUNTIF(L36:T36,"×")</f>
        <v>0</v>
      </c>
      <c r="X36" s="10"/>
      <c r="Y36" s="14"/>
      <c r="Z36" s="15"/>
      <c r="AA36" s="11">
        <f>AJ36/2</f>
        <v>20000</v>
      </c>
      <c r="AB36" s="11"/>
      <c r="AC36" s="12"/>
      <c r="AD36" s="287">
        <f>SUM(AA36:AC36)</f>
        <v>20000</v>
      </c>
      <c r="AE36" s="306"/>
      <c r="AF36" s="155">
        <v>40000</v>
      </c>
      <c r="AG36" s="155">
        <v>0</v>
      </c>
      <c r="AH36" s="155"/>
      <c r="AI36" s="155">
        <v>0</v>
      </c>
      <c r="AJ36" s="155">
        <f>AF36-AG36-AH36-AI36</f>
        <v>40000</v>
      </c>
      <c r="AK36" s="155"/>
      <c r="AL36" s="156"/>
      <c r="AM36" s="157"/>
      <c r="AN36" s="157"/>
      <c r="AO36" s="157"/>
      <c r="AP36" s="157"/>
      <c r="AQ36" s="157">
        <f>AM36-AN36-AO36-AP36</f>
        <v>0</v>
      </c>
      <c r="AR36" s="158"/>
      <c r="AS36" s="159"/>
      <c r="AT36" s="157"/>
      <c r="AU36" s="157"/>
      <c r="AV36" s="157"/>
      <c r="AW36" s="157"/>
      <c r="AX36" s="157">
        <f>AT36-AU36-AV36-AW36</f>
        <v>0</v>
      </c>
      <c r="AY36" s="158"/>
    </row>
    <row r="37" spans="1:51" ht="63.5" customHeight="1" x14ac:dyDescent="0.55000000000000004">
      <c r="A37" s="1" t="str">
        <f t="shared" ref="A37:A38" si="33">X37&amp;Y37</f>
        <v/>
      </c>
      <c r="B37" s="310" t="str">
        <f t="shared" si="32"/>
        <v>政企</v>
      </c>
      <c r="C37" s="2"/>
      <c r="D37" s="240"/>
      <c r="E37" s="33"/>
      <c r="F37" s="86">
        <v>3</v>
      </c>
      <c r="G37" s="87" t="s">
        <v>86</v>
      </c>
      <c r="H37" s="88" t="s">
        <v>135</v>
      </c>
      <c r="I37" s="89" t="s">
        <v>136</v>
      </c>
      <c r="J37" s="88" t="s">
        <v>96</v>
      </c>
      <c r="K37" s="212"/>
      <c r="L37" s="117" t="s">
        <v>52</v>
      </c>
      <c r="M37" s="89"/>
      <c r="N37" s="90"/>
      <c r="O37" s="89"/>
      <c r="P37" s="90"/>
      <c r="Q37" s="89"/>
      <c r="R37" s="90"/>
      <c r="S37" s="89"/>
      <c r="T37" s="91"/>
      <c r="U37" s="92">
        <f t="shared" ref="U37:U42" si="34">COUNTIF(L37:T37,"○")</f>
        <v>0</v>
      </c>
      <c r="V37" s="93">
        <f t="shared" ref="V37:V42" si="35">COUNTIF(L37:T37,"△")</f>
        <v>0</v>
      </c>
      <c r="W37" s="94">
        <f t="shared" ref="W37:W42" si="36">COUNTIF(L37:T37,"×")</f>
        <v>0</v>
      </c>
      <c r="X37" s="95"/>
      <c r="Y37" s="96"/>
      <c r="Z37" s="97"/>
      <c r="AA37" s="98">
        <f t="shared" ref="AA37:AA42" si="37">AJ37/2</f>
        <v>118763.5</v>
      </c>
      <c r="AB37" s="98"/>
      <c r="AC37" s="99"/>
      <c r="AD37" s="289">
        <f t="shared" ref="AD37:AD42" si="38">SUM(AA37:AC37)</f>
        <v>118763.5</v>
      </c>
      <c r="AE37" s="299"/>
      <c r="AF37" s="127">
        <v>237527</v>
      </c>
      <c r="AG37" s="127">
        <v>0</v>
      </c>
      <c r="AH37" s="128"/>
      <c r="AI37" s="127">
        <v>0</v>
      </c>
      <c r="AJ37" s="127">
        <f t="shared" ref="AJ37:AJ42" si="39">AF37-AG37-AH37-AI37</f>
        <v>237527</v>
      </c>
      <c r="AK37" s="127"/>
      <c r="AL37" s="101"/>
      <c r="AM37" s="100"/>
      <c r="AN37" s="100"/>
      <c r="AO37" s="31"/>
      <c r="AP37" s="100"/>
      <c r="AQ37" s="100">
        <f t="shared" ref="AQ37:AQ42" si="40">AM37-AN37-AO37-AP37</f>
        <v>0</v>
      </c>
      <c r="AR37" s="102"/>
      <c r="AS37" s="103"/>
      <c r="AT37" s="100"/>
      <c r="AU37" s="100"/>
      <c r="AV37" s="31"/>
      <c r="AW37" s="100"/>
      <c r="AX37" s="100">
        <f t="shared" ref="AX37:AX42" si="41">AT37-AU37-AV37-AW37</f>
        <v>0</v>
      </c>
      <c r="AY37" s="102"/>
    </row>
    <row r="38" spans="1:51" ht="66" x14ac:dyDescent="0.55000000000000004">
      <c r="A38" s="1" t="str">
        <f t="shared" si="33"/>
        <v/>
      </c>
      <c r="B38" s="310" t="str">
        <f t="shared" si="32"/>
        <v>府文</v>
      </c>
      <c r="C38" s="2"/>
      <c r="D38" s="240"/>
      <c r="E38" s="33"/>
      <c r="F38" s="86">
        <v>4</v>
      </c>
      <c r="G38" s="74" t="s">
        <v>87</v>
      </c>
      <c r="H38" s="20" t="s">
        <v>81</v>
      </c>
      <c r="I38" s="21" t="s">
        <v>91</v>
      </c>
      <c r="J38" s="20" t="s">
        <v>96</v>
      </c>
      <c r="K38" s="211"/>
      <c r="L38" s="118" t="s">
        <v>52</v>
      </c>
      <c r="M38" s="21"/>
      <c r="N38" s="22"/>
      <c r="O38" s="23"/>
      <c r="P38" s="22"/>
      <c r="Q38" s="23"/>
      <c r="R38" s="22"/>
      <c r="S38" s="23"/>
      <c r="T38" s="24"/>
      <c r="U38" s="25">
        <f t="shared" si="34"/>
        <v>0</v>
      </c>
      <c r="V38" s="26">
        <f t="shared" si="35"/>
        <v>0</v>
      </c>
      <c r="W38" s="62">
        <f t="shared" si="36"/>
        <v>0</v>
      </c>
      <c r="X38" s="32"/>
      <c r="Y38" s="59"/>
      <c r="Z38" s="27"/>
      <c r="AA38" s="28">
        <f t="shared" si="37"/>
        <v>150000</v>
      </c>
      <c r="AB38" s="28"/>
      <c r="AC38" s="29"/>
      <c r="AD38" s="288">
        <f t="shared" si="38"/>
        <v>150000</v>
      </c>
      <c r="AE38" s="298"/>
      <c r="AF38" s="129">
        <v>300000</v>
      </c>
      <c r="AG38" s="129">
        <v>0</v>
      </c>
      <c r="AH38" s="129"/>
      <c r="AI38" s="129">
        <v>0</v>
      </c>
      <c r="AJ38" s="129">
        <f t="shared" si="39"/>
        <v>300000</v>
      </c>
      <c r="AK38" s="129"/>
      <c r="AL38" s="39"/>
      <c r="AM38" s="30"/>
      <c r="AN38" s="30"/>
      <c r="AO38" s="30"/>
      <c r="AP38" s="30"/>
      <c r="AQ38" s="30">
        <f t="shared" si="40"/>
        <v>0</v>
      </c>
      <c r="AR38" s="35"/>
      <c r="AS38" s="37"/>
      <c r="AT38" s="30"/>
      <c r="AU38" s="30"/>
      <c r="AV38" s="30"/>
      <c r="AW38" s="30"/>
      <c r="AX38" s="30">
        <f t="shared" si="41"/>
        <v>0</v>
      </c>
      <c r="AY38" s="35"/>
    </row>
    <row r="39" spans="1:51" ht="44" x14ac:dyDescent="0.55000000000000004">
      <c r="B39" s="310" t="str">
        <f t="shared" si="32"/>
        <v>商労</v>
      </c>
      <c r="C39" s="2"/>
      <c r="D39" s="240"/>
      <c r="E39" s="33"/>
      <c r="F39" s="86">
        <v>5</v>
      </c>
      <c r="G39" s="87" t="s">
        <v>48</v>
      </c>
      <c r="H39" s="88" t="s">
        <v>82</v>
      </c>
      <c r="I39" s="89" t="s">
        <v>92</v>
      </c>
      <c r="J39" s="88" t="s">
        <v>98</v>
      </c>
      <c r="K39" s="212"/>
      <c r="L39" s="117" t="s">
        <v>52</v>
      </c>
      <c r="M39" s="89"/>
      <c r="N39" s="90"/>
      <c r="O39" s="89"/>
      <c r="P39" s="90"/>
      <c r="Q39" s="89"/>
      <c r="R39" s="90"/>
      <c r="S39" s="89"/>
      <c r="T39" s="91"/>
      <c r="U39" s="92">
        <f t="shared" si="34"/>
        <v>0</v>
      </c>
      <c r="V39" s="93">
        <f t="shared" si="35"/>
        <v>0</v>
      </c>
      <c r="W39" s="94">
        <f t="shared" si="36"/>
        <v>0</v>
      </c>
      <c r="X39" s="95"/>
      <c r="Y39" s="96"/>
      <c r="Z39" s="97"/>
      <c r="AA39" s="98">
        <f t="shared" si="37"/>
        <v>99125.5</v>
      </c>
      <c r="AB39" s="98"/>
      <c r="AC39" s="99"/>
      <c r="AD39" s="289">
        <f t="shared" si="38"/>
        <v>99125.5</v>
      </c>
      <c r="AE39" s="299"/>
      <c r="AF39" s="127">
        <v>198251</v>
      </c>
      <c r="AG39" s="127">
        <v>0</v>
      </c>
      <c r="AH39" s="127"/>
      <c r="AI39" s="127">
        <v>0</v>
      </c>
      <c r="AJ39" s="127">
        <f t="shared" si="39"/>
        <v>198251</v>
      </c>
      <c r="AK39" s="127"/>
      <c r="AL39" s="101"/>
      <c r="AM39" s="100"/>
      <c r="AN39" s="100"/>
      <c r="AO39" s="100"/>
      <c r="AP39" s="100"/>
      <c r="AQ39" s="100">
        <f t="shared" si="40"/>
        <v>0</v>
      </c>
      <c r="AR39" s="102"/>
      <c r="AS39" s="103"/>
      <c r="AT39" s="100"/>
      <c r="AU39" s="100"/>
      <c r="AV39" s="100"/>
      <c r="AW39" s="100"/>
      <c r="AX39" s="100">
        <f t="shared" si="41"/>
        <v>0</v>
      </c>
      <c r="AY39" s="102"/>
    </row>
    <row r="40" spans="1:51" ht="55" x14ac:dyDescent="0.55000000000000004">
      <c r="B40" s="310" t="str">
        <f t="shared" si="32"/>
        <v>商労</v>
      </c>
      <c r="C40" s="2"/>
      <c r="D40" s="240"/>
      <c r="E40" s="33"/>
      <c r="F40" s="86">
        <v>6</v>
      </c>
      <c r="G40" s="74" t="s">
        <v>48</v>
      </c>
      <c r="H40" s="20" t="s">
        <v>83</v>
      </c>
      <c r="I40" s="21" t="s">
        <v>93</v>
      </c>
      <c r="J40" s="20" t="s">
        <v>70</v>
      </c>
      <c r="K40" s="211"/>
      <c r="L40" s="118" t="s">
        <v>52</v>
      </c>
      <c r="M40" s="21"/>
      <c r="N40" s="22"/>
      <c r="O40" s="23"/>
      <c r="P40" s="22"/>
      <c r="Q40" s="23"/>
      <c r="R40" s="22"/>
      <c r="S40" s="23"/>
      <c r="T40" s="24"/>
      <c r="U40" s="25">
        <f t="shared" si="34"/>
        <v>0</v>
      </c>
      <c r="V40" s="26">
        <f t="shared" si="35"/>
        <v>0</v>
      </c>
      <c r="W40" s="62">
        <f t="shared" si="36"/>
        <v>0</v>
      </c>
      <c r="X40" s="32"/>
      <c r="Y40" s="59"/>
      <c r="Z40" s="27"/>
      <c r="AA40" s="28">
        <f t="shared" si="37"/>
        <v>21643.5</v>
      </c>
      <c r="AB40" s="28"/>
      <c r="AC40" s="29"/>
      <c r="AD40" s="288">
        <f t="shared" si="38"/>
        <v>21643.5</v>
      </c>
      <c r="AE40" s="298"/>
      <c r="AF40" s="129">
        <v>43287</v>
      </c>
      <c r="AG40" s="129">
        <v>0</v>
      </c>
      <c r="AH40" s="129"/>
      <c r="AI40" s="129">
        <v>0</v>
      </c>
      <c r="AJ40" s="129">
        <f t="shared" si="39"/>
        <v>43287</v>
      </c>
      <c r="AK40" s="129"/>
      <c r="AL40" s="39"/>
      <c r="AM40" s="30"/>
      <c r="AN40" s="30"/>
      <c r="AO40" s="30"/>
      <c r="AP40" s="30"/>
      <c r="AQ40" s="30">
        <f t="shared" si="40"/>
        <v>0</v>
      </c>
      <c r="AR40" s="35"/>
      <c r="AS40" s="37"/>
      <c r="AT40" s="30"/>
      <c r="AU40" s="30"/>
      <c r="AV40" s="30"/>
      <c r="AW40" s="30"/>
      <c r="AX40" s="30">
        <f t="shared" si="41"/>
        <v>0</v>
      </c>
      <c r="AY40" s="35"/>
    </row>
    <row r="41" spans="1:51" ht="58.5" customHeight="1" x14ac:dyDescent="0.55000000000000004">
      <c r="B41" s="310" t="str">
        <f t="shared" si="32"/>
        <v>環農</v>
      </c>
      <c r="C41" s="2"/>
      <c r="D41" s="240"/>
      <c r="E41" s="33"/>
      <c r="F41" s="86">
        <v>7</v>
      </c>
      <c r="G41" s="87" t="s">
        <v>88</v>
      </c>
      <c r="H41" s="88" t="s">
        <v>84</v>
      </c>
      <c r="I41" s="89" t="s">
        <v>94</v>
      </c>
      <c r="J41" s="88" t="s">
        <v>58</v>
      </c>
      <c r="K41" s="212"/>
      <c r="L41" s="117" t="s">
        <v>52</v>
      </c>
      <c r="M41" s="89"/>
      <c r="N41" s="90"/>
      <c r="O41" s="89"/>
      <c r="P41" s="90"/>
      <c r="Q41" s="89"/>
      <c r="R41" s="90"/>
      <c r="S41" s="89"/>
      <c r="T41" s="91"/>
      <c r="U41" s="92">
        <f t="shared" si="34"/>
        <v>0</v>
      </c>
      <c r="V41" s="93">
        <f t="shared" si="35"/>
        <v>0</v>
      </c>
      <c r="W41" s="94">
        <f t="shared" si="36"/>
        <v>0</v>
      </c>
      <c r="X41" s="95"/>
      <c r="Y41" s="96"/>
      <c r="Z41" s="97"/>
      <c r="AA41" s="98">
        <f t="shared" si="37"/>
        <v>20585</v>
      </c>
      <c r="AB41" s="98"/>
      <c r="AC41" s="99"/>
      <c r="AD41" s="289">
        <f t="shared" si="38"/>
        <v>20585</v>
      </c>
      <c r="AE41" s="299"/>
      <c r="AF41" s="127">
        <v>41170</v>
      </c>
      <c r="AG41" s="127">
        <v>0</v>
      </c>
      <c r="AH41" s="128"/>
      <c r="AI41" s="127">
        <v>0</v>
      </c>
      <c r="AJ41" s="127">
        <f t="shared" si="39"/>
        <v>41170</v>
      </c>
      <c r="AK41" s="127"/>
      <c r="AL41" s="101"/>
      <c r="AM41" s="100"/>
      <c r="AN41" s="100"/>
      <c r="AO41" s="31"/>
      <c r="AP41" s="100"/>
      <c r="AQ41" s="100">
        <f t="shared" si="40"/>
        <v>0</v>
      </c>
      <c r="AR41" s="102"/>
      <c r="AS41" s="103"/>
      <c r="AT41" s="100"/>
      <c r="AU41" s="100"/>
      <c r="AV41" s="31"/>
      <c r="AW41" s="100"/>
      <c r="AX41" s="100">
        <f t="shared" si="41"/>
        <v>0</v>
      </c>
      <c r="AY41" s="102"/>
    </row>
    <row r="42" spans="1:51" ht="75.5" customHeight="1" x14ac:dyDescent="0.55000000000000004">
      <c r="B42" s="310" t="str">
        <f t="shared" si="32"/>
        <v>都整</v>
      </c>
      <c r="C42" s="2"/>
      <c r="D42" s="240"/>
      <c r="E42" s="33"/>
      <c r="F42" s="86">
        <v>8</v>
      </c>
      <c r="G42" s="121" t="s">
        <v>89</v>
      </c>
      <c r="H42" s="131" t="s">
        <v>85</v>
      </c>
      <c r="I42" s="23" t="s">
        <v>95</v>
      </c>
      <c r="J42" s="131" t="s">
        <v>97</v>
      </c>
      <c r="K42" s="211"/>
      <c r="L42" s="132" t="s">
        <v>52</v>
      </c>
      <c r="M42" s="23"/>
      <c r="N42" s="22"/>
      <c r="O42" s="23"/>
      <c r="P42" s="22"/>
      <c r="Q42" s="23"/>
      <c r="R42" s="22"/>
      <c r="S42" s="23"/>
      <c r="T42" s="24"/>
      <c r="U42" s="133">
        <f t="shared" si="34"/>
        <v>0</v>
      </c>
      <c r="V42" s="134">
        <f t="shared" si="35"/>
        <v>0</v>
      </c>
      <c r="W42" s="135">
        <f t="shared" si="36"/>
        <v>0</v>
      </c>
      <c r="X42" s="136"/>
      <c r="Y42" s="137"/>
      <c r="Z42" s="138"/>
      <c r="AA42" s="139">
        <f t="shared" si="37"/>
        <v>85404.5</v>
      </c>
      <c r="AB42" s="139"/>
      <c r="AC42" s="140"/>
      <c r="AD42" s="290">
        <f t="shared" si="38"/>
        <v>85404.5</v>
      </c>
      <c r="AE42" s="300"/>
      <c r="AF42" s="141">
        <v>170809</v>
      </c>
      <c r="AG42" s="141">
        <v>0</v>
      </c>
      <c r="AH42" s="141"/>
      <c r="AI42" s="141">
        <v>0</v>
      </c>
      <c r="AJ42" s="141">
        <f t="shared" si="39"/>
        <v>170809</v>
      </c>
      <c r="AK42" s="141"/>
      <c r="AL42" s="142"/>
      <c r="AM42" s="123"/>
      <c r="AN42" s="123"/>
      <c r="AO42" s="123"/>
      <c r="AP42" s="123"/>
      <c r="AQ42" s="123">
        <f t="shared" si="40"/>
        <v>0</v>
      </c>
      <c r="AR42" s="143"/>
      <c r="AS42" s="144"/>
      <c r="AT42" s="123"/>
      <c r="AU42" s="123"/>
      <c r="AV42" s="123"/>
      <c r="AW42" s="123"/>
      <c r="AX42" s="123">
        <f t="shared" si="41"/>
        <v>0</v>
      </c>
      <c r="AY42" s="143"/>
    </row>
    <row r="43" spans="1:51" s="40" customFormat="1" ht="30" customHeight="1" x14ac:dyDescent="0.55000000000000004">
      <c r="B43" s="85" t="s">
        <v>150</v>
      </c>
      <c r="C43" s="49"/>
      <c r="D43" s="239"/>
      <c r="E43" s="50" t="s">
        <v>5</v>
      </c>
      <c r="F43" s="51"/>
      <c r="G43" s="72"/>
      <c r="H43" s="41"/>
      <c r="I43" s="41"/>
      <c r="J43" s="204"/>
      <c r="K43" s="209"/>
      <c r="L43" s="119"/>
      <c r="M43" s="56"/>
      <c r="N43" s="42"/>
      <c r="O43" s="43"/>
      <c r="P43" s="42"/>
      <c r="Q43" s="43"/>
      <c r="R43" s="42"/>
      <c r="S43" s="43"/>
      <c r="T43" s="44"/>
      <c r="U43" s="45"/>
      <c r="V43" s="43"/>
      <c r="W43" s="61"/>
      <c r="X43" s="109"/>
      <c r="Y43" s="110"/>
      <c r="Z43" s="111"/>
      <c r="AA43" s="46">
        <f>SUM(AA44:AA45)</f>
        <v>10000</v>
      </c>
      <c r="AB43" s="46">
        <v>0</v>
      </c>
      <c r="AC43" s="47">
        <v>0</v>
      </c>
      <c r="AD43" s="286">
        <v>0</v>
      </c>
      <c r="AE43" s="304">
        <v>0</v>
      </c>
      <c r="AF43" s="112">
        <v>0</v>
      </c>
      <c r="AG43" s="112">
        <v>0</v>
      </c>
      <c r="AH43" s="112">
        <v>0</v>
      </c>
      <c r="AI43" s="112">
        <v>0</v>
      </c>
      <c r="AJ43" s="112">
        <v>0</v>
      </c>
      <c r="AK43" s="114">
        <v>0</v>
      </c>
      <c r="AL43" s="125">
        <v>0</v>
      </c>
      <c r="AM43" s="112">
        <v>0</v>
      </c>
      <c r="AN43" s="112">
        <v>0</v>
      </c>
      <c r="AO43" s="112">
        <v>0</v>
      </c>
      <c r="AP43" s="114">
        <v>0</v>
      </c>
      <c r="AQ43" s="112">
        <v>0</v>
      </c>
      <c r="AR43" s="114">
        <v>0</v>
      </c>
      <c r="AS43" s="125">
        <v>0</v>
      </c>
      <c r="AT43" s="112">
        <v>0</v>
      </c>
      <c r="AU43" s="112">
        <v>0</v>
      </c>
      <c r="AV43" s="112">
        <v>0</v>
      </c>
      <c r="AW43" s="112">
        <v>0</v>
      </c>
      <c r="AX43" s="112">
        <v>0</v>
      </c>
      <c r="AY43" s="114">
        <v>0</v>
      </c>
    </row>
    <row r="44" spans="1:51" ht="115" customHeight="1" x14ac:dyDescent="0.55000000000000004">
      <c r="A44" s="1" t="str">
        <f>X44&amp;Y44</f>
        <v>高○</v>
      </c>
      <c r="B44" s="310" t="str">
        <f t="shared" si="32"/>
        <v>都整</v>
      </c>
      <c r="C44" s="2"/>
      <c r="D44" s="240"/>
      <c r="E44" s="33"/>
      <c r="F44" s="6">
        <v>1</v>
      </c>
      <c r="G44" s="73" t="s">
        <v>89</v>
      </c>
      <c r="H44" s="3" t="s">
        <v>124</v>
      </c>
      <c r="I44" s="5" t="s">
        <v>125</v>
      </c>
      <c r="J44" s="3" t="s">
        <v>97</v>
      </c>
      <c r="K44" s="213" t="s">
        <v>12</v>
      </c>
      <c r="L44" s="116" t="s">
        <v>52</v>
      </c>
      <c r="M44" s="5"/>
      <c r="N44" s="16"/>
      <c r="O44" s="17"/>
      <c r="P44" s="16"/>
      <c r="Q44" s="17"/>
      <c r="R44" s="16"/>
      <c r="S44" s="17"/>
      <c r="T44" s="18"/>
      <c r="U44" s="7">
        <f>COUNTIF(L44:T44,"○")</f>
        <v>0</v>
      </c>
      <c r="V44" s="8">
        <f>COUNTIF(L44:T44,"△")</f>
        <v>0</v>
      </c>
      <c r="W44" s="9">
        <f>COUNTIF(L44:T44,"×")</f>
        <v>0</v>
      </c>
      <c r="X44" s="10" t="s">
        <v>37</v>
      </c>
      <c r="Y44" s="14" t="s">
        <v>12</v>
      </c>
      <c r="Z44" s="15">
        <v>3</v>
      </c>
      <c r="AA44" s="11">
        <f>AJ44/2</f>
        <v>10000</v>
      </c>
      <c r="AB44" s="11"/>
      <c r="AC44" s="12"/>
      <c r="AD44" s="287">
        <f>SUM(AA44:AC44)</f>
        <v>10000</v>
      </c>
      <c r="AE44" s="301" t="s">
        <v>126</v>
      </c>
      <c r="AF44" s="126">
        <v>20000</v>
      </c>
      <c r="AG44" s="126">
        <v>0</v>
      </c>
      <c r="AH44" s="126"/>
      <c r="AI44" s="126">
        <v>0</v>
      </c>
      <c r="AJ44" s="126">
        <f>AF44-AG44-AH44-AI44</f>
        <v>20000</v>
      </c>
      <c r="AK44" s="126"/>
      <c r="AL44" s="38"/>
      <c r="AM44" s="4"/>
      <c r="AN44" s="4"/>
      <c r="AO44" s="4"/>
      <c r="AP44" s="4"/>
      <c r="AQ44" s="4">
        <f>AM44-AN44-AO44-AP44</f>
        <v>0</v>
      </c>
      <c r="AR44" s="34"/>
      <c r="AS44" s="36"/>
      <c r="AT44" s="4"/>
      <c r="AU44" s="4"/>
      <c r="AV44" s="4"/>
      <c r="AW44" s="4"/>
      <c r="AX44" s="4">
        <f>AT44-AU44-AV44-AW44</f>
        <v>0</v>
      </c>
      <c r="AY44" s="34"/>
    </row>
    <row r="45" spans="1:51" ht="60" customHeight="1" x14ac:dyDescent="0.55000000000000004">
      <c r="A45" s="1" t="str">
        <f t="shared" ref="A45" si="42">X45&amp;Y45</f>
        <v/>
      </c>
      <c r="B45" s="310">
        <f t="shared" si="32"/>
        <v>0</v>
      </c>
      <c r="C45" s="2"/>
      <c r="D45" s="240"/>
      <c r="E45" s="33"/>
      <c r="F45" s="180">
        <v>2</v>
      </c>
      <c r="G45" s="181"/>
      <c r="H45" s="182"/>
      <c r="I45" s="183"/>
      <c r="J45" s="182"/>
      <c r="K45" s="216"/>
      <c r="L45" s="185"/>
      <c r="M45" s="183"/>
      <c r="N45" s="184"/>
      <c r="O45" s="183"/>
      <c r="P45" s="184"/>
      <c r="Q45" s="183"/>
      <c r="R45" s="184"/>
      <c r="S45" s="183"/>
      <c r="T45" s="186"/>
      <c r="U45" s="187">
        <f t="shared" ref="U45" si="43">COUNTIF(L45:T45,"○")</f>
        <v>0</v>
      </c>
      <c r="V45" s="188">
        <f t="shared" ref="V45" si="44">COUNTIF(L45:T45,"△")</f>
        <v>0</v>
      </c>
      <c r="W45" s="189">
        <f t="shared" ref="W45" si="45">COUNTIF(L45:T45,"×")</f>
        <v>0</v>
      </c>
      <c r="X45" s="190"/>
      <c r="Y45" s="191"/>
      <c r="Z45" s="192"/>
      <c r="AA45" s="193"/>
      <c r="AB45" s="193"/>
      <c r="AC45" s="194"/>
      <c r="AD45" s="292">
        <f t="shared" ref="AD45" si="46">SUM(AA45:AC45)</f>
        <v>0</v>
      </c>
      <c r="AE45" s="307"/>
      <c r="AF45" s="195"/>
      <c r="AG45" s="195"/>
      <c r="AH45" s="196"/>
      <c r="AI45" s="195"/>
      <c r="AJ45" s="195">
        <f t="shared" ref="AJ45" si="47">AF45-AG45-AH45-AI45</f>
        <v>0</v>
      </c>
      <c r="AK45" s="195"/>
      <c r="AL45" s="197"/>
      <c r="AM45" s="198"/>
      <c r="AN45" s="198"/>
      <c r="AO45" s="199"/>
      <c r="AP45" s="198"/>
      <c r="AQ45" s="198">
        <f t="shared" ref="AQ45" si="48">AM45-AN45-AO45-AP45</f>
        <v>0</v>
      </c>
      <c r="AR45" s="200"/>
      <c r="AS45" s="201"/>
      <c r="AT45" s="198"/>
      <c r="AU45" s="198"/>
      <c r="AV45" s="199"/>
      <c r="AW45" s="198"/>
      <c r="AX45" s="198">
        <f t="shared" ref="AX45" si="49">AT45-AU45-AV45-AW45</f>
        <v>0</v>
      </c>
      <c r="AY45" s="200"/>
    </row>
    <row r="46" spans="1:51" s="40" customFormat="1" ht="30" customHeight="1" x14ac:dyDescent="0.55000000000000004">
      <c r="B46" s="85" t="s">
        <v>150</v>
      </c>
      <c r="C46" s="48"/>
      <c r="D46" s="218" t="s">
        <v>144</v>
      </c>
      <c r="E46" s="219"/>
      <c r="F46" s="219"/>
      <c r="G46" s="220"/>
      <c r="H46" s="221"/>
      <c r="I46" s="221"/>
      <c r="J46" s="222"/>
      <c r="K46" s="223"/>
      <c r="L46" s="224"/>
      <c r="M46" s="225"/>
      <c r="N46" s="226"/>
      <c r="O46" s="224"/>
      <c r="P46" s="226"/>
      <c r="Q46" s="224"/>
      <c r="R46" s="226"/>
      <c r="S46" s="224"/>
      <c r="T46" s="227"/>
      <c r="U46" s="228"/>
      <c r="V46" s="224"/>
      <c r="W46" s="229"/>
      <c r="X46" s="230"/>
      <c r="Y46" s="231"/>
      <c r="Z46" s="232"/>
      <c r="AA46" s="233">
        <f>AA47</f>
        <v>0</v>
      </c>
      <c r="AB46" s="233">
        <f t="shared" ref="AB46:AD46" si="50">AB47</f>
        <v>0</v>
      </c>
      <c r="AC46" s="234">
        <f t="shared" si="50"/>
        <v>0</v>
      </c>
      <c r="AD46" s="285">
        <f t="shared" si="50"/>
        <v>0</v>
      </c>
      <c r="AE46" s="308"/>
      <c r="AF46" s="241">
        <f t="shared" ref="AF46:AK46" si="51">AF47</f>
        <v>0</v>
      </c>
      <c r="AG46" s="241">
        <f t="shared" si="51"/>
        <v>0</v>
      </c>
      <c r="AH46" s="241">
        <f t="shared" si="51"/>
        <v>0</v>
      </c>
      <c r="AI46" s="241">
        <f t="shared" si="51"/>
        <v>0</v>
      </c>
      <c r="AJ46" s="241">
        <f t="shared" si="51"/>
        <v>0</v>
      </c>
      <c r="AK46" s="241">
        <f t="shared" si="51"/>
        <v>0</v>
      </c>
      <c r="AL46" s="242"/>
      <c r="AM46" s="241">
        <f t="shared" ref="AM46:AR46" si="52">AM47</f>
        <v>0</v>
      </c>
      <c r="AN46" s="241">
        <f t="shared" si="52"/>
        <v>0</v>
      </c>
      <c r="AO46" s="241">
        <f t="shared" si="52"/>
        <v>0</v>
      </c>
      <c r="AP46" s="241">
        <f t="shared" si="52"/>
        <v>0</v>
      </c>
      <c r="AQ46" s="241">
        <f t="shared" si="52"/>
        <v>0</v>
      </c>
      <c r="AR46" s="243">
        <f t="shared" si="52"/>
        <v>0</v>
      </c>
      <c r="AS46" s="244"/>
      <c r="AT46" s="241">
        <f t="shared" ref="AT46:AY46" si="53">AT47</f>
        <v>0</v>
      </c>
      <c r="AU46" s="241">
        <f t="shared" si="53"/>
        <v>0</v>
      </c>
      <c r="AV46" s="241">
        <f t="shared" si="53"/>
        <v>0</v>
      </c>
      <c r="AW46" s="241">
        <f t="shared" si="53"/>
        <v>0</v>
      </c>
      <c r="AX46" s="241">
        <f t="shared" si="53"/>
        <v>0</v>
      </c>
      <c r="AY46" s="243">
        <f t="shared" si="53"/>
        <v>0</v>
      </c>
    </row>
    <row r="47" spans="1:51" s="40" customFormat="1" ht="30" customHeight="1" x14ac:dyDescent="0.55000000000000004">
      <c r="B47" s="85" t="s">
        <v>150</v>
      </c>
      <c r="C47" s="49"/>
      <c r="D47" s="239"/>
      <c r="E47" s="50" t="s">
        <v>5</v>
      </c>
      <c r="F47" s="51"/>
      <c r="G47" s="72"/>
      <c r="H47" s="41"/>
      <c r="I47" s="41"/>
      <c r="J47" s="204"/>
      <c r="K47" s="209"/>
      <c r="L47" s="119"/>
      <c r="M47" s="56"/>
      <c r="N47" s="42"/>
      <c r="O47" s="43"/>
      <c r="P47" s="42"/>
      <c r="Q47" s="43"/>
      <c r="R47" s="42"/>
      <c r="S47" s="43"/>
      <c r="T47" s="44"/>
      <c r="U47" s="45"/>
      <c r="V47" s="43"/>
      <c r="W47" s="61"/>
      <c r="X47" s="109"/>
      <c r="Y47" s="110"/>
      <c r="Z47" s="111"/>
      <c r="AA47" s="46">
        <f>SUM(AA48:AA49)</f>
        <v>0</v>
      </c>
      <c r="AB47" s="46">
        <v>0</v>
      </c>
      <c r="AC47" s="47">
        <v>0</v>
      </c>
      <c r="AD47" s="286">
        <v>0</v>
      </c>
      <c r="AE47" s="304">
        <v>0</v>
      </c>
      <c r="AF47" s="112">
        <v>0</v>
      </c>
      <c r="AG47" s="112">
        <v>0</v>
      </c>
      <c r="AH47" s="112">
        <v>0</v>
      </c>
      <c r="AI47" s="112">
        <v>0</v>
      </c>
      <c r="AJ47" s="112">
        <v>0</v>
      </c>
      <c r="AK47" s="112">
        <v>0</v>
      </c>
      <c r="AL47" s="112">
        <v>0</v>
      </c>
      <c r="AM47" s="112">
        <v>0</v>
      </c>
      <c r="AN47" s="112">
        <v>0</v>
      </c>
      <c r="AO47" s="112">
        <v>0</v>
      </c>
      <c r="AP47" s="114">
        <v>0</v>
      </c>
      <c r="AQ47" s="112">
        <v>0</v>
      </c>
      <c r="AR47" s="112">
        <v>0</v>
      </c>
      <c r="AS47" s="112">
        <v>0</v>
      </c>
      <c r="AT47" s="112">
        <v>0</v>
      </c>
      <c r="AU47" s="112">
        <v>0</v>
      </c>
      <c r="AV47" s="112">
        <v>0</v>
      </c>
      <c r="AW47" s="112">
        <v>0</v>
      </c>
      <c r="AX47" s="112">
        <v>0</v>
      </c>
      <c r="AY47" s="114">
        <v>0</v>
      </c>
    </row>
    <row r="48" spans="1:51" ht="67" customHeight="1" x14ac:dyDescent="0.55000000000000004">
      <c r="A48" s="1" t="str">
        <f>X48&amp;Y48</f>
        <v/>
      </c>
      <c r="B48" s="310">
        <f t="shared" si="32"/>
        <v>0</v>
      </c>
      <c r="C48" s="2"/>
      <c r="D48" s="240"/>
      <c r="E48" s="33"/>
      <c r="F48" s="6">
        <v>1</v>
      </c>
      <c r="G48" s="73"/>
      <c r="H48" s="3"/>
      <c r="I48" s="5"/>
      <c r="J48" s="3"/>
      <c r="K48" s="213"/>
      <c r="L48" s="116"/>
      <c r="M48" s="5"/>
      <c r="N48" s="16"/>
      <c r="O48" s="17"/>
      <c r="P48" s="16"/>
      <c r="Q48" s="17"/>
      <c r="R48" s="16"/>
      <c r="S48" s="17"/>
      <c r="T48" s="18"/>
      <c r="U48" s="7">
        <f>COUNTIF(L48:T48,"○")</f>
        <v>0</v>
      </c>
      <c r="V48" s="8">
        <f>COUNTIF(L48:T48,"△")</f>
        <v>0</v>
      </c>
      <c r="W48" s="9">
        <f>COUNTIF(L48:T48,"×")</f>
        <v>0</v>
      </c>
      <c r="X48" s="10"/>
      <c r="Y48" s="14"/>
      <c r="Z48" s="15"/>
      <c r="AA48" s="11">
        <f>AJ48/2</f>
        <v>0</v>
      </c>
      <c r="AB48" s="11"/>
      <c r="AC48" s="12"/>
      <c r="AD48" s="287">
        <f>SUM(AA48:AC48)</f>
        <v>0</v>
      </c>
      <c r="AE48" s="301"/>
      <c r="AF48" s="126"/>
      <c r="AG48" s="126"/>
      <c r="AH48" s="126"/>
      <c r="AI48" s="126"/>
      <c r="AJ48" s="126">
        <f>AF48-AG48-AH48-AI48</f>
        <v>0</v>
      </c>
      <c r="AK48" s="126"/>
      <c r="AL48" s="38"/>
      <c r="AM48" s="4"/>
      <c r="AN48" s="4"/>
      <c r="AO48" s="4"/>
      <c r="AP48" s="4"/>
      <c r="AQ48" s="4">
        <f>AM48-AN48-AO48-AP48</f>
        <v>0</v>
      </c>
      <c r="AR48" s="34"/>
      <c r="AS48" s="36"/>
      <c r="AT48" s="4"/>
      <c r="AU48" s="4"/>
      <c r="AV48" s="4"/>
      <c r="AW48" s="4"/>
      <c r="AX48" s="4">
        <f>AT48-AU48-AV48-AW48</f>
        <v>0</v>
      </c>
      <c r="AY48" s="34"/>
    </row>
    <row r="49" spans="1:51" ht="60" customHeight="1" x14ac:dyDescent="0.55000000000000004">
      <c r="A49" s="1" t="str">
        <f t="shared" ref="A49" si="54">X49&amp;Y49</f>
        <v/>
      </c>
      <c r="B49" s="310">
        <f t="shared" si="32"/>
        <v>0</v>
      </c>
      <c r="C49" s="2"/>
      <c r="D49" s="240"/>
      <c r="E49" s="33"/>
      <c r="F49" s="180">
        <v>2</v>
      </c>
      <c r="G49" s="181"/>
      <c r="H49" s="182"/>
      <c r="I49" s="183"/>
      <c r="J49" s="182"/>
      <c r="K49" s="216"/>
      <c r="L49" s="185"/>
      <c r="M49" s="183"/>
      <c r="N49" s="184"/>
      <c r="O49" s="183"/>
      <c r="P49" s="184"/>
      <c r="Q49" s="183"/>
      <c r="R49" s="184"/>
      <c r="S49" s="183"/>
      <c r="T49" s="186"/>
      <c r="U49" s="187">
        <f t="shared" ref="U49" si="55">COUNTIF(L49:T49,"○")</f>
        <v>0</v>
      </c>
      <c r="V49" s="188">
        <f t="shared" ref="V49" si="56">COUNTIF(L49:T49,"△")</f>
        <v>0</v>
      </c>
      <c r="W49" s="189">
        <f t="shared" ref="W49" si="57">COUNTIF(L49:T49,"×")</f>
        <v>0</v>
      </c>
      <c r="X49" s="190"/>
      <c r="Y49" s="191"/>
      <c r="Z49" s="192"/>
      <c r="AA49" s="193"/>
      <c r="AB49" s="193"/>
      <c r="AC49" s="194"/>
      <c r="AD49" s="292">
        <f t="shared" ref="AD49" si="58">SUM(AA49:AC49)</f>
        <v>0</v>
      </c>
      <c r="AE49" s="307"/>
      <c r="AF49" s="195"/>
      <c r="AG49" s="195"/>
      <c r="AH49" s="196"/>
      <c r="AI49" s="195"/>
      <c r="AJ49" s="195">
        <f t="shared" ref="AJ49" si="59">AF49-AG49-AH49-AI49</f>
        <v>0</v>
      </c>
      <c r="AK49" s="195"/>
      <c r="AL49" s="197"/>
      <c r="AM49" s="198"/>
      <c r="AN49" s="198"/>
      <c r="AO49" s="199"/>
      <c r="AP49" s="198"/>
      <c r="AQ49" s="198">
        <f t="shared" ref="AQ49" si="60">AM49-AN49-AO49-AP49</f>
        <v>0</v>
      </c>
      <c r="AR49" s="200"/>
      <c r="AS49" s="201"/>
      <c r="AT49" s="198"/>
      <c r="AU49" s="198"/>
      <c r="AV49" s="199"/>
      <c r="AW49" s="198"/>
      <c r="AX49" s="198">
        <f t="shared" ref="AX49" si="61">AT49-AU49-AV49-AW49</f>
        <v>0</v>
      </c>
      <c r="AY49" s="200"/>
    </row>
    <row r="50" spans="1:51" s="40" customFormat="1" ht="30" customHeight="1" x14ac:dyDescent="0.55000000000000004">
      <c r="B50" s="85" t="s">
        <v>150</v>
      </c>
      <c r="C50" s="48"/>
      <c r="D50" s="218" t="s">
        <v>145</v>
      </c>
      <c r="E50" s="219"/>
      <c r="F50" s="219"/>
      <c r="G50" s="220"/>
      <c r="H50" s="221"/>
      <c r="I50" s="221"/>
      <c r="J50" s="222"/>
      <c r="K50" s="223"/>
      <c r="L50" s="224"/>
      <c r="M50" s="225"/>
      <c r="N50" s="226"/>
      <c r="O50" s="224"/>
      <c r="P50" s="226"/>
      <c r="Q50" s="224"/>
      <c r="R50" s="226"/>
      <c r="S50" s="224"/>
      <c r="T50" s="227"/>
      <c r="U50" s="228"/>
      <c r="V50" s="224"/>
      <c r="W50" s="229"/>
      <c r="X50" s="230"/>
      <c r="Y50" s="231"/>
      <c r="Z50" s="232"/>
      <c r="AA50" s="233">
        <f>AA51</f>
        <v>0</v>
      </c>
      <c r="AB50" s="233">
        <f t="shared" ref="AB50:AD50" si="62">AB51</f>
        <v>0</v>
      </c>
      <c r="AC50" s="234">
        <f t="shared" si="62"/>
        <v>0</v>
      </c>
      <c r="AD50" s="285">
        <f t="shared" si="62"/>
        <v>0</v>
      </c>
      <c r="AE50" s="308"/>
      <c r="AF50" s="241">
        <f t="shared" ref="AF50:AK50" si="63">AF51</f>
        <v>0</v>
      </c>
      <c r="AG50" s="241">
        <f t="shared" si="63"/>
        <v>0</v>
      </c>
      <c r="AH50" s="241">
        <f t="shared" si="63"/>
        <v>0</v>
      </c>
      <c r="AI50" s="241">
        <f t="shared" si="63"/>
        <v>0</v>
      </c>
      <c r="AJ50" s="241">
        <f t="shared" si="63"/>
        <v>0</v>
      </c>
      <c r="AK50" s="241">
        <f t="shared" si="63"/>
        <v>0</v>
      </c>
      <c r="AL50" s="242"/>
      <c r="AM50" s="241">
        <f t="shared" ref="AM50:AR50" si="64">AM51</f>
        <v>0</v>
      </c>
      <c r="AN50" s="241">
        <f t="shared" si="64"/>
        <v>0</v>
      </c>
      <c r="AO50" s="241">
        <f t="shared" si="64"/>
        <v>0</v>
      </c>
      <c r="AP50" s="241">
        <f t="shared" si="64"/>
        <v>0</v>
      </c>
      <c r="AQ50" s="241">
        <f t="shared" si="64"/>
        <v>0</v>
      </c>
      <c r="AR50" s="243">
        <f t="shared" si="64"/>
        <v>0</v>
      </c>
      <c r="AS50" s="244"/>
      <c r="AT50" s="241">
        <f t="shared" ref="AT50:AY50" si="65">AT51</f>
        <v>0</v>
      </c>
      <c r="AU50" s="241">
        <f t="shared" si="65"/>
        <v>0</v>
      </c>
      <c r="AV50" s="241">
        <f t="shared" si="65"/>
        <v>0</v>
      </c>
      <c r="AW50" s="241">
        <f t="shared" si="65"/>
        <v>0</v>
      </c>
      <c r="AX50" s="241">
        <f t="shared" si="65"/>
        <v>0</v>
      </c>
      <c r="AY50" s="243">
        <f t="shared" si="65"/>
        <v>0</v>
      </c>
    </row>
    <row r="51" spans="1:51" s="40" customFormat="1" ht="30" customHeight="1" x14ac:dyDescent="0.55000000000000004">
      <c r="B51" s="85" t="s">
        <v>150</v>
      </c>
      <c r="C51" s="49"/>
      <c r="D51" s="239"/>
      <c r="E51" s="50" t="s">
        <v>5</v>
      </c>
      <c r="F51" s="51"/>
      <c r="G51" s="72"/>
      <c r="H51" s="41"/>
      <c r="I51" s="41"/>
      <c r="J51" s="204"/>
      <c r="K51" s="209"/>
      <c r="L51" s="119"/>
      <c r="M51" s="56"/>
      <c r="N51" s="42"/>
      <c r="O51" s="43"/>
      <c r="P51" s="42"/>
      <c r="Q51" s="43"/>
      <c r="R51" s="42"/>
      <c r="S51" s="43"/>
      <c r="T51" s="44"/>
      <c r="U51" s="45"/>
      <c r="V51" s="43"/>
      <c r="W51" s="61"/>
      <c r="X51" s="109"/>
      <c r="Y51" s="110"/>
      <c r="Z51" s="111"/>
      <c r="AA51" s="46">
        <f>SUM(AA52:AA53)</f>
        <v>0</v>
      </c>
      <c r="AB51" s="46">
        <v>0</v>
      </c>
      <c r="AC51" s="47">
        <v>0</v>
      </c>
      <c r="AD51" s="286">
        <v>0</v>
      </c>
      <c r="AE51" s="304">
        <v>0</v>
      </c>
      <c r="AF51" s="112">
        <v>0</v>
      </c>
      <c r="AG51" s="112">
        <v>0</v>
      </c>
      <c r="AH51" s="112">
        <v>0</v>
      </c>
      <c r="AI51" s="112">
        <v>0</v>
      </c>
      <c r="AJ51" s="112">
        <v>0</v>
      </c>
      <c r="AK51" s="114">
        <v>0</v>
      </c>
      <c r="AL51" s="125">
        <v>0</v>
      </c>
      <c r="AM51" s="112">
        <v>0</v>
      </c>
      <c r="AN51" s="112">
        <v>0</v>
      </c>
      <c r="AO51" s="112">
        <v>0</v>
      </c>
      <c r="AP51" s="114">
        <v>0</v>
      </c>
      <c r="AQ51" s="112">
        <v>0</v>
      </c>
      <c r="AR51" s="114">
        <v>0</v>
      </c>
      <c r="AS51" s="125">
        <v>0</v>
      </c>
      <c r="AT51" s="112">
        <v>0</v>
      </c>
      <c r="AU51" s="112">
        <v>0</v>
      </c>
      <c r="AV51" s="112">
        <v>0</v>
      </c>
      <c r="AW51" s="112">
        <v>0</v>
      </c>
      <c r="AX51" s="112">
        <v>0</v>
      </c>
      <c r="AY51" s="114">
        <v>0</v>
      </c>
    </row>
    <row r="52" spans="1:51" ht="67" customHeight="1" x14ac:dyDescent="0.55000000000000004">
      <c r="A52" s="1" t="str">
        <f>X52&amp;Y52</f>
        <v/>
      </c>
      <c r="B52" s="310">
        <f t="shared" ref="B52:B53" si="66">G52</f>
        <v>0</v>
      </c>
      <c r="C52" s="2"/>
      <c r="D52" s="240"/>
      <c r="E52" s="33"/>
      <c r="F52" s="6">
        <v>1</v>
      </c>
      <c r="G52" s="73"/>
      <c r="H52" s="3"/>
      <c r="I52" s="5"/>
      <c r="J52" s="3"/>
      <c r="K52" s="213"/>
      <c r="L52" s="116"/>
      <c r="M52" s="5"/>
      <c r="N52" s="16"/>
      <c r="O52" s="17"/>
      <c r="P52" s="16"/>
      <c r="Q52" s="17"/>
      <c r="R52" s="16"/>
      <c r="S52" s="17"/>
      <c r="T52" s="18"/>
      <c r="U52" s="7">
        <f>COUNTIF(L52:T52,"○")</f>
        <v>0</v>
      </c>
      <c r="V52" s="8">
        <f>COUNTIF(L52:T52,"△")</f>
        <v>0</v>
      </c>
      <c r="W52" s="9">
        <f>COUNTIF(L52:T52,"×")</f>
        <v>0</v>
      </c>
      <c r="X52" s="10"/>
      <c r="Y52" s="14"/>
      <c r="Z52" s="15"/>
      <c r="AA52" s="11">
        <f>AJ52/2</f>
        <v>0</v>
      </c>
      <c r="AB52" s="11"/>
      <c r="AC52" s="12"/>
      <c r="AD52" s="287">
        <f>SUM(AA52:AC52)</f>
        <v>0</v>
      </c>
      <c r="AE52" s="301"/>
      <c r="AF52" s="126"/>
      <c r="AG52" s="126"/>
      <c r="AH52" s="126"/>
      <c r="AI52" s="126"/>
      <c r="AJ52" s="126">
        <f>AF52-AG52-AH52-AI52</f>
        <v>0</v>
      </c>
      <c r="AK52" s="126"/>
      <c r="AL52" s="38"/>
      <c r="AM52" s="4"/>
      <c r="AN52" s="4"/>
      <c r="AO52" s="4"/>
      <c r="AP52" s="4"/>
      <c r="AQ52" s="4">
        <f>AM52-AN52-AO52-AP52</f>
        <v>0</v>
      </c>
      <c r="AR52" s="34"/>
      <c r="AS52" s="36"/>
      <c r="AT52" s="4"/>
      <c r="AU52" s="4"/>
      <c r="AV52" s="4"/>
      <c r="AW52" s="4"/>
      <c r="AX52" s="4">
        <f>AT52-AU52-AV52-AW52</f>
        <v>0</v>
      </c>
      <c r="AY52" s="34"/>
    </row>
    <row r="53" spans="1:51" ht="60" customHeight="1" thickBot="1" x14ac:dyDescent="0.6">
      <c r="A53" s="1" t="str">
        <f t="shared" ref="A53" si="67">X53&amp;Y53</f>
        <v/>
      </c>
      <c r="B53" s="310">
        <f t="shared" si="66"/>
        <v>0</v>
      </c>
      <c r="C53" s="266"/>
      <c r="D53" s="267"/>
      <c r="E53" s="67"/>
      <c r="F53" s="104">
        <v>2</v>
      </c>
      <c r="G53" s="105"/>
      <c r="H53" s="106"/>
      <c r="I53" s="107"/>
      <c r="J53" s="106"/>
      <c r="K53" s="217"/>
      <c r="L53" s="120"/>
      <c r="M53" s="107"/>
      <c r="N53" s="108"/>
      <c r="O53" s="107"/>
      <c r="P53" s="108"/>
      <c r="Q53" s="107"/>
      <c r="R53" s="108"/>
      <c r="S53" s="107"/>
      <c r="T53" s="268"/>
      <c r="U53" s="269">
        <f t="shared" ref="U53" si="68">COUNTIF(L53:T53,"○")</f>
        <v>0</v>
      </c>
      <c r="V53" s="270">
        <f t="shared" ref="V53" si="69">COUNTIF(L53:T53,"△")</f>
        <v>0</v>
      </c>
      <c r="W53" s="271">
        <f t="shared" ref="W53" si="70">COUNTIF(L53:T53,"×")</f>
        <v>0</v>
      </c>
      <c r="X53" s="272"/>
      <c r="Y53" s="273"/>
      <c r="Z53" s="274"/>
      <c r="AA53" s="275"/>
      <c r="AB53" s="275"/>
      <c r="AC53" s="276"/>
      <c r="AD53" s="293">
        <f t="shared" ref="AD53" si="71">SUM(AA53:AC53)</f>
        <v>0</v>
      </c>
      <c r="AE53" s="309"/>
      <c r="AF53" s="277"/>
      <c r="AG53" s="277"/>
      <c r="AH53" s="278"/>
      <c r="AI53" s="277"/>
      <c r="AJ53" s="277">
        <f t="shared" ref="AJ53" si="72">AF53-AG53-AH53-AI53</f>
        <v>0</v>
      </c>
      <c r="AK53" s="277"/>
      <c r="AL53" s="279"/>
      <c r="AM53" s="280"/>
      <c r="AN53" s="280"/>
      <c r="AO53" s="281"/>
      <c r="AP53" s="280"/>
      <c r="AQ53" s="280">
        <f t="shared" ref="AQ53" si="73">AM53-AN53-AO53-AP53</f>
        <v>0</v>
      </c>
      <c r="AR53" s="282"/>
      <c r="AS53" s="283"/>
      <c r="AT53" s="280"/>
      <c r="AU53" s="280"/>
      <c r="AV53" s="281"/>
      <c r="AW53" s="280"/>
      <c r="AX53" s="280">
        <f t="shared" ref="AX53" si="74">AT53-AU53-AV53-AW53</f>
        <v>0</v>
      </c>
      <c r="AY53" s="282"/>
    </row>
    <row r="54" spans="1:51" ht="10.5" customHeight="1" x14ac:dyDescent="0.55000000000000004"/>
    <row r="55" spans="1:51" ht="26.5" customHeight="1" thickBot="1" x14ac:dyDescent="0.6">
      <c r="X55" s="68" t="s">
        <v>36</v>
      </c>
    </row>
    <row r="56" spans="1:51" ht="26.5" customHeight="1" x14ac:dyDescent="0.55000000000000004">
      <c r="X56" s="1162" t="s">
        <v>30</v>
      </c>
      <c r="Y56" s="1165" t="s">
        <v>28</v>
      </c>
      <c r="Z56" s="1168" t="s">
        <v>46</v>
      </c>
      <c r="AA56" s="1171" t="s">
        <v>23</v>
      </c>
      <c r="AB56" s="1171"/>
      <c r="AC56" s="1171"/>
      <c r="AD56" s="1172"/>
    </row>
    <row r="57" spans="1:51" ht="19" customHeight="1" x14ac:dyDescent="0.55000000000000004">
      <c r="X57" s="1163"/>
      <c r="Y57" s="1166"/>
      <c r="Z57" s="1169"/>
      <c r="AA57" s="1091" t="s">
        <v>6</v>
      </c>
      <c r="AB57" s="1091" t="s">
        <v>21</v>
      </c>
      <c r="AC57" s="1091" t="s">
        <v>22</v>
      </c>
      <c r="AD57" s="1173" t="s">
        <v>20</v>
      </c>
    </row>
    <row r="58" spans="1:51" ht="19" customHeight="1" thickBot="1" x14ac:dyDescent="0.6">
      <c r="X58" s="1164"/>
      <c r="Y58" s="1167"/>
      <c r="Z58" s="1170"/>
      <c r="AA58" s="1092"/>
      <c r="AB58" s="1092"/>
      <c r="AC58" s="1092"/>
      <c r="AD58" s="1174"/>
    </row>
    <row r="59" spans="1:51" ht="32" customHeight="1" x14ac:dyDescent="0.55000000000000004">
      <c r="X59" s="1160" t="s">
        <v>38</v>
      </c>
      <c r="Y59" s="81" t="s">
        <v>14</v>
      </c>
      <c r="Z59" s="83">
        <f>COUNTIF($A$8:$A$53,"高○")</f>
        <v>4</v>
      </c>
      <c r="AA59" s="63">
        <f>SUMIF($A$8:$A$53,"高○",AA8:AA53)</f>
        <v>53288.5</v>
      </c>
      <c r="AB59" s="63">
        <f>SUMIF($A$8:$A$53,"高○",AB8:AB53)</f>
        <v>0</v>
      </c>
      <c r="AC59" s="63">
        <f>SUMIF($A$8:$A$53,"高○",AC8:AC53)</f>
        <v>0</v>
      </c>
      <c r="AD59" s="64">
        <f>SUM(AA59:AC59)</f>
        <v>53288.5</v>
      </c>
    </row>
    <row r="60" spans="1:51" ht="32" customHeight="1" thickBot="1" x14ac:dyDescent="0.6">
      <c r="X60" s="1161"/>
      <c r="Y60" s="82" t="s">
        <v>33</v>
      </c>
      <c r="Z60" s="84">
        <f>COUNTIF($A$8:$A$53,"高ー")</f>
        <v>1</v>
      </c>
      <c r="AA60" s="65">
        <f ca="1">SUMIF($A$8:$A$53,"高○",AA10:AA54)</f>
        <v>42791</v>
      </c>
      <c r="AB60" s="65">
        <f ca="1">SUMIF($A$8:$A$53,"高○",AB10:AB54)</f>
        <v>0</v>
      </c>
      <c r="AC60" s="65">
        <f ca="1">SUMIF($A$8:$A$53,"高○",AC10:AC54)</f>
        <v>0</v>
      </c>
      <c r="AD60" s="66">
        <f ca="1">SUM(AA60:AC60)</f>
        <v>42791</v>
      </c>
    </row>
    <row r="61" spans="1:51" ht="7" customHeight="1" x14ac:dyDescent="0.55000000000000004"/>
    <row r="62" spans="1:51" ht="26.5" customHeight="1" x14ac:dyDescent="0.55000000000000004">
      <c r="X62" s="68" t="s">
        <v>39</v>
      </c>
      <c r="Y62" s="58"/>
      <c r="Z62" s="58"/>
      <c r="AA62" s="69" t="e">
        <f ca="1">IF(AA59+AA60-AA8-#REF!-#REF!=0,"OK","NG!")</f>
        <v>#REF!</v>
      </c>
      <c r="AB62" s="69" t="e">
        <f ca="1">IF(AB59+AB60-AB8-#REF!-#REF!=0,"OK","NG!")</f>
        <v>#REF!</v>
      </c>
      <c r="AC62" s="69" t="e">
        <f ca="1">IF(AC59+AC60-AC8-#REF!-#REF!=0,"OK","NG!")</f>
        <v>#REF!</v>
      </c>
      <c r="AD62" s="69" t="e">
        <f ca="1">IF(AD59+AD60-AD8-#REF!-#REF!=0,"OK","NG!")</f>
        <v>#REF!</v>
      </c>
    </row>
  </sheetData>
  <autoFilter ref="A7:AZ53" xr:uid="{00262FC8-841A-46B1-A8E2-DFD88684F4F4}">
    <filterColumn colId="2" showButton="0"/>
    <filterColumn colId="3" showButton="0"/>
  </autoFilter>
  <mergeCells count="62">
    <mergeCell ref="AX1:AY2"/>
    <mergeCell ref="U3:AD3"/>
    <mergeCell ref="A4:A7"/>
    <mergeCell ref="B4:B7"/>
    <mergeCell ref="C4:E7"/>
    <mergeCell ref="F4:F7"/>
    <mergeCell ref="G4:G7"/>
    <mergeCell ref="H4:H7"/>
    <mergeCell ref="I4:I7"/>
    <mergeCell ref="J4:J7"/>
    <mergeCell ref="K4:K7"/>
    <mergeCell ref="L4:W4"/>
    <mergeCell ref="X4:AD4"/>
    <mergeCell ref="AE4:AY4"/>
    <mergeCell ref="L5:L7"/>
    <mergeCell ref="M5:M7"/>
    <mergeCell ref="O5:O7"/>
    <mergeCell ref="Q5:Q7"/>
    <mergeCell ref="S5:S7"/>
    <mergeCell ref="U5:W6"/>
    <mergeCell ref="AL5:AR5"/>
    <mergeCell ref="AF6:AF7"/>
    <mergeCell ref="AG6:AG7"/>
    <mergeCell ref="AH6:AH7"/>
    <mergeCell ref="AI6:AI7"/>
    <mergeCell ref="AP6:AP7"/>
    <mergeCell ref="AL6:AL7"/>
    <mergeCell ref="AM6:AM7"/>
    <mergeCell ref="AN6:AN7"/>
    <mergeCell ref="AO6:AO7"/>
    <mergeCell ref="AS5:AY5"/>
    <mergeCell ref="N6:N7"/>
    <mergeCell ref="P6:P7"/>
    <mergeCell ref="R6:R7"/>
    <mergeCell ref="T6:T7"/>
    <mergeCell ref="AA6:AA7"/>
    <mergeCell ref="AB6:AB7"/>
    <mergeCell ref="AC6:AC7"/>
    <mergeCell ref="AD6:AD7"/>
    <mergeCell ref="AE6:AE7"/>
    <mergeCell ref="X5:X7"/>
    <mergeCell ref="Y5:Y7"/>
    <mergeCell ref="Z5:Z7"/>
    <mergeCell ref="AA5:AD5"/>
    <mergeCell ref="AE5:AK5"/>
    <mergeCell ref="AJ6:AJ7"/>
    <mergeCell ref="X59:X60"/>
    <mergeCell ref="AX6:AX7"/>
    <mergeCell ref="X56:X58"/>
    <mergeCell ref="Y56:Y58"/>
    <mergeCell ref="Z56:Z58"/>
    <mergeCell ref="AA56:AD56"/>
    <mergeCell ref="AA57:AA58"/>
    <mergeCell ref="AB57:AB58"/>
    <mergeCell ref="AC57:AC58"/>
    <mergeCell ref="AD57:AD58"/>
    <mergeCell ref="AQ6:AQ7"/>
    <mergeCell ref="AS6:AS7"/>
    <mergeCell ref="AT6:AT7"/>
    <mergeCell ref="AU6:AU7"/>
    <mergeCell ref="AV6:AV7"/>
    <mergeCell ref="AW6:AW7"/>
  </mergeCells>
  <phoneticPr fontId="2"/>
  <conditionalFormatting sqref="U19:U21 U12:U13">
    <cfRule type="cellIs" dxfId="47" priority="48" operator="equal">
      <formula>4</formula>
    </cfRule>
  </conditionalFormatting>
  <conditionalFormatting sqref="U22">
    <cfRule type="cellIs" dxfId="46" priority="47" operator="equal">
      <formula>4</formula>
    </cfRule>
  </conditionalFormatting>
  <conditionalFormatting sqref="U23">
    <cfRule type="cellIs" dxfId="45" priority="46" operator="equal">
      <formula>4</formula>
    </cfRule>
  </conditionalFormatting>
  <conditionalFormatting sqref="U24">
    <cfRule type="cellIs" dxfId="44" priority="45" operator="equal">
      <formula>4</formula>
    </cfRule>
  </conditionalFormatting>
  <conditionalFormatting sqref="U25 U27 U29 U31 U33">
    <cfRule type="cellIs" dxfId="43" priority="44" operator="equal">
      <formula>4</formula>
    </cfRule>
  </conditionalFormatting>
  <conditionalFormatting sqref="U26 U30 U28 U32">
    <cfRule type="cellIs" dxfId="42" priority="43" operator="equal">
      <formula>4</formula>
    </cfRule>
  </conditionalFormatting>
  <conditionalFormatting sqref="U36:U37">
    <cfRule type="cellIs" dxfId="41" priority="42" operator="equal">
      <formula>4</formula>
    </cfRule>
  </conditionalFormatting>
  <conditionalFormatting sqref="U41:U42">
    <cfRule type="cellIs" dxfId="40" priority="41" operator="equal">
      <formula>4</formula>
    </cfRule>
  </conditionalFormatting>
  <conditionalFormatting sqref="U38:U40">
    <cfRule type="cellIs" dxfId="39" priority="40" operator="equal">
      <formula>4</formula>
    </cfRule>
  </conditionalFormatting>
  <conditionalFormatting sqref="U44:U45">
    <cfRule type="cellIs" dxfId="38" priority="39" operator="equal">
      <formula>4</formula>
    </cfRule>
  </conditionalFormatting>
  <conditionalFormatting sqref="U14">
    <cfRule type="cellIs" dxfId="37" priority="38" operator="equal">
      <formula>4</formula>
    </cfRule>
  </conditionalFormatting>
  <conditionalFormatting sqref="U15">
    <cfRule type="cellIs" dxfId="36" priority="37" operator="equal">
      <formula>4</formula>
    </cfRule>
  </conditionalFormatting>
  <conditionalFormatting sqref="U16">
    <cfRule type="cellIs" dxfId="35" priority="36" operator="equal">
      <formula>4</formula>
    </cfRule>
  </conditionalFormatting>
  <conditionalFormatting sqref="U17">
    <cfRule type="cellIs" dxfId="34" priority="35" operator="equal">
      <formula>4</formula>
    </cfRule>
  </conditionalFormatting>
  <conditionalFormatting sqref="Y8:Y10 Y36:Y45 Y12:Y34">
    <cfRule type="cellIs" dxfId="33" priority="34" operator="equal">
      <formula>"○"</formula>
    </cfRule>
  </conditionalFormatting>
  <conditionalFormatting sqref="X8:X10 X36:X45 X12:X34">
    <cfRule type="cellIs" dxfId="32" priority="31" operator="equal">
      <formula>"不可"</formula>
    </cfRule>
    <cfRule type="cellIs" dxfId="31" priority="33" operator="equal">
      <formula>"高"</formula>
    </cfRule>
  </conditionalFormatting>
  <conditionalFormatting sqref="AA62:AD62">
    <cfRule type="cellIs" dxfId="30" priority="32" operator="equal">
      <formula>"NG!"</formula>
    </cfRule>
  </conditionalFormatting>
  <conditionalFormatting sqref="J8:J10 J36:J45 J12:J34">
    <cfRule type="cellIs" dxfId="29" priority="30" operator="equal">
      <formula>"該当なし"</formula>
    </cfRule>
  </conditionalFormatting>
  <conditionalFormatting sqref="U35">
    <cfRule type="cellIs" dxfId="28" priority="29" operator="equal">
      <formula>4</formula>
    </cfRule>
  </conditionalFormatting>
  <conditionalFormatting sqref="Y35">
    <cfRule type="cellIs" dxfId="27" priority="28" operator="equal">
      <formula>"○"</formula>
    </cfRule>
  </conditionalFormatting>
  <conditionalFormatting sqref="X35">
    <cfRule type="cellIs" dxfId="26" priority="26" operator="equal">
      <formula>"不可"</formula>
    </cfRule>
    <cfRule type="cellIs" dxfId="25" priority="27" operator="equal">
      <formula>"高"</formula>
    </cfRule>
  </conditionalFormatting>
  <conditionalFormatting sqref="J35">
    <cfRule type="cellIs" dxfId="24" priority="25" operator="equal">
      <formula>"該当なし"</formula>
    </cfRule>
  </conditionalFormatting>
  <conditionalFormatting sqref="U11">
    <cfRule type="cellIs" dxfId="23" priority="24" operator="equal">
      <formula>4</formula>
    </cfRule>
  </conditionalFormatting>
  <conditionalFormatting sqref="Y11">
    <cfRule type="cellIs" dxfId="22" priority="23" operator="equal">
      <formula>"○"</formula>
    </cfRule>
  </conditionalFormatting>
  <conditionalFormatting sqref="X11">
    <cfRule type="cellIs" dxfId="21" priority="21" operator="equal">
      <formula>"不可"</formula>
    </cfRule>
    <cfRule type="cellIs" dxfId="20" priority="22" operator="equal">
      <formula>"高"</formula>
    </cfRule>
  </conditionalFormatting>
  <conditionalFormatting sqref="J11">
    <cfRule type="cellIs" dxfId="19" priority="20" operator="equal">
      <formula>"該当なし"</formula>
    </cfRule>
  </conditionalFormatting>
  <conditionalFormatting sqref="U48:U49">
    <cfRule type="cellIs" dxfId="18" priority="19" operator="equal">
      <formula>4</formula>
    </cfRule>
  </conditionalFormatting>
  <conditionalFormatting sqref="Y47:Y49">
    <cfRule type="cellIs" dxfId="17" priority="18" operator="equal">
      <formula>"○"</formula>
    </cfRule>
  </conditionalFormatting>
  <conditionalFormatting sqref="X47:X49">
    <cfRule type="cellIs" dxfId="16" priority="16" operator="equal">
      <formula>"不可"</formula>
    </cfRule>
    <cfRule type="cellIs" dxfId="15" priority="17" operator="equal">
      <formula>"高"</formula>
    </cfRule>
  </conditionalFormatting>
  <conditionalFormatting sqref="J47:J49">
    <cfRule type="cellIs" dxfId="14" priority="15" operator="equal">
      <formula>"該当なし"</formula>
    </cfRule>
  </conditionalFormatting>
  <conditionalFormatting sqref="Y46">
    <cfRule type="cellIs" dxfId="13" priority="14" operator="equal">
      <formula>"○"</formula>
    </cfRule>
  </conditionalFormatting>
  <conditionalFormatting sqref="X46">
    <cfRule type="cellIs" dxfId="12" priority="12" operator="equal">
      <formula>"不可"</formula>
    </cfRule>
    <cfRule type="cellIs" dxfId="11" priority="13" operator="equal">
      <formula>"高"</formula>
    </cfRule>
  </conditionalFormatting>
  <conditionalFormatting sqref="J46">
    <cfRule type="cellIs" dxfId="10" priority="11" operator="equal">
      <formula>"該当なし"</formula>
    </cfRule>
  </conditionalFormatting>
  <conditionalFormatting sqref="U52:U53">
    <cfRule type="cellIs" dxfId="9" priority="10" operator="equal">
      <formula>4</formula>
    </cfRule>
  </conditionalFormatting>
  <conditionalFormatting sqref="Y51:Y53">
    <cfRule type="cellIs" dxfId="8" priority="9" operator="equal">
      <formula>"○"</formula>
    </cfRule>
  </conditionalFormatting>
  <conditionalFormatting sqref="X51:X53">
    <cfRule type="cellIs" dxfId="7" priority="7" operator="equal">
      <formula>"不可"</formula>
    </cfRule>
    <cfRule type="cellIs" dxfId="6" priority="8" operator="equal">
      <formula>"高"</formula>
    </cfRule>
  </conditionalFormatting>
  <conditionalFormatting sqref="J51:J53">
    <cfRule type="cellIs" dxfId="5" priority="6" operator="equal">
      <formula>"該当なし"</formula>
    </cfRule>
  </conditionalFormatting>
  <conditionalFormatting sqref="Y50">
    <cfRule type="cellIs" dxfId="4" priority="5" operator="equal">
      <formula>"○"</formula>
    </cfRule>
  </conditionalFormatting>
  <conditionalFormatting sqref="X50">
    <cfRule type="cellIs" dxfId="3" priority="3" operator="equal">
      <formula>"不可"</formula>
    </cfRule>
    <cfRule type="cellIs" dxfId="2" priority="4" operator="equal">
      <formula>"高"</formula>
    </cfRule>
  </conditionalFormatting>
  <conditionalFormatting sqref="J50">
    <cfRule type="cellIs" dxfId="1" priority="2" operator="equal">
      <formula>"該当なし"</formula>
    </cfRule>
  </conditionalFormatting>
  <conditionalFormatting sqref="L11:L53">
    <cfRule type="cellIs" dxfId="0" priority="1" operator="equal">
      <formula>"新規"</formula>
    </cfRule>
  </conditionalFormatting>
  <dataValidations count="6">
    <dataValidation type="list" allowBlank="1" showInputMessage="1" showErrorMessage="1" sqref="J8:J53" xr:uid="{F09098AA-3E85-469C-8BCC-1244B57F045F}">
      <formula1>"買物、医療、交通など日常生活に不可欠なサービスの維持向上と魅力あるまちづくり,地域の文化、芸術への支援を通じた文化芸術立国の実現,交通空白の解消に向けた移動の足の確保,農林水産業・地域産業の活性化,観光産業の高付加価値化,ブロックチェーンや生成AIなどを活用した高付加価値化,特区や制度・規制改革を活用しようとする取組,該当なし"</formula1>
    </dataValidation>
    <dataValidation type="list" allowBlank="1" showInputMessage="1" showErrorMessage="1" sqref="X8:X53" xr:uid="{D196362E-8B37-4D29-8563-2C1272B4A930}">
      <formula1>"高,中,低,不可"</formula1>
    </dataValidation>
    <dataValidation type="list" allowBlank="1" showInputMessage="1" showErrorMessage="1" sqref="L8:L53" xr:uid="{4D7077C3-3772-4C0B-B4CC-A952CB7884E2}">
      <formula1>"新規,継続"</formula1>
    </dataValidation>
    <dataValidation type="list" allowBlank="1" showInputMessage="1" showErrorMessage="1" sqref="Y8:Y53" xr:uid="{C34B8B36-BABF-4CA5-9F73-D3FFA1B50205}">
      <formula1>"○,ー"</formula1>
    </dataValidation>
    <dataValidation type="list" allowBlank="1" showInputMessage="1" showErrorMessage="1" sqref="N44:N45 K44:K45 R44:R45 T44:T45 R19:R33 K19:K33 N19:N33 P19:P33 T19:T33 T35:T42 K11:K17 T52:T53 R11:R17 P11:P17 N11:N17 R35:R42 K35:K42 N35:N42 P35:P42 P48:P49 N48:N49 K48:K49 R48:R49 P44:P45 T48:T49 P52:P53 N52:N53 K52:K53 R52:R53 T11:T17" xr:uid="{CE6766B1-5A1D-4D57-86E2-82A3131DE706}">
      <formula1>"○,△,×"</formula1>
    </dataValidation>
    <dataValidation type="list" allowBlank="1" showInputMessage="1" showErrorMessage="1" sqref="G19:G33 G35:G42 G11:G17 G44:G45 G48:G49 G52:G705" xr:uid="{14CC91E6-C9B8-4CB2-A6EA-11A31209B176}">
      <formula1>"副首都,政企,万博,総務,財務,スマシ,府文,ＩＲ,福祉,健医,商労,環農,都整,都計,港湾,教育"</formula1>
    </dataValidation>
  </dataValidations>
  <printOptions horizontalCentered="1"/>
  <pageMargins left="0.15748031496062992" right="0.15748031496062992" top="0.74803149606299213" bottom="0.74803149606299213" header="0.31496062992125984" footer="0.31496062992125984"/>
  <pageSetup paperSize="8" scale="48"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まちひと審議会資料</vt:lpstr>
      <vt:lpstr>部局送付（第２世代・新規）</vt:lpstr>
      <vt:lpstr>参考（第２世代・継続等）</vt:lpstr>
      <vt:lpstr>室長レク（第２世代・新規）</vt:lpstr>
      <vt:lpstr>総括表（マスタ）</vt:lpstr>
      <vt:lpstr>部長レク（第２世代・新規）</vt:lpstr>
      <vt:lpstr>記入例</vt:lpstr>
      <vt:lpstr>まちひと審議会資料!Print_Area</vt:lpstr>
      <vt:lpstr>記入例!Print_Area</vt:lpstr>
      <vt:lpstr>'参考（第２世代・継続等）'!Print_Area</vt:lpstr>
      <vt:lpstr>'室長レク（第２世代・新規）'!Print_Area</vt:lpstr>
      <vt:lpstr>'総括表（マスタ）'!Print_Area</vt:lpstr>
      <vt:lpstr>'部局送付（第２世代・新規）'!Print_Area</vt:lpstr>
      <vt:lpstr>'部長レク（第２世代・新規）'!Print_Area</vt:lpstr>
      <vt:lpstr>まちひと審議会資料!Print_Titles</vt:lpstr>
      <vt:lpstr>記入例!Print_Titles</vt:lpstr>
      <vt:lpstr>'室長レク（第２世代・新規）'!Print_Titles</vt:lpstr>
      <vt:lpstr>'総括表（マスタ）'!Print_Titles</vt:lpstr>
      <vt:lpstr>'部局送付（第２世代・新規）'!Print_Titles</vt:lpstr>
      <vt:lpstr>'部長レク（第２世代・新規）'!Print_Titles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2025-03-26T02:58:42Z</cp:lastPrinted>
  <dcterms:created xsi:type="dcterms:W3CDTF">2024-12-04T05:47:10Z</dcterms:created>
  <dcterms:modified xsi:type="dcterms:W3CDTF">2025-03-26T02:58:50Z</dcterms:modified>
</cp:coreProperties>
</file>