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BD862AF5-7375-457E-9F34-D626F10DD05C}" xr6:coauthVersionLast="47" xr6:coauthVersionMax="47" xr10:uidLastSave="{00000000-0000-0000-0000-000000000000}"/>
  <bookViews>
    <workbookView xWindow="2304" yWindow="336" windowWidth="16620" windowHeight="13608" activeTab="1" xr2:uid="{00000000-000D-0000-FFFF-FFFF00000000}"/>
  </bookViews>
  <sheets>
    <sheet name="一時集計表" sheetId="1" r:id="rId1"/>
    <sheet name="グラフ" sheetId="4" r:id="rId2"/>
    <sheet name="用語解説" sheetId="20" r:id="rId3"/>
    <sheet name="1南大阪職技専" sheetId="5" r:id="rId4"/>
    <sheet name="2泉南支援" sheetId="7" r:id="rId5"/>
    <sheet name="3砂川厚生福祉C" sheetId="8" r:id="rId6"/>
    <sheet name="4貝塚高校" sheetId="9" r:id="rId7"/>
    <sheet name="5豊中上津島" sheetId="19" r:id="rId8"/>
    <sheet name="5豊中上津島（1号棟）" sheetId="10" r:id="rId9"/>
    <sheet name="5豊中上津島（２号棟）" sheetId="11" r:id="rId10"/>
    <sheet name="5豊中上津島（３号棟）" sheetId="12" r:id="rId11"/>
    <sheet name="6摂津支援" sheetId="6" r:id="rId12"/>
    <sheet name="7西浦支援" sheetId="13" r:id="rId13"/>
    <sheet name="8枚方支援" sheetId="14" r:id="rId14"/>
    <sheet name="9鴻池" sheetId="15" r:id="rId15"/>
    <sheet name="10なわて" sheetId="16" r:id="rId16"/>
    <sheet name="11高槻" sheetId="17" r:id="rId17"/>
    <sheet name="12富田林" sheetId="18" r:id="rId18"/>
    <sheet name="13全施設合計" sheetId="21" r:id="rId19"/>
  </sheets>
  <definedNames>
    <definedName name="_xlnm.Print_Area" localSheetId="15">'10なわて'!$B$2:$P$29</definedName>
    <definedName name="_xlnm.Print_Area" localSheetId="16">'11高槻'!$B$2:$P$29</definedName>
    <definedName name="_xlnm.Print_Area" localSheetId="17">'12富田林'!$B$2:$P$29</definedName>
    <definedName name="_xlnm.Print_Area" localSheetId="18">'13全施設合計'!$B$2:$P$29</definedName>
    <definedName name="_xlnm.Print_Area" localSheetId="3">'1南大阪職技専'!$B$2:$P$27</definedName>
    <definedName name="_xlnm.Print_Area" localSheetId="4">'2泉南支援'!$B$2:$P$27</definedName>
    <definedName name="_xlnm.Print_Area" localSheetId="5">'3砂川厚生福祉C'!$B$2:$P$28</definedName>
    <definedName name="_xlnm.Print_Area" localSheetId="6">'4貝塚高校'!$B$2:$P$28</definedName>
    <definedName name="_xlnm.Print_Area" localSheetId="7">'5豊中上津島'!$B$2:$P$28</definedName>
    <definedName name="_xlnm.Print_Area" localSheetId="8">'5豊中上津島（1号棟）'!$B$2:$P$28</definedName>
    <definedName name="_xlnm.Print_Area" localSheetId="9">'5豊中上津島（２号棟）'!$B$2:$P$28</definedName>
    <definedName name="_xlnm.Print_Area" localSheetId="10">'5豊中上津島（３号棟）'!$B$2:$P$28</definedName>
    <definedName name="_xlnm.Print_Area" localSheetId="11">'6摂津支援'!$B$2:$P$28</definedName>
    <definedName name="_xlnm.Print_Area" localSheetId="12">'7西浦支援'!$B$2:$P$28</definedName>
    <definedName name="_xlnm.Print_Area" localSheetId="13">'8枚方支援'!$B$2:$P$28</definedName>
    <definedName name="_xlnm.Print_Area" localSheetId="14">'9鴻池'!$B$2:$P$29</definedName>
    <definedName name="_xlnm.Print_Area" localSheetId="1">グラフ!$A$3:$R$84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" l="1"/>
  <c r="N42" i="1"/>
  <c r="M42" i="1"/>
  <c r="L42" i="1"/>
  <c r="K42" i="1"/>
  <c r="J42" i="1"/>
  <c r="I42" i="1"/>
  <c r="H42" i="1"/>
  <c r="G42" i="1"/>
  <c r="F42" i="1"/>
  <c r="E42" i="1"/>
  <c r="D42" i="1"/>
  <c r="Y16" i="21" l="1"/>
  <c r="Y15" i="21"/>
  <c r="Y14" i="21"/>
  <c r="Y13" i="21"/>
  <c r="Y12" i="21"/>
  <c r="Y11" i="21"/>
  <c r="Y10" i="21"/>
  <c r="Y9" i="21"/>
  <c r="Y8" i="21"/>
  <c r="Y7" i="21"/>
  <c r="Y6" i="21"/>
  <c r="Y5" i="21"/>
  <c r="W16" i="21"/>
  <c r="V16" i="21"/>
  <c r="U16" i="21"/>
  <c r="W15" i="21"/>
  <c r="V15" i="21"/>
  <c r="X15" i="21" s="1"/>
  <c r="U15" i="21"/>
  <c r="W14" i="21"/>
  <c r="V14" i="21"/>
  <c r="X14" i="21" s="1"/>
  <c r="U14" i="21"/>
  <c r="W13" i="21"/>
  <c r="V13" i="21"/>
  <c r="U13" i="21"/>
  <c r="W12" i="21"/>
  <c r="V12" i="21"/>
  <c r="U12" i="21"/>
  <c r="W11" i="21"/>
  <c r="V11" i="21"/>
  <c r="U11" i="21"/>
  <c r="W10" i="21"/>
  <c r="V10" i="21"/>
  <c r="U10" i="21"/>
  <c r="W9" i="21"/>
  <c r="U9" i="21"/>
  <c r="W8" i="21"/>
  <c r="X8" i="21" s="1"/>
  <c r="V8" i="21"/>
  <c r="U8" i="21"/>
  <c r="W7" i="21"/>
  <c r="V7" i="21"/>
  <c r="U7" i="21"/>
  <c r="W6" i="21"/>
  <c r="V6" i="21"/>
  <c r="X6" i="21" s="1"/>
  <c r="U6" i="21"/>
  <c r="W5" i="21"/>
  <c r="V5" i="21"/>
  <c r="Z5" i="21" s="1"/>
  <c r="Z6" i="21" s="1"/>
  <c r="U5" i="21"/>
  <c r="G28" i="21"/>
  <c r="H28" i="21"/>
  <c r="I28" i="21"/>
  <c r="J28" i="21"/>
  <c r="K28" i="21"/>
  <c r="L28" i="21"/>
  <c r="M28" i="21"/>
  <c r="N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E7" i="21"/>
  <c r="F7" i="21"/>
  <c r="G7" i="21"/>
  <c r="H7" i="21"/>
  <c r="I7" i="21"/>
  <c r="J7" i="21"/>
  <c r="K7" i="21"/>
  <c r="L7" i="21"/>
  <c r="M7" i="21"/>
  <c r="N7" i="21"/>
  <c r="O7" i="21"/>
  <c r="E8" i="21"/>
  <c r="F8" i="21"/>
  <c r="D8" i="21"/>
  <c r="D7" i="21"/>
  <c r="X5" i="21" l="1"/>
  <c r="X11" i="21"/>
  <c r="X16" i="21"/>
  <c r="X13" i="21"/>
  <c r="P7" i="21"/>
  <c r="X12" i="21"/>
  <c r="X7" i="21"/>
  <c r="X10" i="21"/>
  <c r="P29" i="21"/>
  <c r="Z7" i="21"/>
  <c r="Z8" i="21" s="1"/>
  <c r="D9" i="19"/>
  <c r="D9" i="21" s="1"/>
  <c r="E9" i="19"/>
  <c r="E9" i="21" s="1"/>
  <c r="F9" i="19"/>
  <c r="F9" i="21" s="1"/>
  <c r="G9" i="19"/>
  <c r="H9" i="19"/>
  <c r="H9" i="21" s="1"/>
  <c r="I9" i="19"/>
  <c r="I9" i="21" s="1"/>
  <c r="J9" i="19"/>
  <c r="J9" i="21" s="1"/>
  <c r="K9" i="19"/>
  <c r="K9" i="21" s="1"/>
  <c r="L9" i="19"/>
  <c r="L9" i="21" s="1"/>
  <c r="M9" i="19"/>
  <c r="M9" i="21" s="1"/>
  <c r="N9" i="19"/>
  <c r="N9" i="21" s="1"/>
  <c r="O9" i="19"/>
  <c r="O9" i="21" s="1"/>
  <c r="D10" i="19"/>
  <c r="D10" i="21" s="1"/>
  <c r="E10" i="19"/>
  <c r="E10" i="21" s="1"/>
  <c r="F10" i="19"/>
  <c r="F10" i="21" s="1"/>
  <c r="G10" i="19"/>
  <c r="H10" i="19"/>
  <c r="H10" i="21" s="1"/>
  <c r="I10" i="19"/>
  <c r="I10" i="21" s="1"/>
  <c r="J10" i="19"/>
  <c r="J10" i="21" s="1"/>
  <c r="K10" i="19"/>
  <c r="K10" i="21" s="1"/>
  <c r="L10" i="19"/>
  <c r="L10" i="21" s="1"/>
  <c r="M10" i="19"/>
  <c r="M10" i="21" s="1"/>
  <c r="N10" i="19"/>
  <c r="N10" i="21" s="1"/>
  <c r="O10" i="19"/>
  <c r="O10" i="21" s="1"/>
  <c r="D11" i="19"/>
  <c r="D11" i="21" s="1"/>
  <c r="E11" i="19"/>
  <c r="E11" i="21" s="1"/>
  <c r="F11" i="19"/>
  <c r="F11" i="21" s="1"/>
  <c r="G11" i="19"/>
  <c r="G11" i="21" s="1"/>
  <c r="H11" i="19"/>
  <c r="H11" i="21" s="1"/>
  <c r="I11" i="19"/>
  <c r="I11" i="21" s="1"/>
  <c r="J11" i="19"/>
  <c r="J11" i="21" s="1"/>
  <c r="K11" i="19"/>
  <c r="K11" i="21" s="1"/>
  <c r="L11" i="19"/>
  <c r="L11" i="21" s="1"/>
  <c r="M11" i="19"/>
  <c r="M11" i="21" s="1"/>
  <c r="N11" i="19"/>
  <c r="N11" i="21" s="1"/>
  <c r="O11" i="19"/>
  <c r="O11" i="21" s="1"/>
  <c r="D12" i="19"/>
  <c r="D12" i="21" s="1"/>
  <c r="E12" i="19"/>
  <c r="E12" i="21" s="1"/>
  <c r="F12" i="19"/>
  <c r="F12" i="21" s="1"/>
  <c r="G12" i="19"/>
  <c r="H12" i="19"/>
  <c r="H12" i="21" s="1"/>
  <c r="I12" i="19"/>
  <c r="I12" i="21" s="1"/>
  <c r="J12" i="19"/>
  <c r="J12" i="21" s="1"/>
  <c r="K12" i="19"/>
  <c r="K12" i="21" s="1"/>
  <c r="L12" i="19"/>
  <c r="L12" i="21" s="1"/>
  <c r="M12" i="19"/>
  <c r="M12" i="21" s="1"/>
  <c r="N12" i="19"/>
  <c r="N12" i="21" s="1"/>
  <c r="O12" i="19"/>
  <c r="O12" i="21" s="1"/>
  <c r="D13" i="19"/>
  <c r="D13" i="21" s="1"/>
  <c r="E13" i="19"/>
  <c r="E13" i="21" s="1"/>
  <c r="F13" i="19"/>
  <c r="F13" i="21" s="1"/>
  <c r="G13" i="19"/>
  <c r="G13" i="21" s="1"/>
  <c r="H13" i="19"/>
  <c r="H13" i="21" s="1"/>
  <c r="I13" i="19"/>
  <c r="I13" i="21" s="1"/>
  <c r="J13" i="19"/>
  <c r="J13" i="21" s="1"/>
  <c r="K13" i="19"/>
  <c r="K13" i="21" s="1"/>
  <c r="L13" i="19"/>
  <c r="L13" i="21" s="1"/>
  <c r="M13" i="19"/>
  <c r="M13" i="21" s="1"/>
  <c r="N13" i="19"/>
  <c r="N13" i="21" s="1"/>
  <c r="O13" i="19"/>
  <c r="O13" i="21" s="1"/>
  <c r="D14" i="19"/>
  <c r="D14" i="21" s="1"/>
  <c r="E14" i="19"/>
  <c r="E14" i="21" s="1"/>
  <c r="F14" i="19"/>
  <c r="F14" i="21" s="1"/>
  <c r="G14" i="19"/>
  <c r="G14" i="21" s="1"/>
  <c r="H14" i="19"/>
  <c r="H14" i="21" s="1"/>
  <c r="I14" i="19"/>
  <c r="I14" i="21" s="1"/>
  <c r="J14" i="19"/>
  <c r="J14" i="21" s="1"/>
  <c r="K14" i="19"/>
  <c r="K14" i="21" s="1"/>
  <c r="L14" i="19"/>
  <c r="L14" i="21" s="1"/>
  <c r="M14" i="19"/>
  <c r="M14" i="21" s="1"/>
  <c r="N14" i="19"/>
  <c r="N14" i="21" s="1"/>
  <c r="O14" i="19"/>
  <c r="O14" i="21" s="1"/>
  <c r="D15" i="19"/>
  <c r="D15" i="21" s="1"/>
  <c r="E15" i="19"/>
  <c r="F15" i="19"/>
  <c r="F15" i="21" s="1"/>
  <c r="G15" i="19"/>
  <c r="G15" i="21" s="1"/>
  <c r="H15" i="19"/>
  <c r="H15" i="21" s="1"/>
  <c r="I15" i="19"/>
  <c r="I15" i="21" s="1"/>
  <c r="J15" i="19"/>
  <c r="J15" i="21" s="1"/>
  <c r="K15" i="19"/>
  <c r="K15" i="21" s="1"/>
  <c r="L15" i="19"/>
  <c r="L15" i="21" s="1"/>
  <c r="M15" i="19"/>
  <c r="M15" i="21" s="1"/>
  <c r="N15" i="19"/>
  <c r="N15" i="21" s="1"/>
  <c r="O15" i="19"/>
  <c r="O15" i="21" s="1"/>
  <c r="D16" i="19"/>
  <c r="D16" i="21" s="1"/>
  <c r="E16" i="19"/>
  <c r="E16" i="21" s="1"/>
  <c r="F16" i="19"/>
  <c r="F16" i="21" s="1"/>
  <c r="G16" i="19"/>
  <c r="H16" i="19"/>
  <c r="H16" i="21" s="1"/>
  <c r="I16" i="19"/>
  <c r="I16" i="21" s="1"/>
  <c r="J16" i="19"/>
  <c r="J16" i="21" s="1"/>
  <c r="K16" i="19"/>
  <c r="K16" i="21" s="1"/>
  <c r="L16" i="19"/>
  <c r="L16" i="21" s="1"/>
  <c r="M16" i="19"/>
  <c r="M16" i="21" s="1"/>
  <c r="N16" i="19"/>
  <c r="N16" i="21" s="1"/>
  <c r="O16" i="19"/>
  <c r="O16" i="21" s="1"/>
  <c r="D17" i="19"/>
  <c r="D17" i="21" s="1"/>
  <c r="E17" i="19"/>
  <c r="F17" i="19"/>
  <c r="F17" i="21" s="1"/>
  <c r="G17" i="19"/>
  <c r="G17" i="21" s="1"/>
  <c r="H17" i="19"/>
  <c r="H17" i="21" s="1"/>
  <c r="I17" i="19"/>
  <c r="I17" i="21" s="1"/>
  <c r="J17" i="19"/>
  <c r="J17" i="21" s="1"/>
  <c r="K17" i="19"/>
  <c r="K17" i="21" s="1"/>
  <c r="L17" i="19"/>
  <c r="L17" i="21" s="1"/>
  <c r="M17" i="19"/>
  <c r="M17" i="21" s="1"/>
  <c r="N17" i="19"/>
  <c r="N17" i="21" s="1"/>
  <c r="O17" i="19"/>
  <c r="O17" i="21" s="1"/>
  <c r="D18" i="19"/>
  <c r="D18" i="21" s="1"/>
  <c r="E18" i="19"/>
  <c r="F18" i="19"/>
  <c r="F18" i="21" s="1"/>
  <c r="G18" i="19"/>
  <c r="G18" i="21" s="1"/>
  <c r="H18" i="19"/>
  <c r="H18" i="21" s="1"/>
  <c r="I18" i="19"/>
  <c r="I18" i="21" s="1"/>
  <c r="J18" i="19"/>
  <c r="J18" i="21" s="1"/>
  <c r="K18" i="19"/>
  <c r="K18" i="21" s="1"/>
  <c r="L18" i="19"/>
  <c r="L18" i="21" s="1"/>
  <c r="M18" i="19"/>
  <c r="M18" i="21" s="1"/>
  <c r="N18" i="19"/>
  <c r="N18" i="21" s="1"/>
  <c r="O18" i="19"/>
  <c r="O18" i="21" s="1"/>
  <c r="D19" i="19"/>
  <c r="D19" i="21" s="1"/>
  <c r="E19" i="19"/>
  <c r="E19" i="21" s="1"/>
  <c r="F19" i="19"/>
  <c r="F19" i="21" s="1"/>
  <c r="G19" i="19"/>
  <c r="G19" i="21" s="1"/>
  <c r="H19" i="19"/>
  <c r="H19" i="21" s="1"/>
  <c r="I19" i="19"/>
  <c r="I19" i="21" s="1"/>
  <c r="J19" i="19"/>
  <c r="J19" i="21" s="1"/>
  <c r="K19" i="19"/>
  <c r="K19" i="21" s="1"/>
  <c r="L19" i="19"/>
  <c r="L19" i="21" s="1"/>
  <c r="M19" i="19"/>
  <c r="M19" i="21" s="1"/>
  <c r="N19" i="19"/>
  <c r="N19" i="21" s="1"/>
  <c r="O19" i="19"/>
  <c r="O19" i="21" s="1"/>
  <c r="D20" i="19"/>
  <c r="D20" i="21" s="1"/>
  <c r="E20" i="19"/>
  <c r="F20" i="19"/>
  <c r="F20" i="21" s="1"/>
  <c r="G20" i="19"/>
  <c r="G20" i="21" s="1"/>
  <c r="H20" i="19"/>
  <c r="H20" i="21" s="1"/>
  <c r="I20" i="19"/>
  <c r="I20" i="21" s="1"/>
  <c r="J20" i="19"/>
  <c r="J20" i="21" s="1"/>
  <c r="K20" i="19"/>
  <c r="K20" i="21" s="1"/>
  <c r="L20" i="19"/>
  <c r="L20" i="21" s="1"/>
  <c r="M20" i="19"/>
  <c r="M20" i="21" s="1"/>
  <c r="N20" i="19"/>
  <c r="N20" i="21" s="1"/>
  <c r="O20" i="19"/>
  <c r="O20" i="21" s="1"/>
  <c r="D21" i="19"/>
  <c r="D21" i="21" s="1"/>
  <c r="E21" i="19"/>
  <c r="E21" i="21" s="1"/>
  <c r="F21" i="19"/>
  <c r="F21" i="21" s="1"/>
  <c r="G21" i="19"/>
  <c r="G21" i="21" s="1"/>
  <c r="H21" i="19"/>
  <c r="H21" i="21" s="1"/>
  <c r="I21" i="19"/>
  <c r="I21" i="21" s="1"/>
  <c r="J21" i="19"/>
  <c r="J21" i="21" s="1"/>
  <c r="K21" i="19"/>
  <c r="K21" i="21" s="1"/>
  <c r="L21" i="19"/>
  <c r="L21" i="21" s="1"/>
  <c r="M21" i="19"/>
  <c r="M21" i="21" s="1"/>
  <c r="N21" i="19"/>
  <c r="N21" i="21" s="1"/>
  <c r="O21" i="19"/>
  <c r="O21" i="21" s="1"/>
  <c r="D22" i="19"/>
  <c r="D22" i="21" s="1"/>
  <c r="E22" i="19"/>
  <c r="E22" i="21" s="1"/>
  <c r="F22" i="19"/>
  <c r="F22" i="21" s="1"/>
  <c r="G22" i="19"/>
  <c r="H22" i="19"/>
  <c r="H22" i="21" s="1"/>
  <c r="I22" i="19"/>
  <c r="I22" i="21" s="1"/>
  <c r="J22" i="19"/>
  <c r="J22" i="21" s="1"/>
  <c r="K22" i="19"/>
  <c r="K22" i="21" s="1"/>
  <c r="L22" i="19"/>
  <c r="L22" i="21" s="1"/>
  <c r="M22" i="19"/>
  <c r="M22" i="21" s="1"/>
  <c r="N22" i="19"/>
  <c r="N22" i="21" s="1"/>
  <c r="O22" i="19"/>
  <c r="O22" i="21" s="1"/>
  <c r="D23" i="19"/>
  <c r="D23" i="21" s="1"/>
  <c r="E23" i="19"/>
  <c r="F23" i="19"/>
  <c r="F23" i="21" s="1"/>
  <c r="G23" i="19"/>
  <c r="G23" i="21" s="1"/>
  <c r="H23" i="19"/>
  <c r="H23" i="21" s="1"/>
  <c r="I23" i="19"/>
  <c r="I23" i="21" s="1"/>
  <c r="J23" i="19"/>
  <c r="J23" i="21" s="1"/>
  <c r="K23" i="19"/>
  <c r="K23" i="21" s="1"/>
  <c r="L23" i="19"/>
  <c r="L23" i="21" s="1"/>
  <c r="M23" i="19"/>
  <c r="M23" i="21" s="1"/>
  <c r="N23" i="19"/>
  <c r="N23" i="21" s="1"/>
  <c r="O23" i="19"/>
  <c r="O23" i="21" s="1"/>
  <c r="D24" i="19"/>
  <c r="D24" i="21" s="1"/>
  <c r="E24" i="19"/>
  <c r="E24" i="21" s="1"/>
  <c r="F24" i="19"/>
  <c r="F24" i="21" s="1"/>
  <c r="G24" i="19"/>
  <c r="G24" i="21" s="1"/>
  <c r="H24" i="19"/>
  <c r="H24" i="21" s="1"/>
  <c r="I24" i="19"/>
  <c r="I24" i="21" s="1"/>
  <c r="J24" i="19"/>
  <c r="J24" i="21" s="1"/>
  <c r="K24" i="19"/>
  <c r="K24" i="21" s="1"/>
  <c r="L24" i="19"/>
  <c r="L24" i="21" s="1"/>
  <c r="M24" i="19"/>
  <c r="M24" i="21" s="1"/>
  <c r="N24" i="19"/>
  <c r="N24" i="21" s="1"/>
  <c r="O24" i="19"/>
  <c r="O24" i="21" s="1"/>
  <c r="D25" i="19"/>
  <c r="D25" i="21" s="1"/>
  <c r="E25" i="19"/>
  <c r="E25" i="21" s="1"/>
  <c r="F25" i="19"/>
  <c r="F25" i="21" s="1"/>
  <c r="G25" i="19"/>
  <c r="H25" i="19"/>
  <c r="H25" i="21" s="1"/>
  <c r="I25" i="19"/>
  <c r="I25" i="21" s="1"/>
  <c r="J25" i="19"/>
  <c r="J25" i="21" s="1"/>
  <c r="K25" i="19"/>
  <c r="K25" i="21" s="1"/>
  <c r="L25" i="19"/>
  <c r="L25" i="21" s="1"/>
  <c r="M25" i="19"/>
  <c r="M25" i="21" s="1"/>
  <c r="N25" i="19"/>
  <c r="N25" i="21" s="1"/>
  <c r="O25" i="19"/>
  <c r="O25" i="21" s="1"/>
  <c r="D26" i="19"/>
  <c r="D26" i="21" s="1"/>
  <c r="E26" i="19"/>
  <c r="E26" i="21" s="1"/>
  <c r="F26" i="19"/>
  <c r="F26" i="21" s="1"/>
  <c r="G26" i="19"/>
  <c r="G26" i="21" s="1"/>
  <c r="H26" i="19"/>
  <c r="H26" i="21" s="1"/>
  <c r="I26" i="19"/>
  <c r="I26" i="21" s="1"/>
  <c r="J26" i="19"/>
  <c r="J26" i="21" s="1"/>
  <c r="K26" i="19"/>
  <c r="K26" i="21" s="1"/>
  <c r="L26" i="19"/>
  <c r="L26" i="21" s="1"/>
  <c r="M26" i="19"/>
  <c r="M26" i="21" s="1"/>
  <c r="N26" i="19"/>
  <c r="N26" i="21" s="1"/>
  <c r="O26" i="19"/>
  <c r="O26" i="21" s="1"/>
  <c r="D27" i="19"/>
  <c r="D27" i="21" s="1"/>
  <c r="E27" i="19"/>
  <c r="F27" i="19"/>
  <c r="F27" i="21" s="1"/>
  <c r="G27" i="19"/>
  <c r="G27" i="21" s="1"/>
  <c r="H27" i="19"/>
  <c r="H27" i="21" s="1"/>
  <c r="I27" i="19"/>
  <c r="I27" i="21" s="1"/>
  <c r="J27" i="19"/>
  <c r="J27" i="21" s="1"/>
  <c r="K27" i="19"/>
  <c r="K27" i="21" s="1"/>
  <c r="L27" i="19"/>
  <c r="L27" i="21" s="1"/>
  <c r="M27" i="19"/>
  <c r="M27" i="21" s="1"/>
  <c r="N27" i="19"/>
  <c r="N27" i="21" s="1"/>
  <c r="O27" i="19"/>
  <c r="O27" i="21" s="1"/>
  <c r="D28" i="19"/>
  <c r="D28" i="21" s="1"/>
  <c r="E28" i="19"/>
  <c r="E28" i="21" s="1"/>
  <c r="F28" i="19"/>
  <c r="F28" i="21" s="1"/>
  <c r="O28" i="19"/>
  <c r="O28" i="21" s="1"/>
  <c r="G8" i="19"/>
  <c r="G8" i="21" s="1"/>
  <c r="H8" i="19"/>
  <c r="H8" i="21" s="1"/>
  <c r="I8" i="19"/>
  <c r="I8" i="21" s="1"/>
  <c r="J8" i="19"/>
  <c r="J8" i="21" s="1"/>
  <c r="K8" i="19"/>
  <c r="K8" i="21" s="1"/>
  <c r="L8" i="19"/>
  <c r="L8" i="21" s="1"/>
  <c r="M8" i="19"/>
  <c r="M8" i="21" s="1"/>
  <c r="N8" i="19"/>
  <c r="N8" i="21" s="1"/>
  <c r="O8" i="19"/>
  <c r="O8" i="21" s="1"/>
  <c r="D4" i="19"/>
  <c r="P21" i="19"/>
  <c r="Q21" i="19" s="1"/>
  <c r="P7" i="19"/>
  <c r="R7" i="19" s="1"/>
  <c r="P29" i="18"/>
  <c r="P28" i="18"/>
  <c r="P27" i="18"/>
  <c r="R27" i="18" s="1"/>
  <c r="P26" i="18"/>
  <c r="Q26" i="18" s="1"/>
  <c r="P25" i="18"/>
  <c r="Q25" i="18" s="1"/>
  <c r="P24" i="18"/>
  <c r="R24" i="18" s="1"/>
  <c r="P23" i="18"/>
  <c r="R23" i="18" s="1"/>
  <c r="P22" i="18"/>
  <c r="Q22" i="18" s="1"/>
  <c r="P21" i="18"/>
  <c r="R21" i="18" s="1"/>
  <c r="P20" i="18"/>
  <c r="R20" i="18" s="1"/>
  <c r="P19" i="18"/>
  <c r="R19" i="18" s="1"/>
  <c r="R18" i="18"/>
  <c r="P18" i="18"/>
  <c r="Q18" i="18" s="1"/>
  <c r="P17" i="18"/>
  <c r="Q17" i="18" s="1"/>
  <c r="P16" i="18"/>
  <c r="R16" i="18" s="1"/>
  <c r="P15" i="18"/>
  <c r="R15" i="18" s="1"/>
  <c r="P14" i="18"/>
  <c r="Q14" i="18" s="1"/>
  <c r="P13" i="18"/>
  <c r="Q13" i="18" s="1"/>
  <c r="P12" i="18"/>
  <c r="R12" i="18" s="1"/>
  <c r="P11" i="18"/>
  <c r="R11" i="18" s="1"/>
  <c r="P10" i="18"/>
  <c r="Q10" i="18" s="1"/>
  <c r="P9" i="18"/>
  <c r="Q9" i="18" s="1"/>
  <c r="P8" i="18"/>
  <c r="R8" i="18" s="1"/>
  <c r="P7" i="18"/>
  <c r="R7" i="18" s="1"/>
  <c r="P29" i="17"/>
  <c r="P28" i="17"/>
  <c r="P27" i="17"/>
  <c r="R27" i="17" s="1"/>
  <c r="P26" i="17"/>
  <c r="R26" i="17" s="1"/>
  <c r="P25" i="17"/>
  <c r="R25" i="17" s="1"/>
  <c r="R24" i="17"/>
  <c r="P24" i="17"/>
  <c r="Q24" i="17" s="1"/>
  <c r="P23" i="17"/>
  <c r="Q23" i="17" s="1"/>
  <c r="P22" i="17"/>
  <c r="R22" i="17" s="1"/>
  <c r="P21" i="17"/>
  <c r="R21" i="17" s="1"/>
  <c r="P20" i="17"/>
  <c r="Q20" i="17" s="1"/>
  <c r="P19" i="17"/>
  <c r="R19" i="17" s="1"/>
  <c r="P18" i="17"/>
  <c r="R18" i="17" s="1"/>
  <c r="P17" i="17"/>
  <c r="R17" i="17" s="1"/>
  <c r="P16" i="17"/>
  <c r="Q16" i="17" s="1"/>
  <c r="P15" i="17"/>
  <c r="Q15" i="17" s="1"/>
  <c r="P14" i="17"/>
  <c r="R14" i="17" s="1"/>
  <c r="P13" i="17"/>
  <c r="R13" i="17" s="1"/>
  <c r="P12" i="17"/>
  <c r="Q12" i="17" s="1"/>
  <c r="P11" i="17"/>
  <c r="Q11" i="17" s="1"/>
  <c r="P10" i="17"/>
  <c r="R10" i="17" s="1"/>
  <c r="P9" i="17"/>
  <c r="R9" i="17" s="1"/>
  <c r="P8" i="17"/>
  <c r="Q8" i="17" s="1"/>
  <c r="P7" i="17"/>
  <c r="R7" i="17" s="1"/>
  <c r="P29" i="16"/>
  <c r="P28" i="16"/>
  <c r="P27" i="16"/>
  <c r="R27" i="16" s="1"/>
  <c r="P26" i="16"/>
  <c r="R26" i="16" s="1"/>
  <c r="P25" i="16"/>
  <c r="Q25" i="16" s="1"/>
  <c r="P24" i="16"/>
  <c r="Q24" i="16" s="1"/>
  <c r="P23" i="16"/>
  <c r="R23" i="16" s="1"/>
  <c r="P22" i="16"/>
  <c r="R22" i="16" s="1"/>
  <c r="P21" i="16"/>
  <c r="Q21" i="16" s="1"/>
  <c r="Q20" i="16"/>
  <c r="P20" i="16"/>
  <c r="R20" i="16" s="1"/>
  <c r="P19" i="16"/>
  <c r="R19" i="16" s="1"/>
  <c r="P18" i="16"/>
  <c r="R18" i="16" s="1"/>
  <c r="P17" i="16"/>
  <c r="Q17" i="16" s="1"/>
  <c r="P16" i="16"/>
  <c r="Q16" i="16" s="1"/>
  <c r="P15" i="16"/>
  <c r="R15" i="16" s="1"/>
  <c r="P14" i="16"/>
  <c r="R14" i="16" s="1"/>
  <c r="P13" i="16"/>
  <c r="Q13" i="16" s="1"/>
  <c r="P12" i="16"/>
  <c r="Q12" i="16" s="1"/>
  <c r="P11" i="16"/>
  <c r="R11" i="16" s="1"/>
  <c r="P10" i="16"/>
  <c r="R10" i="16" s="1"/>
  <c r="P9" i="16"/>
  <c r="Q9" i="16" s="1"/>
  <c r="Q8" i="16"/>
  <c r="P8" i="16"/>
  <c r="R8" i="16" s="1"/>
  <c r="P7" i="16"/>
  <c r="R7" i="16" s="1"/>
  <c r="P29" i="15"/>
  <c r="P28" i="15"/>
  <c r="P27" i="15"/>
  <c r="R27" i="15" s="1"/>
  <c r="P26" i="15"/>
  <c r="Q26" i="15" s="1"/>
  <c r="P25" i="15"/>
  <c r="Q25" i="15" s="1"/>
  <c r="P24" i="15"/>
  <c r="R24" i="15" s="1"/>
  <c r="P23" i="15"/>
  <c r="R23" i="15" s="1"/>
  <c r="P22" i="15"/>
  <c r="Q22" i="15" s="1"/>
  <c r="P21" i="15"/>
  <c r="R21" i="15" s="1"/>
  <c r="P20" i="15"/>
  <c r="R20" i="15" s="1"/>
  <c r="P19" i="15"/>
  <c r="R19" i="15" s="1"/>
  <c r="R18" i="15"/>
  <c r="P18" i="15"/>
  <c r="Q18" i="15" s="1"/>
  <c r="P17" i="15"/>
  <c r="Q17" i="15" s="1"/>
  <c r="P16" i="15"/>
  <c r="R16" i="15" s="1"/>
  <c r="P15" i="15"/>
  <c r="R15" i="15" s="1"/>
  <c r="P14" i="15"/>
  <c r="Q14" i="15" s="1"/>
  <c r="P13" i="15"/>
  <c r="R13" i="15" s="1"/>
  <c r="P12" i="15"/>
  <c r="R12" i="15" s="1"/>
  <c r="P11" i="15"/>
  <c r="R11" i="15" s="1"/>
  <c r="P10" i="15"/>
  <c r="Q10" i="15" s="1"/>
  <c r="P9" i="15"/>
  <c r="Q9" i="15" s="1"/>
  <c r="P8" i="15"/>
  <c r="R8" i="15" s="1"/>
  <c r="P7" i="15"/>
  <c r="R7" i="15" s="1"/>
  <c r="P28" i="14"/>
  <c r="R27" i="14"/>
  <c r="P27" i="14"/>
  <c r="Q27" i="14" s="1"/>
  <c r="P26" i="14"/>
  <c r="Q26" i="14" s="1"/>
  <c r="P25" i="14"/>
  <c r="R25" i="14" s="1"/>
  <c r="P24" i="14"/>
  <c r="R24" i="14" s="1"/>
  <c r="P23" i="14"/>
  <c r="Q23" i="14" s="1"/>
  <c r="R22" i="14"/>
  <c r="Q22" i="14"/>
  <c r="P22" i="14"/>
  <c r="P21" i="14"/>
  <c r="R21" i="14" s="1"/>
  <c r="P20" i="14"/>
  <c r="R20" i="14" s="1"/>
  <c r="P19" i="14"/>
  <c r="Q19" i="14" s="1"/>
  <c r="P18" i="14"/>
  <c r="Q18" i="14" s="1"/>
  <c r="P17" i="14"/>
  <c r="R17" i="14" s="1"/>
  <c r="P16" i="14"/>
  <c r="R16" i="14" s="1"/>
  <c r="P15" i="14"/>
  <c r="Q15" i="14" s="1"/>
  <c r="P14" i="14"/>
  <c r="R14" i="14" s="1"/>
  <c r="P13" i="14"/>
  <c r="R13" i="14" s="1"/>
  <c r="P12" i="14"/>
  <c r="R12" i="14" s="1"/>
  <c r="R11" i="14"/>
  <c r="P11" i="14"/>
  <c r="Q11" i="14" s="1"/>
  <c r="R10" i="14"/>
  <c r="P10" i="14"/>
  <c r="Q10" i="14" s="1"/>
  <c r="P9" i="14"/>
  <c r="R9" i="14" s="1"/>
  <c r="P8" i="14"/>
  <c r="R8" i="14" s="1"/>
  <c r="P7" i="14"/>
  <c r="Q7" i="14" s="1"/>
  <c r="P28" i="13"/>
  <c r="R27" i="13"/>
  <c r="P27" i="13"/>
  <c r="Q27" i="13" s="1"/>
  <c r="P26" i="13"/>
  <c r="Q26" i="13" s="1"/>
  <c r="P25" i="13"/>
  <c r="R25" i="13" s="1"/>
  <c r="P24" i="13"/>
  <c r="R24" i="13" s="1"/>
  <c r="P23" i="13"/>
  <c r="Q23" i="13" s="1"/>
  <c r="P22" i="13"/>
  <c r="R22" i="13" s="1"/>
  <c r="P21" i="13"/>
  <c r="R21" i="13" s="1"/>
  <c r="P20" i="13"/>
  <c r="R20" i="13" s="1"/>
  <c r="R19" i="13"/>
  <c r="P19" i="13"/>
  <c r="Q19" i="13" s="1"/>
  <c r="P18" i="13"/>
  <c r="Q18" i="13" s="1"/>
  <c r="P17" i="13"/>
  <c r="R17" i="13" s="1"/>
  <c r="P16" i="13"/>
  <c r="R16" i="13" s="1"/>
  <c r="P15" i="13"/>
  <c r="Q15" i="13" s="1"/>
  <c r="P14" i="13"/>
  <c r="R14" i="13" s="1"/>
  <c r="P13" i="13"/>
  <c r="R13" i="13" s="1"/>
  <c r="P12" i="13"/>
  <c r="R12" i="13" s="1"/>
  <c r="P11" i="13"/>
  <c r="Q11" i="13" s="1"/>
  <c r="P10" i="13"/>
  <c r="Q10" i="13" s="1"/>
  <c r="P9" i="13"/>
  <c r="R9" i="13" s="1"/>
  <c r="P8" i="13"/>
  <c r="R8" i="13" s="1"/>
  <c r="P7" i="13"/>
  <c r="Q7" i="13" s="1"/>
  <c r="R16" i="17" l="1"/>
  <c r="R9" i="15"/>
  <c r="Q21" i="15"/>
  <c r="R17" i="16"/>
  <c r="Q7" i="17"/>
  <c r="R9" i="18"/>
  <c r="Q21" i="18"/>
  <c r="R19" i="14"/>
  <c r="R26" i="15"/>
  <c r="R18" i="13"/>
  <c r="Q14" i="14"/>
  <c r="R26" i="14"/>
  <c r="R15" i="17"/>
  <c r="Q27" i="17"/>
  <c r="P8" i="19"/>
  <c r="R8" i="19" s="1"/>
  <c r="R26" i="18"/>
  <c r="Q19" i="17"/>
  <c r="P26" i="19"/>
  <c r="R26" i="19" s="1"/>
  <c r="R10" i="15"/>
  <c r="R17" i="15"/>
  <c r="R25" i="16"/>
  <c r="R10" i="18"/>
  <c r="R17" i="18"/>
  <c r="P8" i="21"/>
  <c r="R16" i="16"/>
  <c r="P24" i="19"/>
  <c r="R24" i="19" s="1"/>
  <c r="R11" i="13"/>
  <c r="P11" i="19"/>
  <c r="R11" i="19" s="1"/>
  <c r="Q22" i="13"/>
  <c r="P19" i="19"/>
  <c r="R19" i="19" s="1"/>
  <c r="Q14" i="13"/>
  <c r="P14" i="19"/>
  <c r="R14" i="19" s="1"/>
  <c r="R10" i="13"/>
  <c r="R26" i="13"/>
  <c r="R18" i="14"/>
  <c r="R25" i="15"/>
  <c r="R12" i="16"/>
  <c r="R24" i="16"/>
  <c r="R11" i="17"/>
  <c r="R23" i="17"/>
  <c r="R25" i="18"/>
  <c r="P28" i="21"/>
  <c r="P19" i="21"/>
  <c r="P11" i="21"/>
  <c r="R15" i="13"/>
  <c r="R7" i="14"/>
  <c r="R23" i="14"/>
  <c r="R14" i="15"/>
  <c r="R14" i="18"/>
  <c r="V9" i="21"/>
  <c r="Z9" i="21" s="1"/>
  <c r="Z10" i="21" s="1"/>
  <c r="Z11" i="21" s="1"/>
  <c r="D4" i="21"/>
  <c r="Q7" i="21" s="1"/>
  <c r="P28" i="19"/>
  <c r="P26" i="21"/>
  <c r="P25" i="19"/>
  <c r="G25" i="21"/>
  <c r="P25" i="21" s="1"/>
  <c r="P24" i="21"/>
  <c r="P22" i="19"/>
  <c r="R22" i="19" s="1"/>
  <c r="G22" i="21"/>
  <c r="P22" i="21" s="1"/>
  <c r="P21" i="21"/>
  <c r="P16" i="19"/>
  <c r="Q16" i="19" s="1"/>
  <c r="G16" i="21"/>
  <c r="P16" i="21" s="1"/>
  <c r="P12" i="19"/>
  <c r="Q12" i="19" s="1"/>
  <c r="G12" i="21"/>
  <c r="P12" i="21" s="1"/>
  <c r="P10" i="19"/>
  <c r="R10" i="19" s="1"/>
  <c r="G10" i="21"/>
  <c r="P10" i="21" s="1"/>
  <c r="P9" i="19"/>
  <c r="G9" i="21"/>
  <c r="P9" i="21" s="1"/>
  <c r="R7" i="13"/>
  <c r="R23" i="13"/>
  <c r="R15" i="14"/>
  <c r="R22" i="15"/>
  <c r="R9" i="16"/>
  <c r="R21" i="16"/>
  <c r="R8" i="17"/>
  <c r="R20" i="17"/>
  <c r="R22" i="18"/>
  <c r="P27" i="19"/>
  <c r="R27" i="19" s="1"/>
  <c r="E27" i="21"/>
  <c r="P27" i="21" s="1"/>
  <c r="P23" i="19"/>
  <c r="R23" i="19" s="1"/>
  <c r="E23" i="21"/>
  <c r="P23" i="21" s="1"/>
  <c r="P20" i="19"/>
  <c r="E20" i="21"/>
  <c r="P20" i="21" s="1"/>
  <c r="P18" i="19"/>
  <c r="R18" i="19" s="1"/>
  <c r="E18" i="21"/>
  <c r="P18" i="21" s="1"/>
  <c r="P17" i="19"/>
  <c r="R17" i="19" s="1"/>
  <c r="E17" i="21"/>
  <c r="P17" i="21" s="1"/>
  <c r="P15" i="19"/>
  <c r="R15" i="19" s="1"/>
  <c r="E15" i="21"/>
  <c r="P15" i="21" s="1"/>
  <c r="P14" i="21"/>
  <c r="R13" i="18"/>
  <c r="R13" i="16"/>
  <c r="Q13" i="15"/>
  <c r="P13" i="19"/>
  <c r="Q13" i="19" s="1"/>
  <c r="P13" i="21"/>
  <c r="R12" i="17"/>
  <c r="Q25" i="19"/>
  <c r="R25" i="19"/>
  <c r="R12" i="19"/>
  <c r="Q9" i="19"/>
  <c r="R9" i="19"/>
  <c r="R20" i="19"/>
  <c r="Q20" i="19"/>
  <c r="R21" i="19"/>
  <c r="Q24" i="19"/>
  <c r="Q7" i="19"/>
  <c r="Q11" i="19"/>
  <c r="Q15" i="19"/>
  <c r="Q19" i="19"/>
  <c r="Q18" i="19"/>
  <c r="Q26" i="19"/>
  <c r="Q8" i="18"/>
  <c r="Q12" i="18"/>
  <c r="Q16" i="18"/>
  <c r="Q20" i="18"/>
  <c r="Q24" i="18"/>
  <c r="Q7" i="18"/>
  <c r="Q11" i="18"/>
  <c r="Q15" i="18"/>
  <c r="Q19" i="18"/>
  <c r="Q23" i="18"/>
  <c r="Q27" i="18"/>
  <c r="Q10" i="17"/>
  <c r="Q14" i="17"/>
  <c r="Q18" i="17"/>
  <c r="Q22" i="17"/>
  <c r="Q26" i="17"/>
  <c r="Q9" i="17"/>
  <c r="Q13" i="17"/>
  <c r="Q17" i="17"/>
  <c r="Q21" i="17"/>
  <c r="Q25" i="17"/>
  <c r="Q7" i="16"/>
  <c r="Q11" i="16"/>
  <c r="Q15" i="16"/>
  <c r="Q19" i="16"/>
  <c r="Q23" i="16"/>
  <c r="Q27" i="16"/>
  <c r="Q10" i="16"/>
  <c r="Q14" i="16"/>
  <c r="Q18" i="16"/>
  <c r="Q22" i="16"/>
  <c r="Q26" i="16"/>
  <c r="Q8" i="15"/>
  <c r="Q12" i="15"/>
  <c r="Q16" i="15"/>
  <c r="Q20" i="15"/>
  <c r="Q24" i="15"/>
  <c r="Q7" i="15"/>
  <c r="Q11" i="15"/>
  <c r="Q15" i="15"/>
  <c r="Q19" i="15"/>
  <c r="Q23" i="15"/>
  <c r="Q27" i="15"/>
  <c r="Q9" i="14"/>
  <c r="Q13" i="14"/>
  <c r="Q17" i="14"/>
  <c r="Q21" i="14"/>
  <c r="Q25" i="14"/>
  <c r="Q8" i="14"/>
  <c r="Q12" i="14"/>
  <c r="Q16" i="14"/>
  <c r="Q20" i="14"/>
  <c r="Q24" i="14"/>
  <c r="Q9" i="13"/>
  <c r="Q13" i="13"/>
  <c r="Q17" i="13"/>
  <c r="Q21" i="13"/>
  <c r="Q25" i="13"/>
  <c r="Q8" i="13"/>
  <c r="Q12" i="13"/>
  <c r="Q16" i="13"/>
  <c r="Q20" i="13"/>
  <c r="Q24" i="13"/>
  <c r="Q17" i="19" l="1"/>
  <c r="R16" i="19"/>
  <c r="Q10" i="19"/>
  <c r="Q8" i="19"/>
  <c r="Q27" i="19"/>
  <c r="Q22" i="19"/>
  <c r="Q23" i="19"/>
  <c r="Q14" i="19"/>
  <c r="Q23" i="21"/>
  <c r="Q20" i="21"/>
  <c r="Q27" i="21"/>
  <c r="Q12" i="21"/>
  <c r="Q15" i="21"/>
  <c r="Q17" i="21"/>
  <c r="Q9" i="21"/>
  <c r="Q18" i="21"/>
  <c r="Q10" i="21"/>
  <c r="Q26" i="21"/>
  <c r="Q19" i="21"/>
  <c r="Q16" i="21"/>
  <c r="Q21" i="21"/>
  <c r="Q24" i="21"/>
  <c r="Q22" i="21"/>
  <c r="Q25" i="21"/>
  <c r="Q11" i="21"/>
  <c r="Q8" i="21"/>
  <c r="Q14" i="21"/>
  <c r="X9" i="21"/>
  <c r="X17" i="21" s="1"/>
  <c r="V17" i="21"/>
  <c r="R13" i="19"/>
  <c r="Q13" i="21"/>
  <c r="K2" i="1"/>
  <c r="P28" i="12"/>
  <c r="P27" i="12"/>
  <c r="Q27" i="12" s="1"/>
  <c r="P26" i="12"/>
  <c r="R26" i="12" s="1"/>
  <c r="P25" i="12"/>
  <c r="R25" i="12" s="1"/>
  <c r="P24" i="12"/>
  <c r="R24" i="12" s="1"/>
  <c r="P23" i="12"/>
  <c r="Q23" i="12" s="1"/>
  <c r="Q22" i="12"/>
  <c r="P22" i="12"/>
  <c r="R22" i="12" s="1"/>
  <c r="P21" i="12"/>
  <c r="Q21" i="12" s="1"/>
  <c r="P20" i="12"/>
  <c r="R20" i="12" s="1"/>
  <c r="P19" i="12"/>
  <c r="Q19" i="12" s="1"/>
  <c r="P18" i="12"/>
  <c r="R18" i="12" s="1"/>
  <c r="P17" i="12"/>
  <c r="R17" i="12" s="1"/>
  <c r="P16" i="12"/>
  <c r="R16" i="12" s="1"/>
  <c r="P15" i="12"/>
  <c r="Q15" i="12" s="1"/>
  <c r="P14" i="12"/>
  <c r="R14" i="12" s="1"/>
  <c r="P13" i="12"/>
  <c r="R13" i="12" s="1"/>
  <c r="P12" i="12"/>
  <c r="R12" i="12" s="1"/>
  <c r="P11" i="12"/>
  <c r="Q11" i="12" s="1"/>
  <c r="R10" i="12"/>
  <c r="Q10" i="12"/>
  <c r="P10" i="12"/>
  <c r="P9" i="12"/>
  <c r="R9" i="12" s="1"/>
  <c r="P8" i="12"/>
  <c r="R8" i="12" s="1"/>
  <c r="R7" i="12"/>
  <c r="P7" i="12"/>
  <c r="Q7" i="12" s="1"/>
  <c r="P28" i="11"/>
  <c r="P27" i="11"/>
  <c r="R27" i="11" s="1"/>
  <c r="P26" i="11"/>
  <c r="R26" i="11" s="1"/>
  <c r="P25" i="11"/>
  <c r="Q25" i="11" s="1"/>
  <c r="R24" i="11"/>
  <c r="Q24" i="11"/>
  <c r="P24" i="11"/>
  <c r="P23" i="11"/>
  <c r="Q23" i="11" s="1"/>
  <c r="P22" i="11"/>
  <c r="R22" i="11" s="1"/>
  <c r="R21" i="11"/>
  <c r="P21" i="11"/>
  <c r="Q21" i="11" s="1"/>
  <c r="P20" i="11"/>
  <c r="R20" i="11" s="1"/>
  <c r="P19" i="11"/>
  <c r="R19" i="11" s="1"/>
  <c r="P18" i="11"/>
  <c r="R18" i="11" s="1"/>
  <c r="P17" i="11"/>
  <c r="Q17" i="11" s="1"/>
  <c r="P16" i="11"/>
  <c r="R16" i="11" s="1"/>
  <c r="P15" i="11"/>
  <c r="Q15" i="11" s="1"/>
  <c r="P14" i="11"/>
  <c r="R14" i="11" s="1"/>
  <c r="P13" i="11"/>
  <c r="Q13" i="11" s="1"/>
  <c r="R12" i="11"/>
  <c r="P12" i="11"/>
  <c r="Q12" i="11" s="1"/>
  <c r="P11" i="11"/>
  <c r="R11" i="11" s="1"/>
  <c r="P10" i="11"/>
  <c r="R10" i="11" s="1"/>
  <c r="P9" i="11"/>
  <c r="Q9" i="11" s="1"/>
  <c r="P8" i="11"/>
  <c r="R8" i="11" s="1"/>
  <c r="P7" i="11"/>
  <c r="R7" i="11" s="1"/>
  <c r="P28" i="10"/>
  <c r="P27" i="10"/>
  <c r="Q27" i="10" s="1"/>
  <c r="P26" i="10"/>
  <c r="R26" i="10" s="1"/>
  <c r="P25" i="10"/>
  <c r="R25" i="10" s="1"/>
  <c r="P24" i="10"/>
  <c r="R24" i="10" s="1"/>
  <c r="P23" i="10"/>
  <c r="Q23" i="10" s="1"/>
  <c r="R22" i="10"/>
  <c r="Q22" i="10"/>
  <c r="P22" i="10"/>
  <c r="P21" i="10"/>
  <c r="R21" i="10" s="1"/>
  <c r="P20" i="10"/>
  <c r="R20" i="10" s="1"/>
  <c r="P19" i="10"/>
  <c r="Q19" i="10" s="1"/>
  <c r="P18" i="10"/>
  <c r="Q18" i="10" s="1"/>
  <c r="P17" i="10"/>
  <c r="R17" i="10" s="1"/>
  <c r="P16" i="10"/>
  <c r="R16" i="10" s="1"/>
  <c r="P15" i="10"/>
  <c r="Q15" i="10" s="1"/>
  <c r="P14" i="10"/>
  <c r="R14" i="10" s="1"/>
  <c r="P13" i="10"/>
  <c r="R13" i="10" s="1"/>
  <c r="P12" i="10"/>
  <c r="R12" i="10" s="1"/>
  <c r="P11" i="10"/>
  <c r="Q11" i="10" s="1"/>
  <c r="P10" i="10"/>
  <c r="R10" i="10" s="1"/>
  <c r="P9" i="10"/>
  <c r="R9" i="10" s="1"/>
  <c r="P8" i="10"/>
  <c r="R8" i="10" s="1"/>
  <c r="P7" i="10"/>
  <c r="Q7" i="10" s="1"/>
  <c r="P28" i="9"/>
  <c r="P27" i="9"/>
  <c r="R27" i="9" s="1"/>
  <c r="P26" i="9"/>
  <c r="R26" i="9" s="1"/>
  <c r="P25" i="9"/>
  <c r="Q25" i="9" s="1"/>
  <c r="P24" i="9"/>
  <c r="R24" i="9" s="1"/>
  <c r="P23" i="9"/>
  <c r="R23" i="9" s="1"/>
  <c r="P22" i="9"/>
  <c r="R22" i="9" s="1"/>
  <c r="P21" i="9"/>
  <c r="Q21" i="9" s="1"/>
  <c r="R20" i="9"/>
  <c r="P20" i="9"/>
  <c r="Q20" i="9" s="1"/>
  <c r="P19" i="9"/>
  <c r="R19" i="9" s="1"/>
  <c r="P18" i="9"/>
  <c r="R18" i="9" s="1"/>
  <c r="P17" i="9"/>
  <c r="Q17" i="9" s="1"/>
  <c r="P16" i="9"/>
  <c r="Q16" i="9" s="1"/>
  <c r="P15" i="9"/>
  <c r="R15" i="9" s="1"/>
  <c r="P14" i="9"/>
  <c r="R14" i="9" s="1"/>
  <c r="P13" i="9"/>
  <c r="Q13" i="9" s="1"/>
  <c r="P12" i="9"/>
  <c r="R12" i="9" s="1"/>
  <c r="P11" i="9"/>
  <c r="R11" i="9" s="1"/>
  <c r="P10" i="9"/>
  <c r="R10" i="9" s="1"/>
  <c r="P9" i="9"/>
  <c r="Q9" i="9" s="1"/>
  <c r="R8" i="9"/>
  <c r="P8" i="9"/>
  <c r="Q8" i="9" s="1"/>
  <c r="P7" i="9"/>
  <c r="R7" i="9" s="1"/>
  <c r="P28" i="8"/>
  <c r="P27" i="8"/>
  <c r="R27" i="8" s="1"/>
  <c r="P26" i="8"/>
  <c r="Q26" i="8" s="1"/>
  <c r="R25" i="8"/>
  <c r="Q25" i="8"/>
  <c r="P25" i="8"/>
  <c r="P24" i="8"/>
  <c r="R24" i="8" s="1"/>
  <c r="P23" i="8"/>
  <c r="R23" i="8" s="1"/>
  <c r="P22" i="8"/>
  <c r="Q22" i="8" s="1"/>
  <c r="P21" i="8"/>
  <c r="R21" i="8" s="1"/>
  <c r="P20" i="8"/>
  <c r="R20" i="8" s="1"/>
  <c r="P19" i="8"/>
  <c r="R19" i="8" s="1"/>
  <c r="R18" i="8"/>
  <c r="P18" i="8"/>
  <c r="Q18" i="8" s="1"/>
  <c r="P17" i="8"/>
  <c r="R17" i="8" s="1"/>
  <c r="P16" i="8"/>
  <c r="R16" i="8" s="1"/>
  <c r="P15" i="8"/>
  <c r="R15" i="8" s="1"/>
  <c r="P14" i="8"/>
  <c r="Q14" i="8" s="1"/>
  <c r="P13" i="8"/>
  <c r="R13" i="8" s="1"/>
  <c r="P12" i="8"/>
  <c r="R12" i="8" s="1"/>
  <c r="P11" i="8"/>
  <c r="R11" i="8" s="1"/>
  <c r="P10" i="8"/>
  <c r="Q10" i="8" s="1"/>
  <c r="P9" i="8"/>
  <c r="R9" i="8" s="1"/>
  <c r="P8" i="8"/>
  <c r="R8" i="8" s="1"/>
  <c r="P7" i="8"/>
  <c r="R7" i="8" s="1"/>
  <c r="P27" i="7"/>
  <c r="R27" i="7" s="1"/>
  <c r="P26" i="7"/>
  <c r="Q26" i="7" s="1"/>
  <c r="P25" i="7"/>
  <c r="R25" i="7" s="1"/>
  <c r="P24" i="7"/>
  <c r="Q24" i="7" s="1"/>
  <c r="P23" i="7"/>
  <c r="R23" i="7" s="1"/>
  <c r="R22" i="7"/>
  <c r="P22" i="7"/>
  <c r="Q22" i="7" s="1"/>
  <c r="P21" i="7"/>
  <c r="R21" i="7" s="1"/>
  <c r="P20" i="7"/>
  <c r="R20" i="7" s="1"/>
  <c r="P19" i="7"/>
  <c r="R19" i="7" s="1"/>
  <c r="P18" i="7"/>
  <c r="Q18" i="7" s="1"/>
  <c r="P17" i="7"/>
  <c r="Q17" i="7" s="1"/>
  <c r="P16" i="7"/>
  <c r="R16" i="7" s="1"/>
  <c r="P15" i="7"/>
  <c r="R15" i="7" s="1"/>
  <c r="P14" i="7"/>
  <c r="Q14" i="7" s="1"/>
  <c r="P13" i="7"/>
  <c r="R13" i="7" s="1"/>
  <c r="P12" i="7"/>
  <c r="Q12" i="7" s="1"/>
  <c r="P11" i="7"/>
  <c r="R11" i="7" s="1"/>
  <c r="P10" i="7"/>
  <c r="Q10" i="7" s="1"/>
  <c r="R9" i="7"/>
  <c r="P9" i="7"/>
  <c r="Q9" i="7" s="1"/>
  <c r="P8" i="7"/>
  <c r="Q8" i="7" s="1"/>
  <c r="P7" i="7"/>
  <c r="R7" i="7" s="1"/>
  <c r="D7" i="1"/>
  <c r="R17" i="7" l="1"/>
  <c r="Q9" i="8"/>
  <c r="R17" i="11"/>
  <c r="R23" i="12"/>
  <c r="Q21" i="8"/>
  <c r="R16" i="9"/>
  <c r="Q17" i="8"/>
  <c r="R17" i="9"/>
  <c r="R27" i="10"/>
  <c r="R11" i="12"/>
  <c r="Q25" i="7"/>
  <c r="R22" i="8"/>
  <c r="R19" i="12"/>
  <c r="R25" i="9"/>
  <c r="Q20" i="11"/>
  <c r="Q26" i="12"/>
  <c r="R11" i="10"/>
  <c r="R18" i="10"/>
  <c r="Q8" i="11"/>
  <c r="R25" i="11"/>
  <c r="Q14" i="12"/>
  <c r="Q14" i="10"/>
  <c r="R14" i="8"/>
  <c r="R14" i="7"/>
  <c r="R26" i="7"/>
  <c r="R10" i="8"/>
  <c r="R15" i="10"/>
  <c r="R9" i="11"/>
  <c r="R10" i="7"/>
  <c r="R18" i="7"/>
  <c r="Q21" i="7"/>
  <c r="R26" i="8"/>
  <c r="R9" i="9"/>
  <c r="Q12" i="9"/>
  <c r="R21" i="9"/>
  <c r="Q24" i="9"/>
  <c r="R7" i="10"/>
  <c r="Q10" i="10"/>
  <c r="R23" i="10"/>
  <c r="Q26" i="10"/>
  <c r="Q16" i="11"/>
  <c r="R15" i="12"/>
  <c r="Q18" i="12"/>
  <c r="W17" i="21"/>
  <c r="I4" i="21" s="1"/>
  <c r="R19" i="10"/>
  <c r="R27" i="12"/>
  <c r="Q13" i="8"/>
  <c r="R13" i="11"/>
  <c r="R13" i="9"/>
  <c r="Q13" i="7"/>
  <c r="Q9" i="12"/>
  <c r="Q13" i="12"/>
  <c r="Q17" i="12"/>
  <c r="Q25" i="12"/>
  <c r="Q8" i="12"/>
  <c r="Q12" i="12"/>
  <c r="Q16" i="12"/>
  <c r="Q20" i="12"/>
  <c r="R21" i="12"/>
  <c r="Q24" i="12"/>
  <c r="Q7" i="11"/>
  <c r="Q11" i="11"/>
  <c r="Q19" i="11"/>
  <c r="Q27" i="11"/>
  <c r="Q10" i="11"/>
  <c r="Q14" i="11"/>
  <c r="R15" i="11"/>
  <c r="Q18" i="11"/>
  <c r="Q22" i="11"/>
  <c r="R23" i="11"/>
  <c r="Q26" i="11"/>
  <c r="Q9" i="10"/>
  <c r="Q13" i="10"/>
  <c r="Q17" i="10"/>
  <c r="Q21" i="10"/>
  <c r="Q25" i="10"/>
  <c r="Q8" i="10"/>
  <c r="Q12" i="10"/>
  <c r="Q16" i="10"/>
  <c r="Q20" i="10"/>
  <c r="Q24" i="10"/>
  <c r="Q7" i="9"/>
  <c r="Q11" i="9"/>
  <c r="Q15" i="9"/>
  <c r="Q19" i="9"/>
  <c r="Q23" i="9"/>
  <c r="Q27" i="9"/>
  <c r="Q10" i="9"/>
  <c r="Q14" i="9"/>
  <c r="Q18" i="9"/>
  <c r="Q22" i="9"/>
  <c r="Q26" i="9"/>
  <c r="Q8" i="8"/>
  <c r="Q12" i="8"/>
  <c r="Q16" i="8"/>
  <c r="Q20" i="8"/>
  <c r="Q24" i="8"/>
  <c r="Q7" i="8"/>
  <c r="Q11" i="8"/>
  <c r="Q15" i="8"/>
  <c r="Q19" i="8"/>
  <c r="Q23" i="8"/>
  <c r="Q27" i="8"/>
  <c r="Q16" i="7"/>
  <c r="Q20" i="7"/>
  <c r="Q7" i="7"/>
  <c r="R8" i="7"/>
  <c r="Q11" i="7"/>
  <c r="R12" i="7"/>
  <c r="Q15" i="7"/>
  <c r="Q19" i="7"/>
  <c r="Q23" i="7"/>
  <c r="R24" i="7"/>
  <c r="Q27" i="7"/>
  <c r="R7" i="21" l="1"/>
  <c r="R8" i="21"/>
  <c r="R23" i="21"/>
  <c r="R27" i="21"/>
  <c r="R15" i="21"/>
  <c r="R9" i="21"/>
  <c r="R19" i="21"/>
  <c r="R21" i="21"/>
  <c r="R11" i="21"/>
  <c r="R14" i="21"/>
  <c r="R10" i="21"/>
  <c r="R22" i="21"/>
  <c r="R13" i="21"/>
  <c r="R20" i="21"/>
  <c r="R12" i="21"/>
  <c r="R18" i="21"/>
  <c r="R26" i="21"/>
  <c r="R16" i="21"/>
  <c r="R24" i="21"/>
  <c r="R17" i="21"/>
  <c r="R25" i="21"/>
  <c r="P28" i="6"/>
  <c r="P27" i="6"/>
  <c r="Q27" i="6" s="1"/>
  <c r="P26" i="6"/>
  <c r="R26" i="6" s="1"/>
  <c r="P25" i="6"/>
  <c r="R25" i="6" s="1"/>
  <c r="P24" i="6"/>
  <c r="R24" i="6" s="1"/>
  <c r="P23" i="6"/>
  <c r="Q23" i="6" s="1"/>
  <c r="P22" i="6"/>
  <c r="Q22" i="6" s="1"/>
  <c r="P21" i="6"/>
  <c r="R21" i="6" s="1"/>
  <c r="P20" i="6"/>
  <c r="R20" i="6" s="1"/>
  <c r="P19" i="6"/>
  <c r="Q19" i="6" s="1"/>
  <c r="R18" i="6"/>
  <c r="P18" i="6"/>
  <c r="Q18" i="6" s="1"/>
  <c r="P17" i="6"/>
  <c r="R17" i="6" s="1"/>
  <c r="P16" i="6"/>
  <c r="R16" i="6" s="1"/>
  <c r="P15" i="6"/>
  <c r="Q15" i="6" s="1"/>
  <c r="P14" i="6"/>
  <c r="R14" i="6" s="1"/>
  <c r="P13" i="6"/>
  <c r="R13" i="6" s="1"/>
  <c r="P12" i="6"/>
  <c r="R12" i="6" s="1"/>
  <c r="P11" i="6"/>
  <c r="Q11" i="6" s="1"/>
  <c r="P10" i="6"/>
  <c r="R10" i="6" s="1"/>
  <c r="P9" i="6"/>
  <c r="R9" i="6" s="1"/>
  <c r="P8" i="6"/>
  <c r="R8" i="6" s="1"/>
  <c r="P7" i="6"/>
  <c r="Q7" i="6" s="1"/>
  <c r="P27" i="5"/>
  <c r="Q27" i="5" s="1"/>
  <c r="P26" i="5"/>
  <c r="R26" i="5" s="1"/>
  <c r="P25" i="5"/>
  <c r="R25" i="5" s="1"/>
  <c r="P24" i="5"/>
  <c r="Q24" i="5" s="1"/>
  <c r="P23" i="5"/>
  <c r="Q23" i="5" s="1"/>
  <c r="P22" i="5"/>
  <c r="R22" i="5" s="1"/>
  <c r="P21" i="5"/>
  <c r="R21" i="5" s="1"/>
  <c r="R20" i="5"/>
  <c r="P20" i="5"/>
  <c r="Q20" i="5" s="1"/>
  <c r="P19" i="5"/>
  <c r="R19" i="5" s="1"/>
  <c r="P18" i="5"/>
  <c r="R18" i="5" s="1"/>
  <c r="P17" i="5"/>
  <c r="R17" i="5" s="1"/>
  <c r="P16" i="5"/>
  <c r="Q16" i="5" s="1"/>
  <c r="P15" i="5"/>
  <c r="R15" i="5" s="1"/>
  <c r="P14" i="5"/>
  <c r="R14" i="5" s="1"/>
  <c r="P13" i="5"/>
  <c r="R13" i="5" s="1"/>
  <c r="P12" i="5"/>
  <c r="Q12" i="5" s="1"/>
  <c r="P11" i="5"/>
  <c r="Q11" i="5" s="1"/>
  <c r="P10" i="5"/>
  <c r="R10" i="5" s="1"/>
  <c r="P9" i="5"/>
  <c r="R9" i="5" s="1"/>
  <c r="P8" i="5"/>
  <c r="Q8" i="5" s="1"/>
  <c r="R7" i="5"/>
  <c r="Q7" i="5"/>
  <c r="P7" i="5"/>
  <c r="R27" i="5" l="1"/>
  <c r="R11" i="5"/>
  <c r="R23" i="5"/>
  <c r="R22" i="6"/>
  <c r="R15" i="6"/>
  <c r="Q19" i="5"/>
  <c r="R11" i="6"/>
  <c r="Q14" i="6"/>
  <c r="R27" i="6"/>
  <c r="R16" i="5"/>
  <c r="R7" i="6"/>
  <c r="Q10" i="6"/>
  <c r="R23" i="6"/>
  <c r="Q26" i="6"/>
  <c r="R12" i="5"/>
  <c r="Q15" i="5"/>
  <c r="R8" i="5"/>
  <c r="R24" i="5"/>
  <c r="R19" i="6"/>
  <c r="Q9" i="6"/>
  <c r="Q13" i="6"/>
  <c r="Q17" i="6"/>
  <c r="Q21" i="6"/>
  <c r="Q25" i="6"/>
  <c r="Q8" i="6"/>
  <c r="Q12" i="6"/>
  <c r="Q16" i="6"/>
  <c r="Q20" i="6"/>
  <c r="Q24" i="6"/>
  <c r="Q10" i="5"/>
  <c r="Q14" i="5"/>
  <c r="Q18" i="5"/>
  <c r="Q22" i="5"/>
  <c r="Q26" i="5"/>
  <c r="Q9" i="5"/>
  <c r="Q13" i="5"/>
  <c r="Q17" i="5"/>
  <c r="Q21" i="5"/>
  <c r="Q25" i="5"/>
  <c r="N16" i="1"/>
  <c r="I15" i="1"/>
  <c r="D3" i="1"/>
  <c r="H15" i="1"/>
  <c r="K16" i="1"/>
  <c r="G19" i="1"/>
  <c r="F8" i="1"/>
  <c r="H10" i="1"/>
  <c r="J9" i="1"/>
  <c r="G15" i="1"/>
  <c r="I12" i="1"/>
  <c r="D17" i="1"/>
  <c r="J13" i="1"/>
  <c r="J12" i="1"/>
  <c r="M10" i="1"/>
  <c r="G25" i="1"/>
  <c r="N11" i="1"/>
  <c r="L12" i="1"/>
  <c r="H21" i="1"/>
  <c r="D12" i="1"/>
  <c r="J25" i="1"/>
  <c r="D11" i="1"/>
  <c r="K13" i="1"/>
  <c r="N23" i="1"/>
  <c r="D27" i="1"/>
  <c r="E16" i="1"/>
  <c r="N12" i="1"/>
  <c r="I18" i="1"/>
  <c r="L7" i="1"/>
  <c r="N20" i="1"/>
  <c r="G20" i="1"/>
  <c r="J20" i="1"/>
  <c r="L17" i="1"/>
  <c r="M21" i="1"/>
  <c r="J19" i="1"/>
  <c r="G24" i="1"/>
  <c r="H11" i="1"/>
  <c r="M18" i="1"/>
  <c r="I23" i="1"/>
  <c r="I10" i="1"/>
  <c r="D9" i="1"/>
  <c r="L15" i="1"/>
  <c r="J17" i="1"/>
  <c r="D8" i="1"/>
  <c r="O27" i="1"/>
  <c r="J23" i="1"/>
  <c r="K24" i="1"/>
  <c r="E18" i="1"/>
  <c r="L26" i="1"/>
  <c r="O21" i="1"/>
  <c r="I24" i="1"/>
  <c r="D20" i="1"/>
  <c r="O9" i="1"/>
  <c r="G18" i="1"/>
  <c r="I17" i="1"/>
  <c r="J10" i="1"/>
  <c r="J26" i="1"/>
  <c r="I9" i="1"/>
  <c r="M13" i="1"/>
  <c r="J11" i="1"/>
  <c r="N9" i="1"/>
  <c r="D21" i="1"/>
  <c r="N7" i="1"/>
  <c r="L8" i="1"/>
  <c r="N15" i="1"/>
  <c r="F7" i="1"/>
  <c r="N10" i="1"/>
  <c r="H18" i="1"/>
  <c r="E26" i="1"/>
  <c r="E19" i="1"/>
  <c r="J22" i="1"/>
  <c r="G10" i="1"/>
  <c r="L25" i="1"/>
  <c r="F12" i="1"/>
  <c r="E9" i="1"/>
  <c r="G9" i="1"/>
  <c r="G8" i="1"/>
  <c r="M14" i="1"/>
  <c r="F9" i="1"/>
  <c r="D14" i="1"/>
  <c r="L22" i="1"/>
  <c r="M20" i="1"/>
  <c r="I11" i="1"/>
  <c r="L24" i="1"/>
  <c r="E22" i="1"/>
  <c r="M24" i="1"/>
  <c r="D25" i="1"/>
  <c r="K25" i="1"/>
  <c r="K12" i="1"/>
  <c r="K15" i="1"/>
  <c r="M11" i="1"/>
  <c r="G17" i="1"/>
  <c r="F18" i="1"/>
  <c r="O14" i="1"/>
  <c r="M12" i="1"/>
  <c r="F15" i="1"/>
  <c r="F22" i="1"/>
  <c r="D19" i="1"/>
  <c r="O15" i="1"/>
  <c r="F17" i="1"/>
  <c r="N26" i="1"/>
  <c r="F19" i="1"/>
  <c r="I4" i="1"/>
  <c r="O17" i="1"/>
  <c r="N24" i="1"/>
  <c r="F23" i="1"/>
  <c r="K10" i="1"/>
  <c r="M8" i="1"/>
  <c r="K22" i="1"/>
  <c r="G14" i="1"/>
  <c r="D15" i="1"/>
  <c r="L10" i="1"/>
  <c r="F13" i="1"/>
  <c r="G22" i="1"/>
  <c r="H17" i="1"/>
  <c r="J18" i="1"/>
  <c r="M9" i="1"/>
  <c r="O10" i="1"/>
  <c r="E8" i="1"/>
  <c r="D23" i="1"/>
  <c r="J8" i="1"/>
  <c r="J24" i="1"/>
  <c r="M17" i="1"/>
  <c r="O25" i="1"/>
  <c r="H26" i="1"/>
  <c r="N8" i="1"/>
  <c r="J16" i="1"/>
  <c r="F11" i="1"/>
  <c r="L21" i="1"/>
  <c r="F21" i="1"/>
  <c r="E21" i="1"/>
  <c r="J15" i="1"/>
  <c r="K3" i="1"/>
  <c r="O24" i="1"/>
  <c r="D24" i="1"/>
  <c r="L16" i="1"/>
  <c r="E25" i="1"/>
  <c r="O22" i="1"/>
  <c r="O18" i="1"/>
  <c r="I8" i="1"/>
  <c r="G27" i="1"/>
  <c r="L13" i="1"/>
  <c r="H14" i="1"/>
  <c r="K23" i="1"/>
  <c r="G7" i="1"/>
  <c r="D18" i="1"/>
  <c r="G23" i="1"/>
  <c r="M26" i="1"/>
  <c r="M19" i="1"/>
  <c r="F10" i="1"/>
  <c r="I26" i="1"/>
  <c r="N19" i="1"/>
  <c r="E20" i="1"/>
  <c r="K14" i="1"/>
  <c r="O23" i="1"/>
  <c r="O20" i="1"/>
  <c r="E23" i="1"/>
  <c r="H23" i="1"/>
  <c r="K27" i="1"/>
  <c r="K8" i="1"/>
  <c r="N22" i="1"/>
  <c r="J7" i="1"/>
  <c r="J27" i="1"/>
  <c r="F27" i="1"/>
  <c r="G21" i="1"/>
  <c r="F26" i="1"/>
  <c r="K19" i="1"/>
  <c r="H16" i="1"/>
  <c r="K9" i="1"/>
  <c r="N25" i="1"/>
  <c r="K21" i="1"/>
  <c r="H25" i="1"/>
  <c r="O11" i="1"/>
  <c r="I7" i="1"/>
  <c r="O13" i="1"/>
  <c r="G26" i="1"/>
  <c r="G11" i="1"/>
  <c r="N14" i="1"/>
  <c r="H9" i="1"/>
  <c r="H27" i="1"/>
  <c r="F25" i="1"/>
  <c r="I13" i="1"/>
  <c r="O8" i="1"/>
  <c r="H22" i="1"/>
  <c r="F16" i="1"/>
  <c r="D2" i="1"/>
  <c r="L27" i="1"/>
  <c r="D16" i="1"/>
  <c r="E13" i="1"/>
  <c r="I21" i="1"/>
  <c r="F24" i="1"/>
  <c r="L19" i="1"/>
  <c r="M27" i="1"/>
  <c r="D4" i="1"/>
  <c r="E27" i="1"/>
  <c r="M16" i="1"/>
  <c r="N13" i="1"/>
  <c r="M7" i="1"/>
  <c r="H12" i="1"/>
  <c r="N17" i="1"/>
  <c r="O12" i="1"/>
  <c r="E10" i="1"/>
  <c r="I16" i="1"/>
  <c r="F14" i="1"/>
  <c r="E17" i="1"/>
  <c r="H24" i="1"/>
  <c r="H13" i="1"/>
  <c r="E7" i="1"/>
  <c r="E11" i="1"/>
  <c r="O26" i="1"/>
  <c r="G16" i="1"/>
  <c r="K20" i="1"/>
  <c r="L18" i="1"/>
  <c r="L20" i="1"/>
  <c r="J21" i="1"/>
  <c r="O19" i="1"/>
  <c r="M22" i="1"/>
  <c r="I19" i="1"/>
  <c r="D13" i="1"/>
  <c r="E12" i="1"/>
  <c r="O16" i="1"/>
  <c r="M15" i="1"/>
  <c r="H20" i="1"/>
  <c r="G13" i="1"/>
  <c r="G12" i="1"/>
  <c r="K26" i="1"/>
  <c r="M25" i="1"/>
  <c r="D22" i="1"/>
  <c r="J14" i="1"/>
  <c r="I14" i="1"/>
  <c r="M23" i="1"/>
  <c r="K11" i="1"/>
  <c r="H19" i="1"/>
  <c r="H7" i="1"/>
  <c r="H8" i="1"/>
  <c r="K17" i="1"/>
  <c r="L9" i="1"/>
  <c r="L23" i="1"/>
  <c r="I27" i="1"/>
  <c r="I20" i="1"/>
  <c r="E15" i="1"/>
  <c r="D10" i="1"/>
  <c r="K7" i="1"/>
  <c r="L11" i="1"/>
  <c r="N27" i="1"/>
  <c r="K18" i="1"/>
  <c r="E14" i="1"/>
  <c r="N21" i="1"/>
  <c r="O7" i="1"/>
  <c r="I22" i="1"/>
  <c r="E24" i="1"/>
  <c r="N18" i="1"/>
  <c r="D26" i="1"/>
  <c r="L14" i="1"/>
  <c r="F20" i="1"/>
  <c r="I25" i="1"/>
  <c r="V9" i="1" l="1"/>
  <c r="S9" i="1" s="1"/>
  <c r="V8" i="1"/>
  <c r="L70" i="4"/>
  <c r="L65" i="4"/>
  <c r="G66" i="4"/>
  <c r="G69" i="4"/>
  <c r="N80" i="4"/>
  <c r="N69" i="4"/>
  <c r="G75" i="4"/>
  <c r="P24" i="1"/>
  <c r="E81" i="4"/>
  <c r="L81" i="4"/>
  <c r="H72" i="4"/>
  <c r="L73" i="4"/>
  <c r="H69" i="4"/>
  <c r="N84" i="4"/>
  <c r="J73" i="4"/>
  <c r="J82" i="4"/>
  <c r="L78" i="4"/>
  <c r="N71" i="4"/>
  <c r="P75" i="4"/>
  <c r="P82" i="4"/>
  <c r="F76" i="4"/>
  <c r="G84" i="4"/>
  <c r="E75" i="4"/>
  <c r="P18" i="1"/>
  <c r="H80" i="4"/>
  <c r="I83" i="4"/>
  <c r="K82" i="4"/>
  <c r="L76" i="4"/>
  <c r="P80" i="4"/>
  <c r="J74" i="4"/>
  <c r="M68" i="4"/>
  <c r="M76" i="4"/>
  <c r="F77" i="4"/>
  <c r="L75" i="4"/>
  <c r="N79" i="4"/>
  <c r="P84" i="4"/>
  <c r="H74" i="4"/>
  <c r="O79" i="4"/>
  <c r="P79" i="4"/>
  <c r="G76" i="4"/>
  <c r="K74" i="4"/>
  <c r="N76" i="4"/>
  <c r="P19" i="1"/>
  <c r="E76" i="4"/>
  <c r="P77" i="4"/>
  <c r="G65" i="4"/>
  <c r="O64" i="4"/>
  <c r="G81" i="4"/>
  <c r="I68" i="4"/>
  <c r="E83" i="4"/>
  <c r="P26" i="1"/>
  <c r="L82" i="4"/>
  <c r="L77" i="4"/>
  <c r="G78" i="4"/>
  <c r="O80" i="4"/>
  <c r="G64" i="4"/>
  <c r="I73" i="4"/>
  <c r="H66" i="4"/>
  <c r="J64" i="4"/>
  <c r="P7" i="1"/>
  <c r="E64" i="4"/>
  <c r="K67" i="4"/>
  <c r="M70" i="4"/>
  <c r="M66" i="4"/>
  <c r="I76" i="4"/>
  <c r="I77" i="4"/>
  <c r="P25" i="1"/>
  <c r="E82" i="4"/>
  <c r="I82" i="4"/>
  <c r="L66" i="4"/>
  <c r="P69" i="4"/>
  <c r="G83" i="4"/>
  <c r="I79" i="4"/>
  <c r="E78" i="4"/>
  <c r="P21" i="1"/>
  <c r="O72" i="4"/>
  <c r="F72" i="4"/>
  <c r="O66" i="4"/>
  <c r="I80" i="4"/>
  <c r="K69" i="4"/>
  <c r="L68" i="4"/>
  <c r="P27" i="1"/>
  <c r="E84" i="4"/>
  <c r="F70" i="4"/>
  <c r="H71" i="4"/>
  <c r="H78" i="4"/>
  <c r="O83" i="4"/>
  <c r="G73" i="4"/>
  <c r="Q3" i="4"/>
  <c r="P72" i="4"/>
  <c r="K84" i="4"/>
  <c r="M83" i="4"/>
  <c r="J83" i="4"/>
  <c r="F71" i="4"/>
  <c r="P68" i="4"/>
  <c r="F73" i="4"/>
  <c r="O71" i="4"/>
  <c r="N83" i="4"/>
  <c r="I72" i="4"/>
  <c r="M64" i="4"/>
  <c r="H76" i="4"/>
  <c r="I71" i="4"/>
  <c r="O75" i="4"/>
  <c r="H81" i="4"/>
  <c r="G74" i="4"/>
  <c r="J78" i="4"/>
  <c r="P12" i="1"/>
  <c r="E69" i="4"/>
  <c r="K78" i="4"/>
  <c r="F74" i="4"/>
  <c r="M67" i="4"/>
  <c r="P23" i="1"/>
  <c r="E80" i="4"/>
  <c r="I69" i="4"/>
  <c r="J72" i="4"/>
  <c r="H70" i="4"/>
  <c r="M65" i="4"/>
  <c r="P66" i="4"/>
  <c r="F78" i="4"/>
  <c r="N77" i="4"/>
  <c r="J69" i="4"/>
  <c r="I64" i="4"/>
  <c r="N82" i="4"/>
  <c r="L3" i="4"/>
  <c r="E73" i="4"/>
  <c r="P16" i="1"/>
  <c r="H73" i="4"/>
  <c r="K65" i="4"/>
  <c r="F83" i="4"/>
  <c r="L79" i="4"/>
  <c r="P74" i="4"/>
  <c r="G71" i="4"/>
  <c r="P67" i="4"/>
  <c r="O76" i="4"/>
  <c r="J70" i="4"/>
  <c r="P71" i="4"/>
  <c r="N68" i="4"/>
  <c r="K66" i="4"/>
  <c r="I65" i="4"/>
  <c r="K83" i="4"/>
  <c r="H83" i="4"/>
  <c r="J65" i="4"/>
  <c r="L80" i="4"/>
  <c r="H82" i="4"/>
  <c r="M79" i="4"/>
  <c r="H65" i="4"/>
  <c r="K70" i="4"/>
  <c r="H84" i="4"/>
  <c r="P65" i="4"/>
  <c r="N66" i="4"/>
  <c r="G80" i="4"/>
  <c r="L72" i="4"/>
  <c r="O65" i="4"/>
  <c r="P10" i="1"/>
  <c r="E67" i="4"/>
  <c r="J81" i="4"/>
  <c r="L69" i="4"/>
  <c r="F65" i="4"/>
  <c r="I84" i="4"/>
  <c r="J80" i="4"/>
  <c r="P8" i="1"/>
  <c r="E65" i="4"/>
  <c r="P11" i="1"/>
  <c r="E68" i="4"/>
  <c r="H67" i="4"/>
  <c r="K76" i="4"/>
  <c r="E70" i="4"/>
  <c r="P13" i="1"/>
  <c r="K73" i="4"/>
  <c r="N67" i="4"/>
  <c r="K75" i="4"/>
  <c r="I78" i="4"/>
  <c r="N73" i="4"/>
  <c r="E77" i="4"/>
  <c r="P20" i="1"/>
  <c r="F67" i="4"/>
  <c r="O69" i="4"/>
  <c r="K68" i="4"/>
  <c r="G67" i="4"/>
  <c r="B3" i="4"/>
  <c r="O82" i="4"/>
  <c r="G79" i="4"/>
  <c r="M82" i="4"/>
  <c r="I81" i="4"/>
  <c r="F69" i="4"/>
  <c r="I75" i="4"/>
  <c r="E72" i="4"/>
  <c r="P15" i="1"/>
  <c r="N72" i="4"/>
  <c r="J76" i="4"/>
  <c r="K64" i="4"/>
  <c r="O73" i="4"/>
  <c r="K79" i="4"/>
  <c r="P64" i="4"/>
  <c r="P70" i="4"/>
  <c r="O81" i="4"/>
  <c r="I74" i="4"/>
  <c r="N64" i="4"/>
  <c r="M69" i="4"/>
  <c r="J66" i="4"/>
  <c r="M71" i="4"/>
  <c r="M78" i="4"/>
  <c r="O70" i="4"/>
  <c r="L64" i="4"/>
  <c r="K72" i="4"/>
  <c r="L83" i="4"/>
  <c r="F75" i="4"/>
  <c r="I70" i="4"/>
  <c r="H64" i="4"/>
  <c r="F80" i="4"/>
  <c r="O77" i="4"/>
  <c r="J77" i="4"/>
  <c r="K80" i="4"/>
  <c r="M74" i="4"/>
  <c r="J68" i="4"/>
  <c r="J71" i="4"/>
  <c r="N81" i="4"/>
  <c r="P81" i="4"/>
  <c r="N78" i="4"/>
  <c r="O68" i="4"/>
  <c r="H79" i="4"/>
  <c r="O84" i="4"/>
  <c r="J79" i="4"/>
  <c r="F82" i="4"/>
  <c r="K71" i="4"/>
  <c r="E74" i="4"/>
  <c r="P17" i="1"/>
  <c r="J84" i="4"/>
  <c r="H68" i="4"/>
  <c r="N74" i="4"/>
  <c r="F79" i="4"/>
  <c r="P76" i="4"/>
  <c r="P73" i="4"/>
  <c r="M81" i="4"/>
  <c r="M73" i="4"/>
  <c r="F66" i="4"/>
  <c r="P78" i="4"/>
  <c r="H75" i="4"/>
  <c r="H77" i="4"/>
  <c r="F68" i="4"/>
  <c r="N65" i="4"/>
  <c r="I67" i="4"/>
  <c r="I66" i="4"/>
  <c r="K81" i="4"/>
  <c r="L74" i="4"/>
  <c r="K77" i="4"/>
  <c r="L71" i="4"/>
  <c r="G77" i="4"/>
  <c r="M72" i="4"/>
  <c r="M77" i="4"/>
  <c r="F84" i="4"/>
  <c r="J75" i="4"/>
  <c r="N70" i="4"/>
  <c r="V15" i="1"/>
  <c r="S15" i="1" s="1"/>
  <c r="V13" i="1"/>
  <c r="S13" i="1" s="1"/>
  <c r="V22" i="1"/>
  <c r="S22" i="1" s="1"/>
  <c r="V26" i="1"/>
  <c r="S26" i="1" s="1"/>
  <c r="V11" i="1"/>
  <c r="S11" i="1" s="1"/>
  <c r="V17" i="1"/>
  <c r="S17" i="1" s="1"/>
  <c r="V18" i="1"/>
  <c r="S18" i="1" s="1"/>
  <c r="V21" i="1"/>
  <c r="S21" i="1" s="1"/>
  <c r="V12" i="1"/>
  <c r="S12" i="1" s="1"/>
  <c r="V16" i="1"/>
  <c r="S16" i="1" s="1"/>
  <c r="V24" i="1"/>
  <c r="S24" i="1" s="1"/>
  <c r="S8" i="1"/>
  <c r="V19" i="1"/>
  <c r="S19" i="1" s="1"/>
  <c r="V7" i="1"/>
  <c r="S7" i="1" s="1"/>
  <c r="T7" i="1" s="1"/>
  <c r="V25" i="1"/>
  <c r="S25" i="1" s="1"/>
  <c r="V20" i="1"/>
  <c r="S20" i="1" s="1"/>
  <c r="V14" i="1"/>
  <c r="S14" i="1" s="1"/>
  <c r="V27" i="1"/>
  <c r="S27" i="1" s="1"/>
  <c r="V10" i="1"/>
  <c r="S10" i="1" s="1"/>
  <c r="V23" i="1"/>
  <c r="S23" i="1" s="1"/>
  <c r="G82" i="4"/>
  <c r="M80" i="4"/>
  <c r="E71" i="4"/>
  <c r="P14" i="1"/>
  <c r="F81" i="4"/>
  <c r="L67" i="4"/>
  <c r="E79" i="4"/>
  <c r="P22" i="1"/>
  <c r="O67" i="4"/>
  <c r="G72" i="4"/>
  <c r="G70" i="4"/>
  <c r="G68" i="4"/>
  <c r="J67" i="4"/>
  <c r="O74" i="4"/>
  <c r="N75" i="4"/>
  <c r="O78" i="4"/>
  <c r="P9" i="1"/>
  <c r="E66" i="4"/>
  <c r="M84" i="4"/>
  <c r="P83" i="4"/>
  <c r="F64" i="4"/>
  <c r="M75" i="4"/>
  <c r="L84" i="4"/>
  <c r="T8" i="1" l="1"/>
  <c r="T9" i="1" s="1"/>
  <c r="Q72" i="4"/>
  <c r="Q70" i="4"/>
  <c r="Q80" i="4"/>
  <c r="Q23" i="1"/>
  <c r="R80" i="4" s="1"/>
  <c r="Q7" i="1"/>
  <c r="R64" i="4" s="1"/>
  <c r="Q64" i="4"/>
  <c r="Q18" i="1"/>
  <c r="R75" i="4" s="1"/>
  <c r="Q75" i="4"/>
  <c r="Q81" i="4"/>
  <c r="Q24" i="1"/>
  <c r="R81" i="4" s="1"/>
  <c r="Q66" i="4"/>
  <c r="Q74" i="4"/>
  <c r="Q20" i="1"/>
  <c r="R77" i="4" s="1"/>
  <c r="Q77" i="4"/>
  <c r="Q68" i="4"/>
  <c r="Q69" i="4"/>
  <c r="Q78" i="4"/>
  <c r="Q21" i="1"/>
  <c r="R78" i="4" s="1"/>
  <c r="Q25" i="1"/>
  <c r="R82" i="4" s="1"/>
  <c r="Q82" i="4"/>
  <c r="Q83" i="4"/>
  <c r="Q26" i="1"/>
  <c r="R83" i="4" s="1"/>
  <c r="Q19" i="1"/>
  <c r="R76" i="4" s="1"/>
  <c r="Q76" i="4"/>
  <c r="Q71" i="4"/>
  <c r="Q67" i="4"/>
  <c r="Q73" i="4"/>
  <c r="Q27" i="1"/>
  <c r="R84" i="4" s="1"/>
  <c r="Q84" i="4"/>
  <c r="Q22" i="1"/>
  <c r="R79" i="4" s="1"/>
  <c r="Q79" i="4"/>
  <c r="Q65" i="4"/>
  <c r="T10" i="1" l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Q8" i="1"/>
  <c r="R65" i="4" s="1"/>
  <c r="Q9" i="1" l="1"/>
  <c r="Q10" i="1" s="1"/>
  <c r="R66" i="4" l="1"/>
  <c r="R67" i="4"/>
  <c r="Q11" i="1"/>
  <c r="R68" i="4" l="1"/>
  <c r="Q12" i="1"/>
  <c r="R69" i="4" l="1"/>
  <c r="Q13" i="1"/>
  <c r="R70" i="4" l="1"/>
  <c r="Q14" i="1"/>
  <c r="R71" i="4" l="1"/>
  <c r="Q15" i="1"/>
  <c r="R72" i="4" l="1"/>
  <c r="Q16" i="1"/>
  <c r="R73" i="4" l="1"/>
  <c r="Q17" i="1"/>
  <c r="R74" i="4" s="1"/>
</calcChain>
</file>

<file path=xl/sharedStrings.xml><?xml version="1.0" encoding="utf-8"?>
<sst xmlns="http://schemas.openxmlformats.org/spreadsheetml/2006/main" count="996" uniqueCount="194">
  <si>
    <t>施設名</t>
    <rPh sb="0" eb="2">
      <t>シセツ</t>
    </rPh>
    <rPh sb="2" eb="3">
      <t>ナ</t>
    </rPh>
    <phoneticPr fontId="2"/>
  </si>
  <si>
    <t>発電設備容量</t>
    <rPh sb="0" eb="2">
      <t>ハツデン</t>
    </rPh>
    <rPh sb="2" eb="4">
      <t>セツビ</t>
    </rPh>
    <rPh sb="4" eb="6">
      <t>ヨウリョウ</t>
    </rPh>
    <phoneticPr fontId="2"/>
  </si>
  <si>
    <t>9月</t>
  </si>
  <si>
    <t>年度計</t>
    <rPh sb="0" eb="2">
      <t>ネンド</t>
    </rPh>
    <rPh sb="2" eb="3">
      <t>ケイ</t>
    </rPh>
    <phoneticPr fontId="2"/>
  </si>
  <si>
    <t>売電単価（税別）</t>
    <rPh sb="0" eb="1">
      <t>ウ</t>
    </rPh>
    <rPh sb="2" eb="4">
      <t>タンカ</t>
    </rPh>
    <rPh sb="5" eb="7">
      <t>ゼイベツ</t>
    </rPh>
    <phoneticPr fontId="2"/>
  </si>
  <si>
    <t>（円／ｋWh)</t>
    <rPh sb="1" eb="2">
      <t>エン</t>
    </rPh>
    <phoneticPr fontId="2"/>
  </si>
  <si>
    <t>事業者名</t>
    <rPh sb="0" eb="3">
      <t>ジギョウシャ</t>
    </rPh>
    <rPh sb="3" eb="4">
      <t>ナ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</si>
  <si>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</si>
  <si>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</si>
  <si>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</si>
  <si>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</si>
  <si>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</si>
  <si>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10月</t>
  </si>
  <si>
    <t>11月</t>
  </si>
  <si>
    <t>12月</t>
  </si>
  <si>
    <t>1月</t>
  </si>
  <si>
    <t>2月</t>
  </si>
  <si>
    <t>3月</t>
  </si>
  <si>
    <t>売電開始</t>
    <rPh sb="0" eb="1">
      <t>ウ</t>
    </rPh>
    <rPh sb="2" eb="4">
      <t>カイシ</t>
    </rPh>
    <phoneticPr fontId="2"/>
  </si>
  <si>
    <t>月別売電量（kWh)</t>
    <rPh sb="0" eb="2">
      <t>ツキベツ</t>
    </rPh>
    <rPh sb="2" eb="3">
      <t>ウ</t>
    </rPh>
    <rPh sb="3" eb="4">
      <t>デン</t>
    </rPh>
    <rPh sb="4" eb="5">
      <t>リョウ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</si>
  <si>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</si>
  <si>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</si>
  <si>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</si>
  <si>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</si>
  <si>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</si>
  <si>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　　　　月
　年度</t>
    <rPh sb="4" eb="5">
      <t>ツキ</t>
    </rPh>
    <rPh sb="7" eb="9">
      <t>ネンド</t>
    </rPh>
    <phoneticPr fontId="2"/>
  </si>
  <si>
    <t>経過
年数</t>
    <rPh sb="0" eb="2">
      <t>ケイカ</t>
    </rPh>
    <rPh sb="3" eb="5">
      <t>ネンスウ</t>
    </rPh>
    <phoneticPr fontId="2"/>
  </si>
  <si>
    <t>累積</t>
    <rPh sb="0" eb="2">
      <t>ルイセキ</t>
    </rPh>
    <phoneticPr fontId="2"/>
  </si>
  <si>
    <t>（株）ハイコム</t>
    <rPh sb="1" eb="2">
      <t>カブ</t>
    </rPh>
    <phoneticPr fontId="2"/>
  </si>
  <si>
    <t>ｋW</t>
    <phoneticPr fontId="2"/>
  </si>
  <si>
    <t>大阪府立砂川厚生福祉センター</t>
    <rPh sb="0" eb="3">
      <t>オオサカフ</t>
    </rPh>
    <rPh sb="3" eb="4">
      <t>リツ</t>
    </rPh>
    <rPh sb="4" eb="6">
      <t>スナガワ</t>
    </rPh>
    <rPh sb="6" eb="8">
      <t>コウセイ</t>
    </rPh>
    <rPh sb="8" eb="10">
      <t>フクシ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</si>
  <si>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</si>
  <si>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</si>
  <si>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</si>
  <si>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</si>
  <si>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</si>
  <si>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</si>
  <si>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</si>
  <si>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</si>
  <si>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</si>
  <si>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</si>
  <si>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</si>
  <si>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</si>
  <si>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</si>
  <si>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</si>
  <si>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</si>
  <si>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</si>
  <si>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当初想定設備利用率</t>
    <rPh sb="0" eb="2">
      <t>トウショ</t>
    </rPh>
    <rPh sb="2" eb="4">
      <t>ソウテイ</t>
    </rPh>
    <rPh sb="4" eb="6">
      <t>セツビ</t>
    </rPh>
    <rPh sb="6" eb="9">
      <t>リヨウリツ</t>
    </rPh>
    <phoneticPr fontId="2"/>
  </si>
  <si>
    <t>2014年度</t>
    <rPh sb="4" eb="6">
      <t>ネンド</t>
    </rPh>
    <phoneticPr fontId="2"/>
  </si>
  <si>
    <t>2015年度</t>
    <rPh sb="4" eb="6">
      <t>ネンド</t>
    </rPh>
    <phoneticPr fontId="2"/>
  </si>
  <si>
    <t>2016年度</t>
    <rPh sb="4" eb="6">
      <t>ネンド</t>
    </rPh>
    <phoneticPr fontId="2"/>
  </si>
  <si>
    <t>2017年度</t>
    <rPh sb="4" eb="6">
      <t>ネンド</t>
    </rPh>
    <phoneticPr fontId="2"/>
  </si>
  <si>
    <t>2018年度</t>
    <rPh sb="4" eb="6">
      <t>ネンド</t>
    </rPh>
    <phoneticPr fontId="2"/>
  </si>
  <si>
    <t>2019年度</t>
    <rPh sb="4" eb="6">
      <t>ネンド</t>
    </rPh>
    <phoneticPr fontId="2"/>
  </si>
  <si>
    <t>平均値</t>
    <rPh sb="0" eb="3">
      <t>ヘイキンチ</t>
    </rPh>
    <phoneticPr fontId="2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</si>
  <si>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</si>
  <si>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</si>
  <si>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</si>
  <si>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</si>
  <si>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</si>
  <si>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2025年度</t>
    <rPh sb="4" eb="6">
      <t>ネンド</t>
    </rPh>
    <phoneticPr fontId="2"/>
  </si>
  <si>
    <t>2026年度</t>
    <rPh sb="4" eb="6">
      <t>ネンド</t>
    </rPh>
    <phoneticPr fontId="2"/>
  </si>
  <si>
    <t>2027年度</t>
    <rPh sb="4" eb="6">
      <t>ネンド</t>
    </rPh>
    <phoneticPr fontId="2"/>
  </si>
  <si>
    <t>2028年度</t>
    <rPh sb="4" eb="6">
      <t>ネンド</t>
    </rPh>
    <phoneticPr fontId="2"/>
  </si>
  <si>
    <t>2029年度</t>
    <rPh sb="4" eb="6">
      <t>ネンド</t>
    </rPh>
    <phoneticPr fontId="2"/>
  </si>
  <si>
    <t>2030年度</t>
    <rPh sb="4" eb="6">
      <t>ネンド</t>
    </rPh>
    <phoneticPr fontId="2"/>
  </si>
  <si>
    <t>2031年度</t>
    <rPh sb="4" eb="6">
      <t>ネンド</t>
    </rPh>
    <phoneticPr fontId="2"/>
  </si>
  <si>
    <t>2032年度</t>
    <rPh sb="4" eb="6">
      <t>ネンド</t>
    </rPh>
    <phoneticPr fontId="2"/>
  </si>
  <si>
    <t>2033年度</t>
    <rPh sb="4" eb="6">
      <t>ネンド</t>
    </rPh>
    <phoneticPr fontId="2"/>
  </si>
  <si>
    <t>2034年度</t>
    <rPh sb="4" eb="6">
      <t>ネンド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</si>
  <si>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</si>
  <si>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</si>
  <si>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>事業者</t>
    <rPh sb="0" eb="3">
      <t>ジギョウシャ</t>
    </rPh>
    <phoneticPr fontId="2"/>
  </si>
  <si>
    <t>年次推移</t>
    <rPh sb="0" eb="2">
      <t>ネンジ</t>
    </rPh>
    <rPh sb="2" eb="4">
      <t>スイイ</t>
    </rPh>
    <phoneticPr fontId="2"/>
  </si>
  <si>
    <t>月次推移</t>
    <rPh sb="0" eb="2">
      <t>ゲツジ</t>
    </rPh>
    <rPh sb="2" eb="4">
      <t>スイイ</t>
    </rPh>
    <phoneticPr fontId="2"/>
  </si>
  <si>
    <t>発電開始時からの月次売電量</t>
    <rPh sb="0" eb="2">
      <t>ハツデン</t>
    </rPh>
    <rPh sb="2" eb="4">
      <t>カイシ</t>
    </rPh>
    <rPh sb="4" eb="5">
      <t>ジ</t>
    </rPh>
    <rPh sb="8" eb="10">
      <t>ゲツジ</t>
    </rPh>
    <rPh sb="10" eb="12">
      <t>バイデン</t>
    </rPh>
    <rPh sb="12" eb="13">
      <t>リョウ</t>
    </rPh>
    <phoneticPr fontId="2"/>
  </si>
  <si>
    <t>(kWh)</t>
    <phoneticPr fontId="2"/>
  </si>
  <si>
    <t>平成26</t>
    <rPh sb="0" eb="2">
      <t>ヘイセイ</t>
    </rPh>
    <phoneticPr fontId="2"/>
  </si>
  <si>
    <t>平成27</t>
    <rPh sb="0" eb="2">
      <t>ヘイセイ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</si>
  <si>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</si>
  <si>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</si>
  <si>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</si>
  <si>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平成31</t>
    <rPh sb="0" eb="2">
      <t>ヘイセイ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</si>
  <si>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</si>
  <si>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</si>
  <si>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</si>
  <si>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</si>
  <si>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</si>
  <si>
    <t>令和7</t>
    <rPh sb="0" eb="2">
      <t>レイワ</t>
    </rPh>
    <phoneticPr fontId="2"/>
  </si>
  <si>
    <t>令和8</t>
    <rPh sb="0" eb="2">
      <t>レイワ</t>
    </rPh>
    <phoneticPr fontId="2"/>
  </si>
  <si>
    <t>令和9</t>
    <rPh sb="0" eb="2">
      <t>レイワ</t>
    </rPh>
    <phoneticPr fontId="2"/>
  </si>
  <si>
    <t>令和10</t>
    <rPh sb="0" eb="2">
      <t>レイワ</t>
    </rPh>
    <phoneticPr fontId="2"/>
  </si>
  <si>
    <t>令和11</t>
    <rPh sb="0" eb="2">
      <t>レイワ</t>
    </rPh>
    <phoneticPr fontId="2"/>
  </si>
  <si>
    <t>令和12</t>
    <rPh sb="0" eb="2">
      <t>レイワ</t>
    </rPh>
    <phoneticPr fontId="2"/>
  </si>
  <si>
    <t>令和13</t>
    <rPh sb="0" eb="2">
      <t>レイワ</t>
    </rPh>
    <phoneticPr fontId="2"/>
  </si>
  <si>
    <t>令和14</t>
    <rPh sb="0" eb="2">
      <t>レイワ</t>
    </rPh>
    <phoneticPr fontId="2"/>
  </si>
  <si>
    <t>令和15</t>
    <rPh sb="0" eb="2">
      <t>レイワ</t>
    </rPh>
    <phoneticPr fontId="2"/>
  </si>
  <si>
    <t>令和16</t>
    <rPh sb="0" eb="2">
      <t>レイワ</t>
    </rPh>
    <phoneticPr fontId="2"/>
  </si>
  <si>
    <t>大阪府立南大阪高等職業技術専門校</t>
    <rPh sb="0" eb="2">
      <t>オオサカ</t>
    </rPh>
    <rPh sb="2" eb="4">
      <t>フリツ</t>
    </rPh>
    <rPh sb="4" eb="5">
      <t>ミナミ</t>
    </rPh>
    <rPh sb="5" eb="7">
      <t>オオサカ</t>
    </rPh>
    <rPh sb="7" eb="9">
      <t>コウトウ</t>
    </rPh>
    <rPh sb="9" eb="11">
      <t>ショクギョウ</t>
    </rPh>
    <rPh sb="11" eb="13">
      <t>ギジュツ</t>
    </rPh>
    <rPh sb="13" eb="15">
      <t>センモン</t>
    </rPh>
    <rPh sb="15" eb="16">
      <t>コウ</t>
    </rPh>
    <phoneticPr fontId="2"/>
  </si>
  <si>
    <t>（株）永輝商事</t>
    <rPh sb="1" eb="2">
      <t>カブ</t>
    </rPh>
    <rPh sb="3" eb="5">
      <t>エイキ</t>
    </rPh>
    <rPh sb="5" eb="7">
      <t>ショウジ</t>
    </rPh>
    <phoneticPr fontId="2"/>
  </si>
  <si>
    <t>ｋW当たり
売電量</t>
    <rPh sb="2" eb="3">
      <t>ア</t>
    </rPh>
    <rPh sb="6" eb="7">
      <t>ウ</t>
    </rPh>
    <rPh sb="7" eb="8">
      <t>デン</t>
    </rPh>
    <rPh sb="8" eb="9">
      <t>リョウ</t>
    </rPh>
    <phoneticPr fontId="2"/>
  </si>
  <si>
    <t>売電金額
（税別)</t>
    <rPh sb="0" eb="1">
      <t>ウ</t>
    </rPh>
    <rPh sb="1" eb="2">
      <t>デン</t>
    </rPh>
    <rPh sb="2" eb="4">
      <t>キンガク</t>
    </rPh>
    <rPh sb="6" eb="8">
      <t>ゼイベツ</t>
    </rPh>
    <phoneticPr fontId="2"/>
  </si>
  <si>
    <t>大阪府立摂津支援学校</t>
    <rPh sb="0" eb="2">
      <t>オオサカ</t>
    </rPh>
    <rPh sb="2" eb="4">
      <t>フリツ</t>
    </rPh>
    <rPh sb="4" eb="6">
      <t>セッツ</t>
    </rPh>
    <rPh sb="6" eb="8">
      <t>シエン</t>
    </rPh>
    <rPh sb="8" eb="10">
      <t>ガッコウ</t>
    </rPh>
    <phoneticPr fontId="2"/>
  </si>
  <si>
    <t>浜田ホールディングス（株）</t>
    <rPh sb="0" eb="2">
      <t>ハマダ</t>
    </rPh>
    <rPh sb="11" eb="12">
      <t>カブ</t>
    </rPh>
    <phoneticPr fontId="2"/>
  </si>
  <si>
    <t>令和17年度</t>
    <rPh sb="0" eb="2">
      <t>レイワ</t>
    </rPh>
    <rPh sb="4" eb="6">
      <t>ネンド</t>
    </rPh>
    <phoneticPr fontId="2"/>
  </si>
  <si>
    <t>　　　　月
　西暦年度</t>
    <rPh sb="4" eb="5">
      <t>ツキ</t>
    </rPh>
    <rPh sb="7" eb="9">
      <t>セイレキ</t>
    </rPh>
    <rPh sb="9" eb="11">
      <t>ネンド</t>
    </rPh>
    <phoneticPr fontId="2"/>
  </si>
  <si>
    <t>元号</t>
    <rPh sb="0" eb="2">
      <t>ゲンゴウ</t>
    </rPh>
    <phoneticPr fontId="2"/>
  </si>
  <si>
    <t>2014年度</t>
    <rPh sb="4" eb="5">
      <t>ネン</t>
    </rPh>
    <rPh sb="5" eb="6">
      <t>ド</t>
    </rPh>
    <phoneticPr fontId="2"/>
  </si>
  <si>
    <t>2015年度</t>
    <rPh sb="4" eb="5">
      <t>ネン</t>
    </rPh>
    <rPh sb="5" eb="6">
      <t>ド</t>
    </rPh>
    <phoneticPr fontId="2"/>
  </si>
  <si>
    <t>2016年度</t>
    <rPh sb="4" eb="5">
      <t>ネン</t>
    </rPh>
    <rPh sb="5" eb="6">
      <t>ド</t>
    </rPh>
    <phoneticPr fontId="2"/>
  </si>
  <si>
    <t>2017年度</t>
    <rPh sb="4" eb="5">
      <t>ネン</t>
    </rPh>
    <rPh sb="5" eb="6">
      <t>ド</t>
    </rPh>
    <phoneticPr fontId="2"/>
  </si>
  <si>
    <t>2018年度</t>
    <rPh sb="4" eb="5">
      <t>ネン</t>
    </rPh>
    <rPh sb="5" eb="6">
      <t>ド</t>
    </rPh>
    <phoneticPr fontId="2"/>
  </si>
  <si>
    <t>2019年度</t>
    <rPh sb="4" eb="5">
      <t>ネン</t>
    </rPh>
    <rPh sb="5" eb="6">
      <t>ド</t>
    </rPh>
    <phoneticPr fontId="2"/>
  </si>
  <si>
    <t>2020年度</t>
    <rPh sb="4" eb="5">
      <t>ネン</t>
    </rPh>
    <rPh sb="5" eb="6">
      <t>ド</t>
    </rPh>
    <phoneticPr fontId="2"/>
  </si>
  <si>
    <t>2021年度</t>
    <rPh sb="4" eb="5">
      <t>ネン</t>
    </rPh>
    <rPh sb="5" eb="6">
      <t>ド</t>
    </rPh>
    <phoneticPr fontId="2"/>
  </si>
  <si>
    <t>2022年度</t>
    <rPh sb="4" eb="5">
      <t>ネン</t>
    </rPh>
    <rPh sb="5" eb="6">
      <t>ド</t>
    </rPh>
    <phoneticPr fontId="2"/>
  </si>
  <si>
    <t>2023年度</t>
    <rPh sb="4" eb="5">
      <t>ネン</t>
    </rPh>
    <rPh sb="5" eb="6">
      <t>ド</t>
    </rPh>
    <phoneticPr fontId="2"/>
  </si>
  <si>
    <t>2024年度</t>
    <rPh sb="4" eb="5">
      <t>ネン</t>
    </rPh>
    <rPh sb="5" eb="6">
      <t>ド</t>
    </rPh>
    <phoneticPr fontId="2"/>
  </si>
  <si>
    <t>2025年度</t>
    <rPh sb="4" eb="5">
      <t>ネン</t>
    </rPh>
    <rPh sb="5" eb="6">
      <t>ド</t>
    </rPh>
    <phoneticPr fontId="2"/>
  </si>
  <si>
    <t>2026年度</t>
    <rPh sb="4" eb="5">
      <t>ネン</t>
    </rPh>
    <rPh sb="5" eb="6">
      <t>ド</t>
    </rPh>
    <phoneticPr fontId="2"/>
  </si>
  <si>
    <t>2027年度</t>
    <rPh sb="4" eb="5">
      <t>ネン</t>
    </rPh>
    <rPh sb="5" eb="6">
      <t>ド</t>
    </rPh>
    <phoneticPr fontId="2"/>
  </si>
  <si>
    <t>2028年度</t>
    <rPh sb="4" eb="5">
      <t>ネン</t>
    </rPh>
    <rPh sb="5" eb="6">
      <t>ド</t>
    </rPh>
    <phoneticPr fontId="2"/>
  </si>
  <si>
    <t>2029年度</t>
    <rPh sb="4" eb="5">
      <t>ネン</t>
    </rPh>
    <rPh sb="5" eb="6">
      <t>ド</t>
    </rPh>
    <phoneticPr fontId="2"/>
  </si>
  <si>
    <t>2030年度</t>
    <rPh sb="4" eb="5">
      <t>ネン</t>
    </rPh>
    <rPh sb="5" eb="6">
      <t>ド</t>
    </rPh>
    <phoneticPr fontId="2"/>
  </si>
  <si>
    <t>2031年度</t>
    <rPh sb="4" eb="5">
      <t>ネン</t>
    </rPh>
    <rPh sb="5" eb="6">
      <t>ド</t>
    </rPh>
    <phoneticPr fontId="2"/>
  </si>
  <si>
    <t>2032年度</t>
    <rPh sb="4" eb="5">
      <t>ネン</t>
    </rPh>
    <rPh sb="5" eb="6">
      <t>ド</t>
    </rPh>
    <phoneticPr fontId="2"/>
  </si>
  <si>
    <t>2033年度</t>
    <rPh sb="4" eb="5">
      <t>ネン</t>
    </rPh>
    <rPh sb="5" eb="6">
      <t>ド</t>
    </rPh>
    <phoneticPr fontId="2"/>
  </si>
  <si>
    <t>2034年度</t>
    <rPh sb="4" eb="5">
      <t>ネン</t>
    </rPh>
    <rPh sb="5" eb="6">
      <t>ド</t>
    </rPh>
    <phoneticPr fontId="2"/>
  </si>
  <si>
    <t>想定
累計売電量</t>
    <rPh sb="0" eb="2">
      <t>ソウテイ</t>
    </rPh>
    <rPh sb="3" eb="5">
      <t>ルイケイ</t>
    </rPh>
    <rPh sb="5" eb="7">
      <t>バイデン</t>
    </rPh>
    <rPh sb="7" eb="8">
      <t>リョウ</t>
    </rPh>
    <phoneticPr fontId="2"/>
  </si>
  <si>
    <t>想定
発電量</t>
    <rPh sb="0" eb="2">
      <t>ソウテイ</t>
    </rPh>
    <rPh sb="3" eb="5">
      <t>ハツデン</t>
    </rPh>
    <rPh sb="5" eb="6">
      <t>リョウ</t>
    </rPh>
    <phoneticPr fontId="2"/>
  </si>
  <si>
    <t>施設リスト（Excelシート名リスト：グラフページで施設ドロップダウンリストに利用）</t>
    <rPh sb="0" eb="2">
      <t>シセツ</t>
    </rPh>
    <rPh sb="14" eb="15">
      <t>メイ</t>
    </rPh>
    <rPh sb="26" eb="28">
      <t>シセツ</t>
    </rPh>
    <rPh sb="39" eb="41">
      <t>リヨウ</t>
    </rPh>
    <phoneticPr fontId="2"/>
  </si>
  <si>
    <t>1南大阪職技専</t>
  </si>
  <si>
    <t>2泉南支援</t>
  </si>
  <si>
    <t>3砂川厚生福祉C</t>
  </si>
  <si>
    <t>4貝塚高校</t>
  </si>
  <si>
    <t>5豊中上津島</t>
    <phoneticPr fontId="2"/>
  </si>
  <si>
    <t>6摂津支援</t>
  </si>
  <si>
    <t>7西浦支援</t>
  </si>
  <si>
    <t>8枚方支援</t>
  </si>
  <si>
    <t>9鴻池</t>
  </si>
  <si>
    <t>10なわて</t>
  </si>
  <si>
    <t>11高槻</t>
  </si>
  <si>
    <t>12富田林</t>
  </si>
  <si>
    <t>施設選択</t>
    <rPh sb="0" eb="2">
      <t>シセツ</t>
    </rPh>
    <rPh sb="2" eb="4">
      <t>センタク</t>
    </rPh>
    <phoneticPr fontId="2"/>
  </si>
  <si>
    <t>大阪府立泉南支援学校</t>
    <rPh sb="0" eb="2">
      <t>オオサカ</t>
    </rPh>
    <rPh sb="2" eb="4">
      <t>フリツ</t>
    </rPh>
    <rPh sb="4" eb="6">
      <t>センナン</t>
    </rPh>
    <rPh sb="6" eb="8">
      <t>シエン</t>
    </rPh>
    <rPh sb="8" eb="10">
      <t>ガッコウ</t>
    </rPh>
    <phoneticPr fontId="2"/>
  </si>
  <si>
    <t>大阪府立貝塚高等学校</t>
    <rPh sb="0" eb="2">
      <t>オオサカ</t>
    </rPh>
    <rPh sb="2" eb="4">
      <t>フリツ</t>
    </rPh>
    <rPh sb="4" eb="6">
      <t>カイヅカ</t>
    </rPh>
    <rPh sb="6" eb="8">
      <t>コウトウ</t>
    </rPh>
    <rPh sb="8" eb="10">
      <t>ガッコウ</t>
    </rPh>
    <phoneticPr fontId="2"/>
  </si>
  <si>
    <t>大阪府豊中上津島住宅（１号棟）</t>
    <rPh sb="0" eb="3">
      <t>オオサカフ</t>
    </rPh>
    <rPh sb="3" eb="5">
      <t>トヨナカ</t>
    </rPh>
    <rPh sb="5" eb="6">
      <t>ウエ</t>
    </rPh>
    <rPh sb="6" eb="8">
      <t>ツシマ</t>
    </rPh>
    <rPh sb="8" eb="10">
      <t>ジュウタク</t>
    </rPh>
    <rPh sb="12" eb="13">
      <t>ゴウ</t>
    </rPh>
    <rPh sb="13" eb="14">
      <t>ムネ</t>
    </rPh>
    <phoneticPr fontId="2"/>
  </si>
  <si>
    <t>大阪府豊中上津島住宅（２号棟）</t>
    <rPh sb="0" eb="3">
      <t>オオサカフ</t>
    </rPh>
    <rPh sb="3" eb="5">
      <t>トヨナカ</t>
    </rPh>
    <rPh sb="5" eb="6">
      <t>ウエ</t>
    </rPh>
    <rPh sb="6" eb="8">
      <t>ツシマ</t>
    </rPh>
    <rPh sb="8" eb="10">
      <t>ジュウタク</t>
    </rPh>
    <rPh sb="12" eb="13">
      <t>ゴウ</t>
    </rPh>
    <rPh sb="13" eb="14">
      <t>ムネ</t>
    </rPh>
    <phoneticPr fontId="2"/>
  </si>
  <si>
    <t>大阪府豊中上津島住宅（３号棟）</t>
    <rPh sb="0" eb="3">
      <t>オオサカフ</t>
    </rPh>
    <rPh sb="3" eb="5">
      <t>トヨナカ</t>
    </rPh>
    <rPh sb="5" eb="6">
      <t>ウエ</t>
    </rPh>
    <rPh sb="6" eb="8">
      <t>ツシマ</t>
    </rPh>
    <rPh sb="8" eb="10">
      <t>ジュウタク</t>
    </rPh>
    <rPh sb="12" eb="13">
      <t>ゴウ</t>
    </rPh>
    <rPh sb="13" eb="14">
      <t>ムネ</t>
    </rPh>
    <phoneticPr fontId="2"/>
  </si>
  <si>
    <t>Excelワークシート名</t>
    <rPh sb="11" eb="12">
      <t>メイ</t>
    </rPh>
    <phoneticPr fontId="2"/>
  </si>
  <si>
    <t>大阪府立西浦支援学校</t>
    <rPh sb="0" eb="2">
      <t>オオサカ</t>
    </rPh>
    <rPh sb="2" eb="4">
      <t>フリツ</t>
    </rPh>
    <rPh sb="4" eb="6">
      <t>ニシウラ</t>
    </rPh>
    <rPh sb="6" eb="8">
      <t>シエン</t>
    </rPh>
    <rPh sb="8" eb="10">
      <t>ガッコウ</t>
    </rPh>
    <phoneticPr fontId="2"/>
  </si>
  <si>
    <t>（株）ライジングコーポレーション</t>
    <rPh sb="1" eb="2">
      <t>カブ</t>
    </rPh>
    <phoneticPr fontId="2"/>
  </si>
  <si>
    <t>鴻池水みらいセンター</t>
    <rPh sb="0" eb="2">
      <t>コウノイケ</t>
    </rPh>
    <rPh sb="2" eb="3">
      <t>ミズ</t>
    </rPh>
    <phoneticPr fontId="2"/>
  </si>
  <si>
    <t>（株）西尾木材工業所</t>
    <rPh sb="1" eb="2">
      <t>カブ</t>
    </rPh>
    <rPh sb="3" eb="5">
      <t>ニシオ</t>
    </rPh>
    <rPh sb="5" eb="7">
      <t>モクザイ</t>
    </rPh>
    <rPh sb="7" eb="10">
      <t>コウギョウショ</t>
    </rPh>
    <phoneticPr fontId="2"/>
  </si>
  <si>
    <t>令和18年度</t>
    <rPh sb="0" eb="2">
      <t>レイワ</t>
    </rPh>
    <rPh sb="4" eb="6">
      <t>ネンド</t>
    </rPh>
    <phoneticPr fontId="2"/>
  </si>
  <si>
    <t>なわて水みらいセンター</t>
    <rPh sb="3" eb="4">
      <t>ミズ</t>
    </rPh>
    <phoneticPr fontId="2"/>
  </si>
  <si>
    <t>高槻水みらいセンター</t>
    <rPh sb="0" eb="2">
      <t>タカツキ</t>
    </rPh>
    <rPh sb="2" eb="3">
      <t>ミズ</t>
    </rPh>
    <phoneticPr fontId="2"/>
  </si>
  <si>
    <t>（株）柴田工業</t>
    <rPh sb="1" eb="2">
      <t>カブ</t>
    </rPh>
    <rPh sb="3" eb="5">
      <t>シバタ</t>
    </rPh>
    <rPh sb="5" eb="7">
      <t>コウギョウ</t>
    </rPh>
    <phoneticPr fontId="2"/>
  </si>
  <si>
    <t>大阪府立富田林支援学校</t>
    <rPh sb="0" eb="3">
      <t>オオサカフ</t>
    </rPh>
    <rPh sb="3" eb="4">
      <t>リツ</t>
    </rPh>
    <rPh sb="4" eb="7">
      <t>トンダバヤシ</t>
    </rPh>
    <rPh sb="7" eb="9">
      <t>シエン</t>
    </rPh>
    <rPh sb="9" eb="11">
      <t>ガッコウ</t>
    </rPh>
    <phoneticPr fontId="2"/>
  </si>
  <si>
    <t>大阪府豊中上津島住宅</t>
    <rPh sb="0" eb="3">
      <t>オオサカフ</t>
    </rPh>
    <rPh sb="3" eb="5">
      <t>トヨナカ</t>
    </rPh>
    <rPh sb="5" eb="6">
      <t>ウエ</t>
    </rPh>
    <rPh sb="6" eb="8">
      <t>ツシマ</t>
    </rPh>
    <rPh sb="8" eb="10">
      <t>ジュウタク</t>
    </rPh>
    <phoneticPr fontId="2"/>
  </si>
  <si>
    <t>（株）MTEC CORPORATION</t>
    <rPh sb="1" eb="2">
      <t>カブ</t>
    </rPh>
    <phoneticPr fontId="2"/>
  </si>
  <si>
    <t>（#N/A表示は、グラフで値を表示させないため）</t>
    <rPh sb="5" eb="7">
      <t>ヒョウジ</t>
    </rPh>
    <rPh sb="13" eb="14">
      <t>アタイ</t>
    </rPh>
    <rPh sb="15" eb="17">
      <t>ヒョウジ</t>
    </rPh>
    <phoneticPr fontId="2"/>
  </si>
  <si>
    <t>用語解説</t>
    <rPh sb="0" eb="2">
      <t>ヨウゴ</t>
    </rPh>
    <rPh sb="2" eb="4">
      <t>カイセツ</t>
    </rPh>
    <phoneticPr fontId="2"/>
  </si>
  <si>
    <t>設備利用率</t>
    <rPh sb="0" eb="2">
      <t>セツビ</t>
    </rPh>
    <rPh sb="2" eb="5">
      <t>リヨウリツ</t>
    </rPh>
    <phoneticPr fontId="2"/>
  </si>
  <si>
    <t>設備容量</t>
    <phoneticPr fontId="2"/>
  </si>
  <si>
    <r>
      <t>発電設備における単位時間当たりの最大仕事量。「定格出力」「設備出力」あるいは単に「出力」と表現されることもある。</t>
    </r>
    <r>
      <rPr>
        <vertAlign val="superscript"/>
        <sz val="10"/>
        <color theme="3" tint="-0.24994659260841701"/>
        <rFont val="メイリオ"/>
        <family val="3"/>
        <charset val="128"/>
      </rPr>
      <t>※1</t>
    </r>
    <phoneticPr fontId="2"/>
  </si>
  <si>
    <t>参考文献</t>
    <rPh sb="0" eb="2">
      <t>サンコウ</t>
    </rPh>
    <rPh sb="2" eb="4">
      <t>ブンケン</t>
    </rPh>
    <phoneticPr fontId="2"/>
  </si>
  <si>
    <r>
      <t>平均的な太陽光発電（10kW以上）の設備利用率</t>
    </r>
    <r>
      <rPr>
        <vertAlign val="superscript"/>
        <sz val="10"/>
        <color theme="4" tint="-0.24994659260841701"/>
        <rFont val="メイリオ"/>
        <family val="3"/>
        <charset val="128"/>
      </rPr>
      <t>※2</t>
    </r>
    <rPh sb="0" eb="3">
      <t>ヘイキンテキ</t>
    </rPh>
    <phoneticPr fontId="2"/>
  </si>
  <si>
    <t>全天日射量</t>
    <rPh sb="0" eb="2">
      <t>ゼンテン</t>
    </rPh>
    <rPh sb="2" eb="4">
      <t>ニッシャ</t>
    </rPh>
    <rPh sb="4" eb="5">
      <t>リョウ</t>
    </rPh>
    <phoneticPr fontId="2"/>
  </si>
  <si>
    <r>
      <t>発電設備の総供給設備容量に対する発電電力量の比であり、設備がどのくらい有効に使われているかを表現する指標である。
設備利用率 ＝ 年間発電電力量</t>
    </r>
    <r>
      <rPr>
        <sz val="8"/>
        <color theme="3" tint="-0.24994659260841701"/>
        <rFont val="メイリオ"/>
        <family val="3"/>
        <charset val="128"/>
      </rPr>
      <t>(kWh/年)</t>
    </r>
    <r>
      <rPr>
        <sz val="10"/>
        <color theme="1"/>
        <rFont val="メイリオ"/>
        <family val="3"/>
        <charset val="128"/>
      </rPr>
      <t>／（年間時間数（365 日×24 時間）×設備容量</t>
    </r>
    <r>
      <rPr>
        <sz val="8"/>
        <color theme="3" tint="-0.24994659260841701"/>
        <rFont val="メイリオ"/>
        <family val="3"/>
        <charset val="128"/>
      </rPr>
      <t>(kW)</t>
    </r>
    <r>
      <rPr>
        <sz val="10"/>
        <color theme="1"/>
        <rFont val="メイリオ"/>
        <family val="3"/>
        <charset val="128"/>
      </rPr>
      <t>）</t>
    </r>
    <r>
      <rPr>
        <vertAlign val="superscript"/>
        <sz val="10"/>
        <color theme="3" tint="-0.24994659260841701"/>
        <rFont val="メイリオ"/>
        <family val="3"/>
        <charset val="128"/>
      </rPr>
      <t>※1</t>
    </r>
    <phoneticPr fontId="2"/>
  </si>
  <si>
    <r>
      <t>太陽から直接地上に到達する直達日射と、太陽光が大気中の粒子等により散乱・反射されて 地上に届く散乱日射の和で、全天空からの日射を測定したものが全天日射量です。</t>
    </r>
    <r>
      <rPr>
        <vertAlign val="superscript"/>
        <sz val="10"/>
        <color theme="3" tint="-0.24994659260841701"/>
        <rFont val="メイリオ"/>
        <family val="3"/>
        <charset val="128"/>
      </rPr>
      <t>※4</t>
    </r>
    <r>
      <rPr>
        <sz val="10"/>
        <color theme="1"/>
        <rFont val="メイリオ"/>
        <family val="3"/>
        <charset val="128"/>
      </rPr>
      <t>　この日射量は、太陽光発電の年間・月間発電量を推定することに活用できるとされています。</t>
    </r>
    <r>
      <rPr>
        <vertAlign val="superscript"/>
        <sz val="10"/>
        <color theme="3" tint="-0.24994659260841701"/>
        <rFont val="メイリオ"/>
        <family val="3"/>
        <charset val="128"/>
      </rPr>
      <t>※5</t>
    </r>
    <rPh sb="13" eb="15">
      <t>チョクタツ</t>
    </rPh>
    <rPh sb="15" eb="17">
      <t>ニッシャ</t>
    </rPh>
    <rPh sb="47" eb="49">
      <t>サンラン</t>
    </rPh>
    <rPh sb="49" eb="51">
      <t>ニッシャ</t>
    </rPh>
    <rPh sb="55" eb="56">
      <t>ゼン</t>
    </rPh>
    <rPh sb="56" eb="58">
      <t>テンクウ</t>
    </rPh>
    <rPh sb="61" eb="63">
      <t>ニッシャ</t>
    </rPh>
    <rPh sb="64" eb="66">
      <t>ソクテイ</t>
    </rPh>
    <rPh sb="75" eb="76">
      <t>リョウ</t>
    </rPh>
    <rPh sb="84" eb="86">
      <t>ニッシャ</t>
    </rPh>
    <rPh sb="86" eb="87">
      <t>リョウ</t>
    </rPh>
    <rPh sb="89" eb="92">
      <t>タイヨウコウ</t>
    </rPh>
    <rPh sb="92" eb="94">
      <t>ハツデン</t>
    </rPh>
    <phoneticPr fontId="2"/>
  </si>
  <si>
    <r>
      <t>グラフを作成するための一時集計表　（</t>
    </r>
    <r>
      <rPr>
        <b/>
        <sz val="11"/>
        <color theme="1"/>
        <rFont val="ＭＳ Ｐゴシック"/>
        <family val="3"/>
        <charset val="128"/>
        <scheme val="minor"/>
      </rPr>
      <t>グラフworksheetで施設名を選択</t>
    </r>
    <r>
      <rPr>
        <sz val="11"/>
        <color theme="1"/>
        <rFont val="ＭＳ Ｐゴシック"/>
        <family val="2"/>
        <charset val="128"/>
        <scheme val="minor"/>
      </rPr>
      <t>すると、</t>
    </r>
    <r>
      <rPr>
        <sz val="11"/>
        <color theme="9" tint="-0.499984740745262"/>
        <rFont val="ＭＳ Ｐゴシック"/>
        <family val="3"/>
        <charset val="128"/>
        <scheme val="minor"/>
      </rPr>
      <t>オレンジで着色したセル</t>
    </r>
    <r>
      <rPr>
        <sz val="11"/>
        <color theme="1"/>
        <rFont val="ＭＳ Ｐゴシック"/>
        <family val="2"/>
        <charset val="128"/>
        <scheme val="minor"/>
      </rPr>
      <t>が自動更新される）</t>
    </r>
    <rPh sb="4" eb="6">
      <t>サクセイ</t>
    </rPh>
    <rPh sb="11" eb="13">
      <t>イチジ</t>
    </rPh>
    <rPh sb="13" eb="16">
      <t>シュウケイヒョウ</t>
    </rPh>
    <rPh sb="31" eb="33">
      <t>シセツ</t>
    </rPh>
    <rPh sb="33" eb="34">
      <t>メイ</t>
    </rPh>
    <rPh sb="35" eb="37">
      <t>センタク</t>
    </rPh>
    <rPh sb="46" eb="48">
      <t>チャクショク</t>
    </rPh>
    <rPh sb="53" eb="55">
      <t>ジドウ</t>
    </rPh>
    <rPh sb="55" eb="57">
      <t>コウシン</t>
    </rPh>
    <phoneticPr fontId="2"/>
  </si>
  <si>
    <t>全施設合計</t>
    <rPh sb="0" eb="1">
      <t>ゼン</t>
    </rPh>
    <rPh sb="1" eb="3">
      <t>シセツ</t>
    </rPh>
    <rPh sb="3" eb="5">
      <t>ゴウケイ</t>
    </rPh>
    <phoneticPr fontId="2"/>
  </si>
  <si>
    <t>13全施設合計</t>
    <rPh sb="2" eb="3">
      <t>ゼン</t>
    </rPh>
    <rPh sb="3" eb="5">
      <t>シセツ</t>
    </rPh>
    <rPh sb="5" eb="7">
      <t>ゴウケイ</t>
    </rPh>
    <phoneticPr fontId="2"/>
  </si>
  <si>
    <t>平均売電価格算出</t>
    <rPh sb="0" eb="2">
      <t>ヘイキン</t>
    </rPh>
    <rPh sb="2" eb="4">
      <t>バイデン</t>
    </rPh>
    <rPh sb="4" eb="6">
      <t>カカク</t>
    </rPh>
    <rPh sb="6" eb="8">
      <t>サンシュツ</t>
    </rPh>
    <phoneticPr fontId="2"/>
  </si>
  <si>
    <t>施設名</t>
    <rPh sb="0" eb="2">
      <t>シセツ</t>
    </rPh>
    <rPh sb="2" eb="3">
      <t>メイ</t>
    </rPh>
    <phoneticPr fontId="2"/>
  </si>
  <si>
    <t>売電単価</t>
    <rPh sb="0" eb="2">
      <t>バイデン</t>
    </rPh>
    <rPh sb="2" eb="4">
      <t>タンカ</t>
    </rPh>
    <phoneticPr fontId="2"/>
  </si>
  <si>
    <t>合計</t>
    <rPh sb="0" eb="2">
      <t>ゴウケイ</t>
    </rPh>
    <phoneticPr fontId="2"/>
  </si>
  <si>
    <t>売電金額</t>
    <rPh sb="0" eb="2">
      <t>バイデン</t>
    </rPh>
    <rPh sb="2" eb="4">
      <t>キンガク</t>
    </rPh>
    <phoneticPr fontId="2"/>
  </si>
  <si>
    <t>売電開始</t>
    <rPh sb="0" eb="2">
      <t>バイデン</t>
    </rPh>
    <rPh sb="2" eb="4">
      <t>カイシ</t>
    </rPh>
    <phoneticPr fontId="2"/>
  </si>
  <si>
    <t>累積設備容量</t>
    <rPh sb="0" eb="2">
      <t>ルイセキ</t>
    </rPh>
    <rPh sb="2" eb="4">
      <t>セツビ</t>
    </rPh>
    <rPh sb="4" eb="6">
      <t>ヨウリョウ</t>
    </rPh>
    <phoneticPr fontId="2"/>
  </si>
  <si>
    <t>←総設備容量の1/2を全施設の売電開始日とする</t>
    <rPh sb="1" eb="2">
      <t>ソウ</t>
    </rPh>
    <rPh sb="2" eb="4">
      <t>セツビ</t>
    </rPh>
    <rPh sb="4" eb="6">
      <t>ヨウリョウ</t>
    </rPh>
    <rPh sb="11" eb="12">
      <t>ゼン</t>
    </rPh>
    <rPh sb="12" eb="14">
      <t>シセツ</t>
    </rPh>
    <rPh sb="15" eb="17">
      <t>バイデン</t>
    </rPh>
    <rPh sb="17" eb="19">
      <t>カイシ</t>
    </rPh>
    <rPh sb="19" eb="20">
      <t>ビ</t>
    </rPh>
    <phoneticPr fontId="2"/>
  </si>
  <si>
    <t xml:space="preserve"> </t>
    <phoneticPr fontId="2"/>
  </si>
  <si>
    <t>売電開始日からの年度末経過日数</t>
    <rPh sb="0" eb="2">
      <t>バイデン</t>
    </rPh>
    <rPh sb="2" eb="4">
      <t>カイシ</t>
    </rPh>
    <rPh sb="4" eb="5">
      <t>ビ</t>
    </rPh>
    <rPh sb="8" eb="11">
      <t>ネンドマツ</t>
    </rPh>
    <rPh sb="11" eb="13">
      <t>ケイカ</t>
    </rPh>
    <rPh sb="13" eb="15">
      <t>ニッスウ</t>
    </rPh>
    <phoneticPr fontId="2"/>
  </si>
  <si>
    <t>想定累積発電量</t>
    <rPh sb="0" eb="2">
      <t>ソウテイ</t>
    </rPh>
    <rPh sb="2" eb="4">
      <t>ルイセキ</t>
    </rPh>
    <rPh sb="4" eb="6">
      <t>ハツデン</t>
    </rPh>
    <rPh sb="6" eb="7">
      <t>リョウ</t>
    </rPh>
    <phoneticPr fontId="2"/>
  </si>
  <si>
    <t>令和02</t>
    <rPh sb="0" eb="2">
      <t>レイワ</t>
    </rPh>
    <phoneticPr fontId="2"/>
  </si>
  <si>
    <t>令和03</t>
    <rPh sb="0" eb="2">
      <t>レイワ</t>
    </rPh>
    <phoneticPr fontId="2"/>
  </si>
  <si>
    <t xml:space="preserve">※１　環境省　平成２１年度　再生可能エネルギー導入ポテンシャル調査調査報告書　『第２章　用語の解説』（2010年3月）
　　https://www.env.go.jp/earth/report/h22-02/
※２　資源エネルギー庁　第25回 調達価格等算定委員会　『資料1　電源種別（太陽光・風力）のコスト動向等について』（2016年11月1日）
　　https://www.meti.go.jp/shingikai/santeii/025.html
※３　資源エネルギー庁　第40回 調達価格等算定委員会　『資料3　太陽光発電について（事務局資料）』（2018年11月8日）
　　https://www.meti.go.jp/shingikai/santeii/040.html
※４　気象庁　『日射・赤外放射について よくある質問』
　　https://www.data.jma.go.jp/gmd/env/radiation/faq_rad.html
※５　NEDO　『日射に関するデータベース』
　　https://www.nedo.go.jp/library/nissharyou.html
</t>
    <rPh sb="345" eb="348">
      <t>キショウチョウ</t>
    </rPh>
    <phoneticPr fontId="2"/>
  </si>
  <si>
    <t>令和04</t>
    <rPh sb="0" eb="2">
      <t>レイワ</t>
    </rPh>
    <phoneticPr fontId="2"/>
  </si>
  <si>
    <t>設備容量、想定設備利用率（14%）からおおよその累積発電量を想定したものです。なお、設置場所ごとの日射条件や地域的な天候により、実際の発電量は想定発電量に対してずれが生じます。</t>
    <rPh sb="0" eb="2">
      <t>セツビ</t>
    </rPh>
    <rPh sb="2" eb="4">
      <t>ヨウリョウ</t>
    </rPh>
    <rPh sb="5" eb="7">
      <t>ソウテイ</t>
    </rPh>
    <rPh sb="7" eb="9">
      <t>セツビ</t>
    </rPh>
    <rPh sb="9" eb="12">
      <t>リヨウリツ</t>
    </rPh>
    <rPh sb="24" eb="26">
      <t>ルイセキ</t>
    </rPh>
    <rPh sb="26" eb="28">
      <t>ハツデン</t>
    </rPh>
    <rPh sb="28" eb="29">
      <t>リョウ</t>
    </rPh>
    <rPh sb="30" eb="32">
      <t>ソウテイ</t>
    </rPh>
    <rPh sb="42" eb="44">
      <t>セッチ</t>
    </rPh>
    <rPh sb="44" eb="46">
      <t>バショ</t>
    </rPh>
    <rPh sb="49" eb="51">
      <t>ニッシャ</t>
    </rPh>
    <rPh sb="51" eb="53">
      <t>ジョウケン</t>
    </rPh>
    <rPh sb="54" eb="57">
      <t>チイキテキ</t>
    </rPh>
    <rPh sb="58" eb="60">
      <t>テンコウ</t>
    </rPh>
    <rPh sb="64" eb="66">
      <t>ジッサイ</t>
    </rPh>
    <rPh sb="67" eb="69">
      <t>ハツデン</t>
    </rPh>
    <rPh sb="69" eb="70">
      <t>リョウ</t>
    </rPh>
    <rPh sb="71" eb="73">
      <t>ソウテイ</t>
    </rPh>
    <rPh sb="73" eb="75">
      <t>ハツデン</t>
    </rPh>
    <rPh sb="75" eb="76">
      <t>リョウ</t>
    </rPh>
    <rPh sb="77" eb="78">
      <t>タイ</t>
    </rPh>
    <rPh sb="83" eb="84">
      <t>ショウ</t>
    </rPh>
    <phoneticPr fontId="2"/>
  </si>
  <si>
    <t>全天日射量の10年平均　（気象庁　大阪市，MJ/m^2  webページの各種データ・資料 &gt; 過去の気象データ検索 &gt; 月ごとの値 より）</t>
    <rPh sb="0" eb="2">
      <t>ゼンテン</t>
    </rPh>
    <rPh sb="2" eb="4">
      <t>ニッシャ</t>
    </rPh>
    <rPh sb="4" eb="5">
      <t>リョウ</t>
    </rPh>
    <phoneticPr fontId="2"/>
  </si>
  <si>
    <t>令和05</t>
    <rPh sb="0" eb="2">
      <t>レイワ</t>
    </rPh>
    <phoneticPr fontId="2"/>
  </si>
  <si>
    <t>令和06</t>
    <rPh sb="0" eb="2">
      <t>レイワ</t>
    </rPh>
    <phoneticPr fontId="2"/>
  </si>
  <si>
    <t>大阪府立枚方支援学校・大阪府立むらの高等支援学校</t>
    <rPh sb="0" eb="2">
      <t>オオサカ</t>
    </rPh>
    <rPh sb="2" eb="4">
      <t>フリツ</t>
    </rPh>
    <rPh sb="4" eb="6">
      <t>ヒラカタ</t>
    </rPh>
    <rPh sb="6" eb="8">
      <t>シエン</t>
    </rPh>
    <rPh sb="8" eb="10">
      <t>ガッコウ</t>
    </rPh>
    <rPh sb="11" eb="15">
      <t>オオサカフリツ</t>
    </rPh>
    <rPh sb="18" eb="20">
      <t>コウトウ</t>
    </rPh>
    <rPh sb="20" eb="22">
      <t>シエン</t>
    </rPh>
    <rPh sb="22" eb="24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</si>
</sst>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#,###"/>
    <numFmt numFmtId="178" formatCode="0.0_ "/>
    <numFmt numFmtId="179" formatCode="[$-411]ge\.m\.d;@"/>
    <numFmt numFmtId="180" formatCode="0_);[Red]\(0\)"/>
    <numFmt numFmtId="181" formatCode="yyyy\([$-411]ge\)\.m\.d;@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Arial"/>
      <family val="2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vertAlign val="superscript"/>
      <sz val="10"/>
      <color theme="3" tint="-0.24994659260841701"/>
      <name val="メイリオ"/>
      <family val="3"/>
      <charset val="128"/>
    </font>
    <font>
      <vertAlign val="superscript"/>
      <sz val="10"/>
      <color theme="4" tint="-0.24994659260841701"/>
      <name val="メイリオ"/>
      <family val="3"/>
      <charset val="128"/>
    </font>
    <font>
      <sz val="8"/>
      <color theme="3" tint="-0.24994659260841701"/>
      <name val="メイリオ"/>
      <family val="3"/>
      <charset val="128"/>
    </font>
    <font>
      <sz val="7"/>
      <color theme="1"/>
      <name val="メイリオ"/>
      <family val="3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3" tint="0.39991454817346722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4" tint="-0.2499465926084170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17" fontId="3" fillId="0" borderId="9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9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28" xfId="0" applyFont="1" applyBorder="1">
      <alignment vertical="center"/>
    </xf>
    <xf numFmtId="38" fontId="0" fillId="0" borderId="0" xfId="1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17" fontId="0" fillId="0" borderId="0" xfId="0" applyNumberFormat="1">
      <alignment vertical="center"/>
    </xf>
    <xf numFmtId="0" fontId="0" fillId="2" borderId="0" xfId="0" applyFill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0" fillId="3" borderId="29" xfId="0" applyFill="1" applyBorder="1">
      <alignment vertical="center"/>
    </xf>
    <xf numFmtId="0" fontId="12" fillId="0" borderId="29" xfId="0" applyFont="1" applyBorder="1">
      <alignment vertical="center"/>
    </xf>
    <xf numFmtId="0" fontId="0" fillId="0" borderId="29" xfId="0" applyBorder="1">
      <alignment vertical="center"/>
    </xf>
    <xf numFmtId="0" fontId="13" fillId="0" borderId="0" xfId="0" applyFont="1" applyBorder="1">
      <alignment vertical="center"/>
    </xf>
    <xf numFmtId="177" fontId="14" fillId="0" borderId="0" xfId="1" applyNumberFormat="1" applyFont="1" applyBorder="1">
      <alignment vertical="center"/>
    </xf>
    <xf numFmtId="0" fontId="7" fillId="4" borderId="0" xfId="0" applyFont="1" applyFill="1" applyBorder="1">
      <alignment vertical="center"/>
    </xf>
    <xf numFmtId="0" fontId="13" fillId="4" borderId="0" xfId="0" applyFont="1" applyFill="1" applyBorder="1" applyAlignment="1">
      <alignment horizontal="right" vertical="center"/>
    </xf>
    <xf numFmtId="176" fontId="3" fillId="0" borderId="18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38" fontId="5" fillId="0" borderId="5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38" fontId="5" fillId="0" borderId="33" xfId="1" applyFont="1" applyBorder="1" applyAlignment="1">
      <alignment horizontal="right" vertical="center"/>
    </xf>
    <xf numFmtId="38" fontId="5" fillId="0" borderId="34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6" xfId="0" applyBorder="1">
      <alignment vertical="center"/>
    </xf>
    <xf numFmtId="0" fontId="0" fillId="0" borderId="1" xfId="0" applyBorder="1">
      <alignment vertical="center"/>
    </xf>
    <xf numFmtId="0" fontId="0" fillId="0" borderId="38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4" fillId="0" borderId="14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46" xfId="0" applyBorder="1">
      <alignment vertical="center"/>
    </xf>
    <xf numFmtId="0" fontId="4" fillId="0" borderId="0" xfId="0" applyFont="1" applyFill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3" fillId="5" borderId="28" xfId="0" applyFont="1" applyFill="1" applyBorder="1">
      <alignment vertical="center"/>
    </xf>
    <xf numFmtId="0" fontId="15" fillId="0" borderId="35" xfId="0" applyFont="1" applyBorder="1">
      <alignment vertical="center"/>
    </xf>
    <xf numFmtId="10" fontId="0" fillId="0" borderId="51" xfId="0" applyNumberFormat="1" applyBorder="1">
      <alignment vertical="center"/>
    </xf>
    <xf numFmtId="0" fontId="0" fillId="0" borderId="48" xfId="0" applyBorder="1">
      <alignment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5" fillId="0" borderId="55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177" fontId="5" fillId="5" borderId="5" xfId="1" applyNumberFormat="1" applyFont="1" applyFill="1" applyBorder="1" applyAlignment="1">
      <alignment horizontal="right" vertical="center"/>
    </xf>
    <xf numFmtId="177" fontId="5" fillId="5" borderId="3" xfId="1" applyNumberFormat="1" applyFont="1" applyFill="1" applyBorder="1" applyAlignment="1">
      <alignment horizontal="right" vertical="center"/>
    </xf>
    <xf numFmtId="177" fontId="5" fillId="5" borderId="39" xfId="1" applyNumberFormat="1" applyFont="1" applyFill="1" applyBorder="1" applyAlignment="1">
      <alignment horizontal="right" vertical="center"/>
    </xf>
    <xf numFmtId="0" fontId="0" fillId="0" borderId="56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5" fillId="0" borderId="59" xfId="1" applyFont="1" applyFill="1" applyBorder="1">
      <alignment vertical="center"/>
    </xf>
    <xf numFmtId="180" fontId="3" fillId="0" borderId="18" xfId="0" applyNumberFormat="1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38" fontId="5" fillId="0" borderId="39" xfId="1" applyFont="1" applyBorder="1" applyAlignment="1">
      <alignment horizontal="right" vertical="center"/>
    </xf>
    <xf numFmtId="176" fontId="3" fillId="5" borderId="18" xfId="0" applyNumberFormat="1" applyFont="1" applyFill="1" applyBorder="1">
      <alignment vertical="center"/>
    </xf>
    <xf numFmtId="38" fontId="5" fillId="5" borderId="1" xfId="1" applyFont="1" applyFill="1" applyBorder="1" applyAlignment="1">
      <alignment horizontal="right" vertical="center"/>
    </xf>
    <xf numFmtId="38" fontId="5" fillId="5" borderId="3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9" fillId="2" borderId="0" xfId="0" applyFont="1" applyFill="1">
      <alignment vertical="center"/>
    </xf>
    <xf numFmtId="0" fontId="9" fillId="6" borderId="60" xfId="0" applyFont="1" applyFill="1" applyBorder="1">
      <alignment vertical="center"/>
    </xf>
    <xf numFmtId="0" fontId="9" fillId="0" borderId="60" xfId="0" applyFont="1" applyBorder="1">
      <alignment vertical="center"/>
    </xf>
    <xf numFmtId="0" fontId="9" fillId="6" borderId="61" xfId="0" applyFont="1" applyFill="1" applyBorder="1">
      <alignment vertical="center"/>
    </xf>
    <xf numFmtId="0" fontId="9" fillId="0" borderId="61" xfId="0" applyFont="1" applyBorder="1">
      <alignment vertical="center"/>
    </xf>
    <xf numFmtId="176" fontId="5" fillId="5" borderId="18" xfId="0" applyNumberFormat="1" applyFont="1" applyFill="1" applyBorder="1">
      <alignment vertical="center"/>
    </xf>
    <xf numFmtId="0" fontId="0" fillId="0" borderId="58" xfId="0" applyFill="1" applyBorder="1">
      <alignment vertical="center"/>
    </xf>
    <xf numFmtId="38" fontId="17" fillId="5" borderId="5" xfId="1" applyFont="1" applyFill="1" applyBorder="1" applyAlignment="1">
      <alignment horizontal="right" vertical="center"/>
    </xf>
    <xf numFmtId="38" fontId="17" fillId="5" borderId="3" xfId="1" applyFont="1" applyFill="1" applyBorder="1" applyAlignment="1">
      <alignment horizontal="right" vertical="center"/>
    </xf>
    <xf numFmtId="38" fontId="17" fillId="5" borderId="39" xfId="1" applyFont="1" applyFill="1" applyBorder="1" applyAlignment="1">
      <alignment horizontal="right"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NumberFormat="1">
      <alignment vertical="center"/>
    </xf>
    <xf numFmtId="0" fontId="24" fillId="0" borderId="0" xfId="0" applyFont="1" applyAlignment="1">
      <alignment vertical="center" wrapText="1"/>
    </xf>
    <xf numFmtId="177" fontId="25" fillId="0" borderId="0" xfId="1" applyNumberFormat="1" applyFont="1" applyBorder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38" fontId="5" fillId="0" borderId="14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38" fontId="1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38" fontId="17" fillId="0" borderId="14" xfId="1" applyFont="1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38" fontId="0" fillId="0" borderId="0" xfId="1" applyFont="1" applyAlignment="1">
      <alignment vertical="center" shrinkToFit="1"/>
    </xf>
    <xf numFmtId="38" fontId="17" fillId="0" borderId="17" xfId="1" applyFont="1" applyBorder="1" applyAlignment="1">
      <alignment vertical="center" shrinkToFit="1"/>
    </xf>
    <xf numFmtId="38" fontId="17" fillId="0" borderId="7" xfId="1" applyFont="1" applyBorder="1" applyAlignment="1">
      <alignment vertical="center" shrinkToFit="1"/>
    </xf>
    <xf numFmtId="38" fontId="5" fillId="0" borderId="17" xfId="1" applyFont="1" applyBorder="1" applyAlignment="1">
      <alignment vertical="center" shrinkToFit="1"/>
    </xf>
    <xf numFmtId="176" fontId="3" fillId="5" borderId="18" xfId="0" applyNumberFormat="1" applyFont="1" applyFill="1" applyBorder="1" applyAlignment="1">
      <alignment vertical="center" shrinkToFit="1"/>
    </xf>
    <xf numFmtId="38" fontId="5" fillId="0" borderId="14" xfId="1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38" fontId="0" fillId="0" borderId="52" xfId="1" applyFont="1" applyBorder="1" applyAlignment="1">
      <alignment vertical="center" shrinkToFit="1"/>
    </xf>
    <xf numFmtId="38" fontId="0" fillId="0" borderId="40" xfId="1" applyFont="1" applyBorder="1" applyAlignment="1">
      <alignment vertical="center" shrinkToFit="1"/>
    </xf>
    <xf numFmtId="38" fontId="0" fillId="0" borderId="37" xfId="1" applyFont="1" applyBorder="1" applyAlignment="1">
      <alignment vertical="center" shrinkToFit="1"/>
    </xf>
    <xf numFmtId="38" fontId="0" fillId="0" borderId="38" xfId="1" applyFont="1" applyBorder="1" applyAlignment="1">
      <alignment vertical="center" shrinkToFit="1"/>
    </xf>
    <xf numFmtId="38" fontId="0" fillId="0" borderId="2" xfId="1" applyFont="1" applyBorder="1" applyAlignment="1">
      <alignment vertical="center" shrinkToFit="1"/>
    </xf>
    <xf numFmtId="38" fontId="0" fillId="0" borderId="39" xfId="1" applyFont="1" applyBorder="1" applyAlignment="1">
      <alignment vertical="center" shrinkToFit="1"/>
    </xf>
    <xf numFmtId="0" fontId="0" fillId="0" borderId="49" xfId="0" applyBorder="1">
      <alignment vertical="center"/>
    </xf>
    <xf numFmtId="0" fontId="0" fillId="0" borderId="33" xfId="0" applyBorder="1">
      <alignment vertical="center"/>
    </xf>
    <xf numFmtId="0" fontId="0" fillId="0" borderId="50" xfId="0" applyBorder="1">
      <alignment vertical="center"/>
    </xf>
    <xf numFmtId="17" fontId="3" fillId="5" borderId="18" xfId="0" applyNumberFormat="1" applyFont="1" applyFill="1" applyBorder="1" applyAlignment="1">
      <alignment vertical="center" shrinkToFit="1"/>
    </xf>
    <xf numFmtId="17" fontId="3" fillId="5" borderId="9" xfId="0" applyNumberFormat="1" applyFont="1" applyFill="1" applyBorder="1" applyAlignment="1">
      <alignment vertical="center" shrinkToFit="1"/>
    </xf>
    <xf numFmtId="0" fontId="3" fillId="5" borderId="9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181" fontId="3" fillId="5" borderId="9" xfId="0" applyNumberFormat="1" applyFont="1" applyFill="1" applyBorder="1" applyAlignment="1">
      <alignment vertical="center" shrinkToFit="1"/>
    </xf>
    <xf numFmtId="17" fontId="3" fillId="5" borderId="9" xfId="0" applyNumberFormat="1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right" vertical="center"/>
    </xf>
    <xf numFmtId="17" fontId="3" fillId="0" borderId="16" xfId="0" applyNumberFormat="1" applyFont="1" applyBorder="1" applyAlignment="1">
      <alignment horizontal="center" vertical="center"/>
    </xf>
    <xf numFmtId="17" fontId="3" fillId="0" borderId="23" xfId="0" applyNumberFormat="1" applyFont="1" applyBorder="1" applyAlignment="1">
      <alignment horizontal="center" vertical="center"/>
    </xf>
    <xf numFmtId="17" fontId="3" fillId="0" borderId="24" xfId="0" applyNumberFormat="1" applyFont="1" applyBorder="1" applyAlignment="1">
      <alignment horizontal="center" vertical="center"/>
    </xf>
    <xf numFmtId="17" fontId="10" fillId="0" borderId="0" xfId="0" applyNumberFormat="1" applyFont="1" applyAlignment="1">
      <alignment horizontal="left" vertical="center" shrinkToFit="1"/>
    </xf>
    <xf numFmtId="0" fontId="0" fillId="5" borderId="55" xfId="0" applyFill="1" applyBorder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3" fillId="0" borderId="9" xfId="0" applyNumberFormat="1" applyFont="1" applyBorder="1" applyAlignment="1">
      <alignment horizontal="left" vertical="center"/>
    </xf>
    <xf numFmtId="17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57" fontId="3" fillId="0" borderId="9" xfId="0" applyNumberFormat="1" applyFont="1" applyBorder="1" applyAlignment="1">
      <alignment horizontal="center" vertical="center"/>
    </xf>
    <xf numFmtId="17" fontId="12" fillId="0" borderId="0" xfId="0" applyNumberFormat="1" applyFont="1">
      <alignment vertical="center"/>
    </xf>
    <xf numFmtId="0" fontId="28" fillId="0" borderId="0" xfId="0" applyFont="1" applyAlignment="1">
      <alignment vertical="center" shrinkToFit="1"/>
    </xf>
  </cellXfs>
  <cellStyles count="3">
    <cellStyle name="桁区切り" xfId="1" builtinId="6"/>
    <cellStyle name="標準" xfId="0" builtinId="0"/>
    <cellStyle name="標準 4" xfId="2" xr:uid="{00000000-0005-0000-0000-000002000000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3642809055004E-2"/>
          <c:y val="8.3969465648854963E-2"/>
          <c:w val="0.90900860503202296"/>
          <c:h val="0.85804491995752441"/>
        </c:manualLayout>
      </c:layout>
      <c:lineChart>
        <c:grouping val="standard"/>
        <c:varyColors val="0"/>
        <c:ser>
          <c:idx val="0"/>
          <c:order val="0"/>
          <c:tx>
            <c:v>2014年度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一時集計表!$D$7:$O$7</c:f>
              <c:numCache>
                <c:formatCode>#,###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4-4339-9E6C-E87614F0022A}"/>
            </c:ext>
          </c:extLst>
        </c:ser>
        <c:ser>
          <c:idx val="1"/>
          <c:order val="1"/>
          <c:tx>
            <c:v>2015年度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一時集計表!$D$8:$O$8</c:f>
              <c:numCache>
                <c:formatCode>#,###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5524</c:v>
                </c:pt>
                <c:pt idx="8">
                  <c:v>12536</c:v>
                </c:pt>
                <c:pt idx="9">
                  <c:v>13865</c:v>
                </c:pt>
                <c:pt idx="10">
                  <c:v>17826</c:v>
                </c:pt>
                <c:pt idx="11">
                  <c:v>18274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4-4339-9E6C-E87614F0022A}"/>
            </c:ext>
          </c:extLst>
        </c:ser>
        <c:ser>
          <c:idx val="2"/>
          <c:order val="2"/>
          <c:tx>
            <c:v>2016年度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一時集計表!$D$9:$O$9</c:f>
              <c:numCache>
                <c:formatCode>#,###</c:formatCode>
                <c:ptCount val="12"/>
                <c:pt idx="0">
                  <c:v>23561</c:v>
                </c:pt>
                <c:pt idx="1">
                  <c:v>24953</c:v>
                </c:pt>
                <c:pt idx="2">
                  <c:v>25802</c:v>
                </c:pt>
                <c:pt idx="3">
                  <c:v>21022</c:v>
                </c:pt>
                <c:pt idx="4">
                  <c:v>27437</c:v>
                </c:pt>
                <c:pt idx="5">
                  <c:v>21982</c:v>
                </c:pt>
                <c:pt idx="6">
                  <c:v>16043</c:v>
                </c:pt>
                <c:pt idx="7">
                  <c:v>16760</c:v>
                </c:pt>
                <c:pt idx="8">
                  <c:v>12848</c:v>
                </c:pt>
                <c:pt idx="9">
                  <c:v>13982</c:v>
                </c:pt>
                <c:pt idx="10">
                  <c:v>14544</c:v>
                </c:pt>
                <c:pt idx="11">
                  <c:v>19337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D4-4339-9E6C-E87614F0022A}"/>
            </c:ext>
          </c:extLst>
        </c:ser>
        <c:ser>
          <c:idx val="3"/>
          <c:order val="3"/>
          <c:tx>
            <c:v>2017年度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一時集計表!$D$10:$O$10</c:f>
              <c:numCache>
                <c:formatCode>#,###</c:formatCode>
                <c:ptCount val="12"/>
                <c:pt idx="0">
                  <c:v>21864</c:v>
                </c:pt>
                <c:pt idx="1">
                  <c:v>27119</c:v>
                </c:pt>
                <c:pt idx="2">
                  <c:v>31032</c:v>
                </c:pt>
                <c:pt idx="3">
                  <c:v>22986</c:v>
                </c:pt>
                <c:pt idx="4">
                  <c:v>23804</c:v>
                </c:pt>
                <c:pt idx="5">
                  <c:v>21398</c:v>
                </c:pt>
                <c:pt idx="6">
                  <c:v>14750</c:v>
                </c:pt>
                <c:pt idx="7">
                  <c:v>14568</c:v>
                </c:pt>
                <c:pt idx="8">
                  <c:v>14285</c:v>
                </c:pt>
                <c:pt idx="9">
                  <c:v>13553</c:v>
                </c:pt>
                <c:pt idx="10">
                  <c:v>18023</c:v>
                </c:pt>
                <c:pt idx="11">
                  <c:v>20301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D4-4339-9E6C-E87614F0022A}"/>
            </c:ext>
          </c:extLst>
        </c:ser>
        <c:ser>
          <c:idx val="4"/>
          <c:order val="4"/>
          <c:tx>
            <c:v>2018年度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一時集計表!$D$11:$O$11</c:f>
              <c:numCache>
                <c:formatCode>#,###</c:formatCode>
                <c:ptCount val="12"/>
                <c:pt idx="0">
                  <c:v>24507</c:v>
                </c:pt>
                <c:pt idx="1">
                  <c:v>26339</c:v>
                </c:pt>
                <c:pt idx="2">
                  <c:v>25349</c:v>
                </c:pt>
                <c:pt idx="3">
                  <c:v>22578</c:v>
                </c:pt>
                <c:pt idx="4">
                  <c:v>27865</c:v>
                </c:pt>
                <c:pt idx="5">
                  <c:v>20090</c:v>
                </c:pt>
                <c:pt idx="6">
                  <c:v>16711</c:v>
                </c:pt>
                <c:pt idx="7">
                  <c:v>18063</c:v>
                </c:pt>
                <c:pt idx="8">
                  <c:v>12614</c:v>
                </c:pt>
                <c:pt idx="9">
                  <c:v>13642</c:v>
                </c:pt>
                <c:pt idx="10">
                  <c:v>14478</c:v>
                </c:pt>
                <c:pt idx="11">
                  <c:v>16204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D4-4339-9E6C-E87614F0022A}"/>
            </c:ext>
          </c:extLst>
        </c:ser>
        <c:ser>
          <c:idx val="5"/>
          <c:order val="5"/>
          <c:tx>
            <c:v>2019年度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一時集計表!$D$12:$O$12</c:f>
              <c:numCache>
                <c:formatCode>#,###</c:formatCode>
                <c:ptCount val="12"/>
                <c:pt idx="0">
                  <c:v>25041</c:v>
                </c:pt>
                <c:pt idx="1">
                  <c:v>26215</c:v>
                </c:pt>
                <c:pt idx="2">
                  <c:v>25989</c:v>
                </c:pt>
                <c:pt idx="3">
                  <c:v>20582</c:v>
                </c:pt>
                <c:pt idx="4">
                  <c:v>26307</c:v>
                </c:pt>
                <c:pt idx="5">
                  <c:v>22337</c:v>
                </c:pt>
                <c:pt idx="6">
                  <c:v>17340</c:v>
                </c:pt>
                <c:pt idx="7">
                  <c:v>17131</c:v>
                </c:pt>
                <c:pt idx="8">
                  <c:v>12629</c:v>
                </c:pt>
                <c:pt idx="9">
                  <c:v>12717</c:v>
                </c:pt>
                <c:pt idx="10">
                  <c:v>14824</c:v>
                </c:pt>
                <c:pt idx="11">
                  <c:v>18575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D4-4339-9E6C-E87614F0022A}"/>
            </c:ext>
          </c:extLst>
        </c:ser>
        <c:ser>
          <c:idx val="6"/>
          <c:order val="6"/>
          <c:tx>
            <c:v>2020年度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  <c:extLst xmlns:c15="http://schemas.microsoft.com/office/drawing/2012/chart"/>
            </c:strRef>
          </c:cat>
          <c:val>
            <c:numRef>
              <c:f>一時集計表!$D$13:$O$13</c:f>
              <c:numCache>
                <c:formatCode>#,###</c:formatCode>
                <c:ptCount val="12"/>
                <c:pt idx="0">
                  <c:v>24866</c:v>
                </c:pt>
                <c:pt idx="1">
                  <c:v>24584</c:v>
                </c:pt>
                <c:pt idx="2">
                  <c:v>22673</c:v>
                </c:pt>
                <c:pt idx="3">
                  <c:v>16161</c:v>
                </c:pt>
                <c:pt idx="4">
                  <c:v>23111</c:v>
                </c:pt>
                <c:pt idx="5">
                  <c:v>22922</c:v>
                </c:pt>
                <c:pt idx="6">
                  <c:v>17872</c:v>
                </c:pt>
                <c:pt idx="7">
                  <c:v>18005</c:v>
                </c:pt>
                <c:pt idx="8">
                  <c:v>14805</c:v>
                </c:pt>
                <c:pt idx="9">
                  <c:v>14093</c:v>
                </c:pt>
                <c:pt idx="10">
                  <c:v>16473</c:v>
                </c:pt>
                <c:pt idx="11">
                  <c:v>19315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DD4-4339-9E6C-E87614F0022A}"/>
            </c:ext>
          </c:extLst>
        </c:ser>
        <c:ser>
          <c:idx val="7"/>
          <c:order val="7"/>
          <c:tx>
            <c:v>2021年度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  <c:extLst xmlns:c15="http://schemas.microsoft.com/office/drawing/2012/chart"/>
            </c:strRef>
          </c:cat>
          <c:val>
            <c:numRef>
              <c:f>一時集計表!$D$14:$O$14</c:f>
              <c:numCache>
                <c:formatCode>#,###</c:formatCode>
                <c:ptCount val="12"/>
                <c:pt idx="0">
                  <c:v>24004</c:v>
                </c:pt>
                <c:pt idx="1">
                  <c:v>24193</c:v>
                </c:pt>
                <c:pt idx="2">
                  <c:v>22354</c:v>
                </c:pt>
                <c:pt idx="3">
                  <c:v>17985</c:v>
                </c:pt>
                <c:pt idx="4">
                  <c:v>22354</c:v>
                </c:pt>
                <c:pt idx="5">
                  <c:v>18527</c:v>
                </c:pt>
                <c:pt idx="6">
                  <c:v>20800</c:v>
                </c:pt>
                <c:pt idx="7">
                  <c:v>17454</c:v>
                </c:pt>
                <c:pt idx="8">
                  <c:v>15203</c:v>
                </c:pt>
                <c:pt idx="9">
                  <c:v>14926</c:v>
                </c:pt>
                <c:pt idx="10">
                  <c:v>17036</c:v>
                </c:pt>
                <c:pt idx="11">
                  <c:v>19667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BDD4-4339-9E6C-E87614F0022A}"/>
            </c:ext>
          </c:extLst>
        </c:ser>
        <c:ser>
          <c:idx val="8"/>
          <c:order val="8"/>
          <c:tx>
            <c:v>2022年度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  <c:extLst xmlns:c15="http://schemas.microsoft.com/office/drawing/2012/chart"/>
            </c:strRef>
          </c:cat>
          <c:val>
            <c:numRef>
              <c:f>一時集計表!$D$15:$O$15</c:f>
              <c:numCache>
                <c:formatCode>#,###</c:formatCode>
                <c:ptCount val="12"/>
                <c:pt idx="0">
                  <c:v>23695</c:v>
                </c:pt>
                <c:pt idx="1">
                  <c:v>23283</c:v>
                </c:pt>
                <c:pt idx="2">
                  <c:v>26577</c:v>
                </c:pt>
                <c:pt idx="3">
                  <c:v>22937</c:v>
                </c:pt>
                <c:pt idx="4">
                  <c:v>25623</c:v>
                </c:pt>
                <c:pt idx="5">
                  <c:v>21981</c:v>
                </c:pt>
                <c:pt idx="6">
                  <c:v>16874</c:v>
                </c:pt>
                <c:pt idx="7">
                  <c:v>19635</c:v>
                </c:pt>
                <c:pt idx="8">
                  <c:v>13243</c:v>
                </c:pt>
                <c:pt idx="9">
                  <c:v>13993</c:v>
                </c:pt>
                <c:pt idx="10">
                  <c:v>14926</c:v>
                </c:pt>
                <c:pt idx="11">
                  <c:v>19911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BDD4-4339-9E6C-E87614F0022A}"/>
            </c:ext>
          </c:extLst>
        </c:ser>
        <c:ser>
          <c:idx val="9"/>
          <c:order val="9"/>
          <c:tx>
            <c:v>2023年度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  <c:extLst xmlns:c15="http://schemas.microsoft.com/office/drawing/2012/chart"/>
            </c:strRef>
          </c:cat>
          <c:val>
            <c:numRef>
              <c:f>一時集計表!$D$16:$O$16</c:f>
              <c:numCache>
                <c:formatCode>#,###</c:formatCode>
                <c:ptCount val="12"/>
                <c:pt idx="0">
                  <c:v>23028</c:v>
                </c:pt>
                <c:pt idx="1">
                  <c:v>26138</c:v>
                </c:pt>
                <c:pt idx="2">
                  <c:v>21168</c:v>
                </c:pt>
                <c:pt idx="3">
                  <c:v>19761</c:v>
                </c:pt>
                <c:pt idx="4">
                  <c:v>25178</c:v>
                </c:pt>
                <c:pt idx="5">
                  <c:v>21723</c:v>
                </c:pt>
                <c:pt idx="6">
                  <c:v>18331</c:v>
                </c:pt>
                <c:pt idx="7">
                  <c:v>17288</c:v>
                </c:pt>
                <c:pt idx="8">
                  <c:v>14699</c:v>
                </c:pt>
                <c:pt idx="9">
                  <c:v>15047</c:v>
                </c:pt>
                <c:pt idx="10">
                  <c:v>14909</c:v>
                </c:pt>
                <c:pt idx="11">
                  <c:v>13452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BDD4-4339-9E6C-E87614F0022A}"/>
            </c:ext>
          </c:extLst>
        </c:ser>
        <c:ser>
          <c:idx val="10"/>
          <c:order val="10"/>
          <c:tx>
            <c:v>2024年度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一時集計表!$D$6:$O$6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  <c:extLst xmlns:c15="http://schemas.microsoft.com/office/drawing/2012/chart"/>
            </c:strRef>
          </c:cat>
          <c:val>
            <c:numRef>
              <c:f>一時集計表!$D$17:$O$17</c:f>
              <c:numCache>
                <c:formatCode>#,###</c:formatCode>
                <c:ptCount val="12"/>
                <c:pt idx="0">
                  <c:v>19472</c:v>
                </c:pt>
                <c:pt idx="1">
                  <c:v>23054</c:v>
                </c:pt>
                <c:pt idx="2">
                  <c:v>26142</c:v>
                </c:pt>
                <c:pt idx="3">
                  <c:v>20390</c:v>
                </c:pt>
                <c:pt idx="4">
                  <c:v>26781</c:v>
                </c:pt>
                <c:pt idx="5">
                  <c:v>22697</c:v>
                </c:pt>
                <c:pt idx="6">
                  <c:v>18370</c:v>
                </c:pt>
                <c:pt idx="7">
                  <c:v>15454</c:v>
                </c:pt>
                <c:pt idx="8">
                  <c:v>15548</c:v>
                </c:pt>
                <c:pt idx="9">
                  <c:v>14707</c:v>
                </c:pt>
                <c:pt idx="10">
                  <c:v>17825</c:v>
                </c:pt>
                <c:pt idx="11">
                  <c:v>16093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BDD4-4339-9E6C-E87614F0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980288"/>
        <c:axId val="514775664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v>系列12</c:v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一時集計表!$D$18:$O$18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BDD4-4339-9E6C-E87614F0022A}"/>
                  </c:ext>
                </c:extLst>
              </c15:ser>
            </c15:filteredLineSeries>
            <c15:filteredLineSeries>
              <c15:ser>
                <c:idx val="12"/>
                <c:order val="12"/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一時集計表!$D$19:$O$19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DD4-4339-9E6C-E87614F0022A}"/>
                  </c:ext>
                </c:extLst>
              </c15:ser>
            </c15:filteredLineSeries>
            <c15:filteredLineSeries>
              <c15:ser>
                <c:idx val="13"/>
                <c:order val="13"/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一時集計表!$D$20:$O$20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DD4-4339-9E6C-E87614F0022A}"/>
                  </c:ext>
                </c:extLst>
              </c15:ser>
            </c15:filteredLineSeries>
            <c15:filteredLineSeries>
              <c15:ser>
                <c:idx val="14"/>
                <c:order val="14"/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一時集計表!$D$21:$O$21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DD4-4339-9E6C-E87614F0022A}"/>
                  </c:ext>
                </c:extLst>
              </c15:ser>
            </c15:filteredLineSeries>
            <c15:filteredLineSeries>
              <c15:ser>
                <c:idx val="15"/>
                <c:order val="15"/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一時集計表!$D$22:$O$22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DD4-4339-9E6C-E87614F0022A}"/>
                  </c:ext>
                </c:extLst>
              </c15:ser>
            </c15:filteredLineSeries>
            <c15:filteredLineSeries>
              <c15:ser>
                <c:idx val="16"/>
                <c:order val="16"/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一時集計表!$D$23:$O$23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DD4-4339-9E6C-E87614F0022A}"/>
                  </c:ext>
                </c:extLst>
              </c15:ser>
            </c15:filteredLineSeries>
            <c15:filteredLineSeries>
              <c15:ser>
                <c:idx val="17"/>
                <c:order val="17"/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一時集計表!$D$24:$O$24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DD4-4339-9E6C-E87614F0022A}"/>
                  </c:ext>
                </c:extLst>
              </c15:ser>
            </c15:filteredLineSeries>
            <c15:filteredLineSeries>
              <c15:ser>
                <c:idx val="18"/>
                <c:order val="18"/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一時集計表!$D$25:$O$25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DD4-4339-9E6C-E87614F0022A}"/>
                  </c:ext>
                </c:extLst>
              </c15:ser>
            </c15:filteredLineSeries>
            <c15:filteredLineSeries>
              <c15:ser>
                <c:idx val="19"/>
                <c:order val="19"/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一時集計表!$D$26:$O$26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DD4-4339-9E6C-E87614F0022A}"/>
                  </c:ext>
                </c:extLst>
              </c15:ser>
            </c15:filteredLineSeries>
            <c15:filteredLineSeries>
              <c15:ser>
                <c:idx val="20"/>
                <c:order val="20"/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一時集計表!$D$6:$O$6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一時集計表!$D$27:$O$27</c15:sqref>
                        </c15:formulaRef>
                      </c:ext>
                    </c:extLst>
                    <c:numCache>
                      <c:formatCode>#,###</c:formatCode>
                      <c:ptCount val="12"/>
                      <c:pt idx="0">
                        <c:v>#N/A</c:v>
                      </c:pt>
                      <c:pt idx="1">
                        <c:v>#N/A</c:v>
                      </c:pt>
                      <c:pt idx="2">
                        <c:v>#N/A</c:v>
                      </c:pt>
                      <c:pt idx="3">
                        <c:v>#N/A</c:v>
                      </c:pt>
                      <c:pt idx="4">
                        <c:v>#N/A</c:v>
                      </c:pt>
                      <c:pt idx="5">
                        <c:v>#N/A</c:v>
                      </c:pt>
                      <c:pt idx="6">
                        <c:v>#N/A</c:v>
                      </c:pt>
                      <c:pt idx="7">
                        <c:v>#N/A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BDD4-4339-9E6C-E87614F0022A}"/>
                  </c:ext>
                </c:extLst>
              </c15:ser>
            </c15:filteredLineSeries>
          </c:ext>
        </c:extLst>
      </c:lineChart>
      <c:catAx>
        <c:axId val="416980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75664"/>
        <c:crosses val="autoZero"/>
        <c:auto val="1"/>
        <c:lblAlgn val="ctr"/>
        <c:lblOffset val="100"/>
        <c:noMultiLvlLbl val="0"/>
      </c:catAx>
      <c:valAx>
        <c:axId val="51477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1698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75806505199512"/>
          <c:y val="6.2651911754273967E-2"/>
          <c:w val="0.6701089308928363"/>
          <c:h val="0.10059700645527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28934180404265E-2"/>
          <c:y val="7.434944237918216E-2"/>
          <c:w val="0.93187612547242538"/>
          <c:h val="0.83190469221087138"/>
        </c:manualLayout>
      </c:layout>
      <c:lineChart>
        <c:grouping val="standard"/>
        <c:varyColors val="0"/>
        <c:ser>
          <c:idx val="0"/>
          <c:order val="0"/>
          <c:tx>
            <c:v>全天日射量</c:v>
          </c:tx>
          <c:spPr>
            <a:ln w="63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一時集計表!$D$31:$O$31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一時集計表!$D$42:$O$42</c:f>
              <c:numCache>
                <c:formatCode>General</c:formatCode>
                <c:ptCount val="12"/>
                <c:pt idx="0">
                  <c:v>17.559999999999999</c:v>
                </c:pt>
                <c:pt idx="1">
                  <c:v>20.140000000000004</c:v>
                </c:pt>
                <c:pt idx="2">
                  <c:v>18.41</c:v>
                </c:pt>
                <c:pt idx="3">
                  <c:v>18.719999999999995</c:v>
                </c:pt>
                <c:pt idx="4">
                  <c:v>19.479999999999997</c:v>
                </c:pt>
                <c:pt idx="5">
                  <c:v>14.430000000000001</c:v>
                </c:pt>
                <c:pt idx="6">
                  <c:v>12.48</c:v>
                </c:pt>
                <c:pt idx="7">
                  <c:v>10.049999999999999</c:v>
                </c:pt>
                <c:pt idx="8">
                  <c:v>8.6800000000000015</c:v>
                </c:pt>
                <c:pt idx="9">
                  <c:v>9.1900000000000013</c:v>
                </c:pt>
                <c:pt idx="10">
                  <c:v>11.580000000000002</c:v>
                </c:pt>
                <c:pt idx="11">
                  <c:v>14.829999999999998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6-4B9F-819F-650FCE0FE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161200"/>
        <c:axId val="1066044272"/>
      </c:lineChart>
      <c:catAx>
        <c:axId val="41916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66044272"/>
        <c:crosses val="autoZero"/>
        <c:auto val="1"/>
        <c:lblAlgn val="ctr"/>
        <c:lblOffset val="100"/>
        <c:noMultiLvlLbl val="0"/>
      </c:catAx>
      <c:valAx>
        <c:axId val="106604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916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40500017295432E-2"/>
          <c:y val="7.3543463028485065E-2"/>
          <c:w val="0.86784141673241411"/>
          <c:h val="0.72876608297919676"/>
        </c:manualLayout>
      </c:layout>
      <c:barChart>
        <c:barDir val="col"/>
        <c:grouping val="clustered"/>
        <c:varyColors val="0"/>
        <c:ser>
          <c:idx val="0"/>
          <c:order val="0"/>
          <c:tx>
            <c:v>年間売電量 (左軸)</c:v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numFmt formatCode="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グラフ!$D$64:$D$84</c:f>
              <c:strCache>
                <c:ptCount val="21"/>
                <c:pt idx="0">
                  <c:v>2014年度</c:v>
                </c:pt>
                <c:pt idx="1">
                  <c:v>2015年度</c:v>
                </c:pt>
                <c:pt idx="2">
                  <c:v>2016年度</c:v>
                </c:pt>
                <c:pt idx="3">
                  <c:v>2017年度</c:v>
                </c:pt>
                <c:pt idx="4">
                  <c:v>2018年度</c:v>
                </c:pt>
                <c:pt idx="5">
                  <c:v>2019年度</c:v>
                </c:pt>
                <c:pt idx="6">
                  <c:v>2020年度</c:v>
                </c:pt>
                <c:pt idx="7">
                  <c:v>2021年度</c:v>
                </c:pt>
                <c:pt idx="8">
                  <c:v>2022年度</c:v>
                </c:pt>
                <c:pt idx="9">
                  <c:v>2023年度</c:v>
                </c:pt>
                <c:pt idx="10">
                  <c:v>2024年度</c:v>
                </c:pt>
                <c:pt idx="11">
                  <c:v>2025年度</c:v>
                </c:pt>
                <c:pt idx="12">
                  <c:v>2026年度</c:v>
                </c:pt>
                <c:pt idx="13">
                  <c:v>2027年度</c:v>
                </c:pt>
                <c:pt idx="14">
                  <c:v>2028年度</c:v>
                </c:pt>
                <c:pt idx="15">
                  <c:v>2029年度</c:v>
                </c:pt>
                <c:pt idx="16">
                  <c:v>2030年度</c:v>
                </c:pt>
                <c:pt idx="17">
                  <c:v>2031年度</c:v>
                </c:pt>
                <c:pt idx="18">
                  <c:v>2032年度</c:v>
                </c:pt>
                <c:pt idx="19">
                  <c:v>2033年度</c:v>
                </c:pt>
                <c:pt idx="20">
                  <c:v>2034年度</c:v>
                </c:pt>
              </c:strCache>
            </c:strRef>
          </c:cat>
          <c:val>
            <c:numRef>
              <c:f>一時集計表!$P$7:$P$27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68025</c:v>
                </c:pt>
                <c:pt idx="2">
                  <c:v>238271</c:v>
                </c:pt>
                <c:pt idx="3">
                  <c:v>243683</c:v>
                </c:pt>
                <c:pt idx="4">
                  <c:v>238440</c:v>
                </c:pt>
                <c:pt idx="5">
                  <c:v>239687</c:v>
                </c:pt>
                <c:pt idx="6">
                  <c:v>234880</c:v>
                </c:pt>
                <c:pt idx="7">
                  <c:v>234503</c:v>
                </c:pt>
                <c:pt idx="8">
                  <c:v>242678</c:v>
                </c:pt>
                <c:pt idx="9">
                  <c:v>230722</c:v>
                </c:pt>
                <c:pt idx="10">
                  <c:v>236533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9-4116-8D27-C1A3057E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669839"/>
        <c:axId val="484679823"/>
      </c:barChart>
      <c:lineChart>
        <c:grouping val="standard"/>
        <c:varyColors val="0"/>
        <c:ser>
          <c:idx val="1"/>
          <c:order val="1"/>
          <c:tx>
            <c:v>累積売電量 (右軸)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2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一時集計表!$Q$7:$Q$27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68025</c:v>
                </c:pt>
                <c:pt idx="2">
                  <c:v>306296</c:v>
                </c:pt>
                <c:pt idx="3">
                  <c:v>549979</c:v>
                </c:pt>
                <c:pt idx="4">
                  <c:v>788419</c:v>
                </c:pt>
                <c:pt idx="5">
                  <c:v>1028106</c:v>
                </c:pt>
                <c:pt idx="6">
                  <c:v>1262986</c:v>
                </c:pt>
                <c:pt idx="7">
                  <c:v>1497489</c:v>
                </c:pt>
                <c:pt idx="8">
                  <c:v>1740167</c:v>
                </c:pt>
                <c:pt idx="9">
                  <c:v>1970889</c:v>
                </c:pt>
                <c:pt idx="10">
                  <c:v>2207422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9-4116-8D27-C1A3057EF952}"/>
            </c:ext>
          </c:extLst>
        </c:ser>
        <c:ser>
          <c:idx val="2"/>
          <c:order val="2"/>
          <c:tx>
            <c:v>設備利用率14%の想定累積売電量 (右軸)</c:v>
          </c:tx>
          <c:spPr>
            <a:ln w="63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一時集計表!$T$7:$T$27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89510.400000000009</c:v>
                </c:pt>
                <c:pt idx="2">
                  <c:v>310262.40000000002</c:v>
                </c:pt>
                <c:pt idx="3">
                  <c:v>531014.40000000002</c:v>
                </c:pt>
                <c:pt idx="4">
                  <c:v>751766.4</c:v>
                </c:pt>
                <c:pt idx="5">
                  <c:v>972518.40000000002</c:v>
                </c:pt>
                <c:pt idx="6">
                  <c:v>1193270.4000000001</c:v>
                </c:pt>
                <c:pt idx="7">
                  <c:v>1414022.4000000001</c:v>
                </c:pt>
                <c:pt idx="8">
                  <c:v>1634774.4000000001</c:v>
                </c:pt>
                <c:pt idx="9">
                  <c:v>1855526.4000000001</c:v>
                </c:pt>
                <c:pt idx="10">
                  <c:v>2076278.4000000001</c:v>
                </c:pt>
                <c:pt idx="11">
                  <c:v>2297030.4000000004</c:v>
                </c:pt>
                <c:pt idx="12">
                  <c:v>2517782.4000000004</c:v>
                </c:pt>
                <c:pt idx="13">
                  <c:v>2738534.4000000004</c:v>
                </c:pt>
                <c:pt idx="14">
                  <c:v>2959286.4000000004</c:v>
                </c:pt>
                <c:pt idx="15">
                  <c:v>3180038.4000000004</c:v>
                </c:pt>
                <c:pt idx="16">
                  <c:v>3400790.4000000004</c:v>
                </c:pt>
                <c:pt idx="17">
                  <c:v>3621542.4000000004</c:v>
                </c:pt>
                <c:pt idx="18">
                  <c:v>3842294.4000000004</c:v>
                </c:pt>
                <c:pt idx="19">
                  <c:v>4063046.4000000004</c:v>
                </c:pt>
                <c:pt idx="20">
                  <c:v>4283798.4000000004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9-4116-8D27-C1A3057E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75247"/>
        <c:axId val="484673167"/>
      </c:lineChart>
      <c:catAx>
        <c:axId val="48466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84679823"/>
        <c:crosses val="autoZero"/>
        <c:auto val="1"/>
        <c:lblAlgn val="ctr"/>
        <c:lblOffset val="100"/>
        <c:noMultiLvlLbl val="0"/>
      </c:catAx>
      <c:valAx>
        <c:axId val="48467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84669839"/>
        <c:crosses val="autoZero"/>
        <c:crossBetween val="between"/>
      </c:valAx>
      <c:valAx>
        <c:axId val="484673167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84675247"/>
        <c:crosses val="max"/>
        <c:crossBetween val="between"/>
      </c:valAx>
      <c:catAx>
        <c:axId val="484675247"/>
        <c:scaling>
          <c:orientation val="minMax"/>
        </c:scaling>
        <c:delete val="1"/>
        <c:axPos val="b"/>
        <c:majorTickMark val="out"/>
        <c:minorTickMark val="none"/>
        <c:tickLblPos val="nextTo"/>
        <c:crossAx val="484673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230468688013994"/>
          <c:y val="0.33334112337019328"/>
          <c:w val="0.18142636990973385"/>
          <c:h val="0.31459477882775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30872</xdr:colOff>
      <xdr:row>37</xdr:row>
      <xdr:rowOff>12388</xdr:rowOff>
    </xdr:from>
    <xdr:to>
      <xdr:col>17</xdr:col>
      <xdr:colOff>461584</xdr:colOff>
      <xdr:row>57</xdr:row>
      <xdr:rowOff>81368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415646</xdr:colOff>
      <xdr:row>45</xdr:row>
      <xdr:rowOff>155864</xdr:rowOff>
    </xdr:from>
    <xdr:to>
      <xdr:col>17</xdr:col>
      <xdr:colOff>623457</xdr:colOff>
      <xdr:row>58</xdr:row>
      <xdr:rowOff>142874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121227</xdr:colOff>
      <xdr:row>5</xdr:row>
      <xdr:rowOff>155862</xdr:rowOff>
    </xdr:from>
    <xdr:to>
      <xdr:col>17</xdr:col>
      <xdr:colOff>588819</xdr:colOff>
      <xdr:row>34</xdr:row>
      <xdr:rowOff>121228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529166</xdr:colOff>
      <xdr:row>40</xdr:row>
      <xdr:rowOff>74083</xdr:rowOff>
    </xdr:from>
    <xdr:to>
      <xdr:col>15</xdr:col>
      <xdr:colOff>455084</xdr:colOff>
      <xdr:row>42</xdr:row>
      <xdr:rowOff>38677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083698" y="7416177"/>
          <a:ext cx="942515" cy="305253"/>
          <a:chOff x="84666" y="169333"/>
          <a:chExt cx="1026584" cy="303261"/>
        </a:xfrm>
      </xdr:grpSpPr>
      <xdr:sp macro="" textlink="">
        <xdr:nvSpPr>
          <xdr:cNvPr id="7" name="テキスト ボックス 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322652" y="169333"/>
            <a:ext cx="788598" cy="303261"/>
          </a:xfrm>
          <a:prstGeom prst="rect">
            <a:avLst/>
          </a:prstGeom>
          <a:noFill/>
          <a:ln>
            <a:noFill/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ja-JP" altLang="en-US" sz="800">
                <a:solidFill>
                  <a:schemeClr val="accent6">
                    <a:lumMod val="7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全天日射量</a:t>
            </a:r>
            <a:endParaRPr lang="en-US" altLang="ja-JP" sz="800">
              <a:solidFill>
                <a:schemeClr val="accent6">
                  <a:lumMod val="7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endParaRPr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>
            <a:endCxn id="7" idx="1"/>
          </xdr:cNvCxnSpPr>
        </xdr:nvCxnSpPr>
        <xdr:spPr>
          <a:xfrm>
            <a:off x="84666" y="320964"/>
            <a:ext cx="237986" cy="0"/>
          </a:xfrm>
          <a:prstGeom prst="line">
            <a:avLst/>
          </a:prstGeom>
          <a:ln>
            <a:solidFill>
              <a:schemeClr val="accent6">
                <a:lumMod val="75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0.01018</cdr:y>
    </cdr:from>
    <cdr:to>
      <cdr:x>0.16218</cdr:x>
      <cdr:y>0.07589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242C1A1-279B-477C-95E0-0B0C450306F6}"/>
            </a:ext>
          </a:extLst>
        </cdr:cNvPr>
        <cdr:cNvSpPr txBox="1"/>
      </cdr:nvSpPr>
      <cdr:spPr>
        <a:xfrm xmlns:a="http://schemas.openxmlformats.org/drawingml/2006/main">
          <a:off x="54104" y="36115"/>
          <a:ext cx="1365739" cy="233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7200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月間売電量（</a:t>
          </a:r>
          <a:r>
            <a:rPr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kWh</a:t>
          </a:r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0.844</cdr:x>
      <cdr:y>0.00732</cdr:y>
    </cdr:from>
    <cdr:to>
      <cdr:x>1</cdr:x>
      <cdr:y>0.07302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242C1A1-279B-477C-95E0-0B0C450306F6}"/>
            </a:ext>
          </a:extLst>
        </cdr:cNvPr>
        <cdr:cNvSpPr txBox="1"/>
      </cdr:nvSpPr>
      <cdr:spPr>
        <a:xfrm xmlns:a="http://schemas.openxmlformats.org/drawingml/2006/main">
          <a:off x="7388994" y="25952"/>
          <a:ext cx="1365739" cy="233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72000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全天日射量</a:t>
          </a:r>
          <a:r>
            <a:rPr lang="ja-JP" alt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9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(</a:t>
          </a:r>
          <a:r>
            <a:rPr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MJ/m2)</a:t>
          </a:r>
          <a:endParaRPr lang="ja-JP" altLang="en-US" sz="900">
            <a:solidFill>
              <a:schemeClr val="tx1">
                <a:lumMod val="65000"/>
                <a:lumOff val="3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0.53918</cdr:x>
      <cdr:y>0.79606</cdr:y>
    </cdr:from>
    <cdr:to>
      <cdr:x>0.95883</cdr:x>
      <cdr:y>0.89437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091577" y="1752356"/>
          <a:ext cx="3184495" cy="216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全天日射量は気象庁データの大阪市</a:t>
          </a:r>
          <a:r>
            <a:rPr lang="en-US" altLang="ja-JP" sz="8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2014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年～</a:t>
          </a:r>
          <a:r>
            <a:rPr lang="en-US" altLang="ja-JP" sz="8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2023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年平均値を使用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0.01003</cdr:y>
    </cdr:from>
    <cdr:to>
      <cdr:x>0.14462</cdr:x>
      <cdr:y>0.06913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48492"/>
          <a:ext cx="12668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年間売電量 </a:t>
          </a:r>
          <a:r>
            <a:rPr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(kWh)</a:t>
          </a:r>
          <a:endParaRPr lang="ja-JP" altLang="en-US" sz="900">
            <a:solidFill>
              <a:schemeClr val="tx1">
                <a:lumMod val="65000"/>
                <a:lumOff val="3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0.86101</cdr:x>
      <cdr:y>0.00657</cdr:y>
    </cdr:from>
    <cdr:to>
      <cdr:x>1</cdr:x>
      <cdr:y>0.06566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7542069" y="31750"/>
          <a:ext cx="1217468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累積売電量 </a:t>
          </a:r>
          <a:r>
            <a:rPr lang="en-US" altLang="ja-JP" sz="9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(kWh)</a:t>
          </a:r>
          <a:endParaRPr lang="ja-JP" altLang="en-US" sz="900">
            <a:solidFill>
              <a:schemeClr val="tx1">
                <a:lumMod val="65000"/>
                <a:lumOff val="3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7</xdr:row>
      <xdr:rowOff>219075</xdr:rowOff>
    </xdr:from>
    <xdr:to>
      <xdr:col>9</xdr:col>
      <xdr:colOff>485775</xdr:colOff>
      <xdr:row>14</xdr:row>
      <xdr:rowOff>98901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6" y="3067050"/>
          <a:ext cx="4314824" cy="1546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7"/>
  <sheetViews>
    <sheetView topLeftCell="A22" zoomScale="85" zoomScaleNormal="85" workbookViewId="0">
      <selection activeCell="D2" sqref="D2:H2"/>
    </sheetView>
  </sheetViews>
  <sheetFormatPr defaultRowHeight="13.2" x14ac:dyDescent="0.2"/>
  <cols>
    <col min="1" max="1" width="3.77734375" customWidth="1"/>
    <col min="2" max="2" width="6.6640625" customWidth="1"/>
    <col min="3" max="3" width="14.6640625" style="1" customWidth="1"/>
    <col min="4" max="17" width="7.6640625" customWidth="1"/>
    <col min="20" max="20" width="9.21875" bestFit="1" customWidth="1"/>
    <col min="22" max="22" width="14.21875" bestFit="1" customWidth="1"/>
  </cols>
  <sheetData>
    <row r="1" spans="2:22" x14ac:dyDescent="0.2">
      <c r="B1" t="s">
        <v>171</v>
      </c>
    </row>
    <row r="2" spans="2:22" ht="20.100000000000001" customHeight="1" x14ac:dyDescent="0.2">
      <c r="B2" s="3"/>
      <c r="C2" s="8" t="s">
        <v>0</v>
      </c>
      <c r="D2" s="133" t="str">
        <f ca="1">INDIRECT($K$2&amp;"!R2C4",FALSE)</f>
        <v>大阪府立枚方支援学校・大阪府立むらの高等支援学校</v>
      </c>
      <c r="E2" s="134"/>
      <c r="F2" s="134"/>
      <c r="G2" s="134"/>
      <c r="H2" s="134"/>
      <c r="I2" s="73" t="s">
        <v>149</v>
      </c>
      <c r="J2" s="5"/>
      <c r="K2" s="135" t="str">
        <f>グラフ!D1</f>
        <v>8枚方支援</v>
      </c>
      <c r="L2" s="135"/>
      <c r="M2" s="6"/>
      <c r="N2" s="6"/>
      <c r="O2" s="6"/>
      <c r="P2" s="6"/>
      <c r="Q2" s="7"/>
    </row>
    <row r="3" spans="2:22" ht="20.100000000000001" customHeight="1" x14ac:dyDescent="0.2">
      <c r="B3" s="3"/>
      <c r="C3" s="8" t="s">
        <v>6</v>
      </c>
      <c r="D3" s="144" t="str">
        <f ca="1">INDIRECT($K$2&amp;"!R3C4",FALSE)</f>
        <v>（株）ライジングコーポレーション</v>
      </c>
      <c r="E3" s="144"/>
      <c r="F3" s="144"/>
      <c r="G3" s="144"/>
      <c r="H3" s="144"/>
      <c r="I3" s="142" t="s">
        <v>18</v>
      </c>
      <c r="J3" s="142"/>
      <c r="K3" s="143">
        <f ca="1">INDIRECT($K$2&amp;"!K3")</f>
        <v>42313</v>
      </c>
      <c r="L3" s="143"/>
      <c r="M3" s="6"/>
      <c r="N3" s="6"/>
      <c r="O3" s="6"/>
      <c r="P3" s="6"/>
      <c r="Q3" s="7"/>
      <c r="S3" s="64" t="s">
        <v>47</v>
      </c>
      <c r="T3" s="48"/>
    </row>
    <row r="4" spans="2:22" ht="20.100000000000001" customHeight="1" x14ac:dyDescent="0.2">
      <c r="B4" s="3"/>
      <c r="C4" s="8" t="s">
        <v>1</v>
      </c>
      <c r="D4" s="120">
        <f ca="1">INDIRECT($K$2&amp;"!D4")</f>
        <v>180</v>
      </c>
      <c r="E4" s="12" t="s">
        <v>29</v>
      </c>
      <c r="F4" s="145" t="s">
        <v>4</v>
      </c>
      <c r="G4" s="145"/>
      <c r="H4" s="145"/>
      <c r="I4" s="63">
        <f ca="1">INDIRECT($K$2&amp;"!I4")</f>
        <v>32</v>
      </c>
      <c r="J4" s="18" t="s">
        <v>5</v>
      </c>
      <c r="K4" s="18"/>
      <c r="L4" s="18"/>
      <c r="M4" s="6"/>
      <c r="N4" s="6"/>
      <c r="O4" s="6"/>
      <c r="P4" s="6"/>
      <c r="Q4" s="7"/>
      <c r="S4" s="65">
        <v>0.14000000000000001</v>
      </c>
      <c r="T4" s="66"/>
    </row>
    <row r="5" spans="2:22" ht="20.100000000000001" customHeight="1" x14ac:dyDescent="0.2">
      <c r="B5" s="141" t="s">
        <v>106</v>
      </c>
      <c r="C5" s="138" t="s">
        <v>105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40" t="s">
        <v>27</v>
      </c>
      <c r="S5" s="67" t="s">
        <v>129</v>
      </c>
      <c r="T5" s="68" t="s">
        <v>128</v>
      </c>
      <c r="V5" s="105" t="s">
        <v>183</v>
      </c>
    </row>
    <row r="6" spans="2:22" s="1" customFormat="1" ht="20.100000000000001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40"/>
      <c r="S6" s="69" t="s">
        <v>76</v>
      </c>
      <c r="T6" s="70" t="s">
        <v>76</v>
      </c>
    </row>
    <row r="7" spans="2:22" ht="20.100000000000001" customHeight="1" x14ac:dyDescent="0.2">
      <c r="B7" s="55" t="s">
        <v>77</v>
      </c>
      <c r="C7" s="9" t="s">
        <v>107</v>
      </c>
      <c r="D7" s="74" t="e">
        <f ca="1">IF(INDIRECT($K$2&amp;"!R"&amp;ROW()&amp;"C"&amp;COLUMN(),FALSE)&gt;0,INDIRECT($K$2&amp;"!R"&amp;ROW()&amp;"C"&amp;COLUMN(),FALSE),NA())</f>
        <v>#N/A</v>
      </c>
      <c r="E7" s="74" t="e">
        <f t="shared" ref="E7:O22" ca="1" si="0">IF(INDIRECT($K$2&amp;"!R"&amp;ROW()&amp;"C"&amp;COLUMN(),FALSE)&gt;0,INDIRECT($K$2&amp;"!R"&amp;ROW()&amp;"C"&amp;COLUMN(),FALSE),NA())</f>
        <v>#N/A</v>
      </c>
      <c r="F7" s="74" t="e">
        <f t="shared" ca="1" si="0"/>
        <v>#N/A</v>
      </c>
      <c r="G7" s="74" t="e">
        <f t="shared" ca="1" si="0"/>
        <v>#N/A</v>
      </c>
      <c r="H7" s="74" t="e">
        <f t="shared" ca="1" si="0"/>
        <v>#N/A</v>
      </c>
      <c r="I7" s="74" t="e">
        <f t="shared" ca="1" si="0"/>
        <v>#N/A</v>
      </c>
      <c r="J7" s="74" t="e">
        <f t="shared" ca="1" si="0"/>
        <v>#N/A</v>
      </c>
      <c r="K7" s="74" t="e">
        <f t="shared" ca="1" si="0"/>
        <v>#N/A</v>
      </c>
      <c r="L7" s="74" t="e">
        <f t="shared" ca="1" si="0"/>
        <v>#N/A</v>
      </c>
      <c r="M7" s="74" t="e">
        <f t="shared" ca="1" si="0"/>
        <v>#N/A</v>
      </c>
      <c r="N7" s="74" t="e">
        <f t="shared" ca="1" si="0"/>
        <v>#N/A</v>
      </c>
      <c r="O7" s="74" t="e">
        <f t="shared" ca="1" si="0"/>
        <v>#N/A</v>
      </c>
      <c r="P7" s="121" t="str">
        <f ca="1">IF(SUMIF(D7:O7,"&lt;&gt;#N/A")&gt;0,SUMIF(D7:O7,"&lt;&gt;#N/A"),"")</f>
        <v/>
      </c>
      <c r="Q7" s="121" t="str">
        <f ca="1">IF(P7&gt;0, P7, NA())</f>
        <v/>
      </c>
      <c r="S7" s="124">
        <f ca="1">$D$4*24*$V7*$S$4</f>
        <v>0</v>
      </c>
      <c r="T7" s="125">
        <f ca="1">S7</f>
        <v>0</v>
      </c>
      <c r="V7" s="104">
        <f ca="1">IF(VALUE(DATE(ROW()-7+2015,4,1))-VALUE($K$3)&gt;0,IF(VALUE(DATE(ROW()-7+2015,4,1))-VALUE($K$3)&gt;365,365,VALUE(DATE(ROW()-7+2015,4,1))-VALUE($K$3)),0)</f>
        <v>0</v>
      </c>
    </row>
    <row r="8" spans="2:22" ht="20.100000000000001" customHeight="1" x14ac:dyDescent="0.2">
      <c r="B8" s="55" t="s">
        <v>78</v>
      </c>
      <c r="C8" s="9" t="s">
        <v>108</v>
      </c>
      <c r="D8" s="74" t="e">
        <f t="shared" ref="D8:O27" ca="1" si="1">IF(INDIRECT($K$2&amp;"!R"&amp;ROW()&amp;"C"&amp;COLUMN(),FALSE)&gt;0,INDIRECT($K$2&amp;"!R"&amp;ROW()&amp;"C"&amp;COLUMN(),FALSE),NA())</f>
        <v>#N/A</v>
      </c>
      <c r="E8" s="74" t="e">
        <f t="shared" ca="1" si="0"/>
        <v>#N/A</v>
      </c>
      <c r="F8" s="74" t="e">
        <f t="shared" ca="1" si="0"/>
        <v>#N/A</v>
      </c>
      <c r="G8" s="74" t="e">
        <f t="shared" ca="1" si="0"/>
        <v>#N/A</v>
      </c>
      <c r="H8" s="74" t="e">
        <f t="shared" ca="1" si="0"/>
        <v>#N/A</v>
      </c>
      <c r="I8" s="74" t="e">
        <f t="shared" ca="1" si="0"/>
        <v>#N/A</v>
      </c>
      <c r="J8" s="74" t="e">
        <f t="shared" ca="1" si="0"/>
        <v>#N/A</v>
      </c>
      <c r="K8" s="74">
        <f t="shared" ca="1" si="0"/>
        <v>5524</v>
      </c>
      <c r="L8" s="74">
        <f t="shared" ca="1" si="0"/>
        <v>12536</v>
      </c>
      <c r="M8" s="74">
        <f t="shared" ca="1" si="0"/>
        <v>13865</v>
      </c>
      <c r="N8" s="74">
        <f t="shared" ca="1" si="0"/>
        <v>17826</v>
      </c>
      <c r="O8" s="74">
        <f t="shared" ca="1" si="0"/>
        <v>18274</v>
      </c>
      <c r="P8" s="121">
        <f t="shared" ref="P8:P27" ca="1" si="2">IF(SUMIF(D8:O8,"&lt;&gt;#N/A")&gt;0,SUMIF(D8:O8,"&lt;&gt;#N/A"),"")</f>
        <v>68025</v>
      </c>
      <c r="Q8" s="121">
        <f ca="1">IF(ISNUMBER(P8), IF(ISNUMBER(Q7),Q7+P8,P8), NA())</f>
        <v>68025</v>
      </c>
      <c r="S8" s="126">
        <f ca="1">$D$4*24*$V8*$S$4</f>
        <v>89510.400000000009</v>
      </c>
      <c r="T8" s="127">
        <f ca="1">T7+S8</f>
        <v>89510.400000000009</v>
      </c>
      <c r="V8" s="104">
        <f ca="1">IF(VALUE(DATE(ROW()-7+2015,4,1))-VALUE($K$3)&gt;0,IF(VALUE(DATE(ROW()-7+2015,4,1))-VALUE($K$3)&gt;365,365,VALUE(DATE(ROW()-7+2015,4,1))-VALUE($K$3)),0)</f>
        <v>148</v>
      </c>
    </row>
    <row r="9" spans="2:22" ht="20.100000000000001" customHeight="1" x14ac:dyDescent="0.2">
      <c r="B9" s="55" t="s">
        <v>79</v>
      </c>
      <c r="C9" s="9" t="s">
        <v>109</v>
      </c>
      <c r="D9" s="74">
        <f t="shared" ca="1" si="1"/>
        <v>23561</v>
      </c>
      <c r="E9" s="74">
        <f t="shared" ca="1" si="0"/>
        <v>24953</v>
      </c>
      <c r="F9" s="74">
        <f t="shared" ca="1" si="0"/>
        <v>25802</v>
      </c>
      <c r="G9" s="74">
        <f t="shared" ca="1" si="0"/>
        <v>21022</v>
      </c>
      <c r="H9" s="74">
        <f t="shared" ca="1" si="0"/>
        <v>27437</v>
      </c>
      <c r="I9" s="74">
        <f t="shared" ca="1" si="0"/>
        <v>21982</v>
      </c>
      <c r="J9" s="74">
        <f t="shared" ca="1" si="0"/>
        <v>16043</v>
      </c>
      <c r="K9" s="74">
        <f t="shared" ca="1" si="0"/>
        <v>16760</v>
      </c>
      <c r="L9" s="74">
        <f t="shared" ca="1" si="0"/>
        <v>12848</v>
      </c>
      <c r="M9" s="74">
        <f t="shared" ca="1" si="0"/>
        <v>13982</v>
      </c>
      <c r="N9" s="74">
        <f t="shared" ca="1" si="0"/>
        <v>14544</v>
      </c>
      <c r="O9" s="74">
        <f t="shared" ca="1" si="0"/>
        <v>19337</v>
      </c>
      <c r="P9" s="121">
        <f t="shared" ca="1" si="2"/>
        <v>238271</v>
      </c>
      <c r="Q9" s="121">
        <f t="shared" ref="Q9:Q27" ca="1" si="3">IF(ISNUMBER(P9), IF(ISNUMBER(Q8),Q8+P9,P9), NA())</f>
        <v>306296</v>
      </c>
      <c r="S9" s="126">
        <f t="shared" ref="S9:S27" ca="1" si="4">$D$4*24*$V9*$S$4</f>
        <v>220752.00000000003</v>
      </c>
      <c r="T9" s="127">
        <f t="shared" ref="T9:T27" ca="1" si="5">T8+S9</f>
        <v>310262.40000000002</v>
      </c>
      <c r="V9" s="104">
        <f ca="1">IF(VALUE(DATE(ROW()-7+2015,4,1))-VALUE($K$3)&gt;0,IF(VALUE(DATE(ROW()-7+2015,4,1))-VALUE($K$3)&gt;365,365,VALUE(DATE(ROW()-7+2015,4,1))-VALUE($K$3)),0)</f>
        <v>365</v>
      </c>
    </row>
    <row r="10" spans="2:22" ht="20.100000000000001" customHeight="1" x14ac:dyDescent="0.2">
      <c r="B10" s="55" t="s">
        <v>80</v>
      </c>
      <c r="C10" s="9" t="s">
        <v>110</v>
      </c>
      <c r="D10" s="74">
        <f t="shared" ca="1" si="1"/>
        <v>21864</v>
      </c>
      <c r="E10" s="74">
        <f t="shared" ca="1" si="0"/>
        <v>27119</v>
      </c>
      <c r="F10" s="74">
        <f t="shared" ca="1" si="0"/>
        <v>31032</v>
      </c>
      <c r="G10" s="74">
        <f t="shared" ca="1" si="0"/>
        <v>22986</v>
      </c>
      <c r="H10" s="74">
        <f t="shared" ca="1" si="0"/>
        <v>23804</v>
      </c>
      <c r="I10" s="74">
        <f t="shared" ca="1" si="0"/>
        <v>21398</v>
      </c>
      <c r="J10" s="74">
        <f t="shared" ca="1" si="0"/>
        <v>14750</v>
      </c>
      <c r="K10" s="74">
        <f t="shared" ca="1" si="0"/>
        <v>14568</v>
      </c>
      <c r="L10" s="74">
        <f t="shared" ca="1" si="0"/>
        <v>14285</v>
      </c>
      <c r="M10" s="74">
        <f t="shared" ca="1" si="0"/>
        <v>13553</v>
      </c>
      <c r="N10" s="74">
        <f t="shared" ca="1" si="0"/>
        <v>18023</v>
      </c>
      <c r="O10" s="74">
        <f t="shared" ca="1" si="0"/>
        <v>20301</v>
      </c>
      <c r="P10" s="121">
        <f t="shared" ca="1" si="2"/>
        <v>243683</v>
      </c>
      <c r="Q10" s="121">
        <f t="shared" ca="1" si="3"/>
        <v>549979</v>
      </c>
      <c r="S10" s="126">
        <f t="shared" ca="1" si="4"/>
        <v>220752.00000000003</v>
      </c>
      <c r="T10" s="127">
        <f ca="1">T9+S10</f>
        <v>531014.40000000002</v>
      </c>
      <c r="V10" s="104">
        <f t="shared" ref="V10:V27" ca="1" si="6">IF(VALUE(DATE(ROW()-7+2015,4,1))-VALUE($K$3)&gt;0,IF(VALUE(DATE(ROW()-7+2015,4,1))-VALUE($K$3)&gt;365,365,VALUE(DATE(ROW()-7+2015,4,1))-VALUE($K$3)),0)</f>
        <v>365</v>
      </c>
    </row>
    <row r="11" spans="2:22" ht="20.100000000000001" customHeight="1" x14ac:dyDescent="0.2">
      <c r="B11" s="55" t="s">
        <v>81</v>
      </c>
      <c r="C11" s="9" t="s">
        <v>111</v>
      </c>
      <c r="D11" s="74">
        <f t="shared" ca="1" si="1"/>
        <v>24507</v>
      </c>
      <c r="E11" s="74">
        <f t="shared" ca="1" si="0"/>
        <v>26339</v>
      </c>
      <c r="F11" s="74">
        <f t="shared" ca="1" si="0"/>
        <v>25349</v>
      </c>
      <c r="G11" s="74">
        <f t="shared" ca="1" si="0"/>
        <v>22578</v>
      </c>
      <c r="H11" s="74">
        <f t="shared" ca="1" si="0"/>
        <v>27865</v>
      </c>
      <c r="I11" s="74">
        <f t="shared" ca="1" si="0"/>
        <v>20090</v>
      </c>
      <c r="J11" s="74">
        <f t="shared" ca="1" si="0"/>
        <v>16711</v>
      </c>
      <c r="K11" s="74">
        <f t="shared" ca="1" si="0"/>
        <v>18063</v>
      </c>
      <c r="L11" s="74">
        <f t="shared" ca="1" si="0"/>
        <v>12614</v>
      </c>
      <c r="M11" s="74">
        <f t="shared" ca="1" si="0"/>
        <v>13642</v>
      </c>
      <c r="N11" s="74">
        <f t="shared" ca="1" si="0"/>
        <v>14478</v>
      </c>
      <c r="O11" s="74">
        <f t="shared" ca="1" si="0"/>
        <v>16204</v>
      </c>
      <c r="P11" s="121">
        <f t="shared" ca="1" si="2"/>
        <v>238440</v>
      </c>
      <c r="Q11" s="121">
        <f t="shared" ca="1" si="3"/>
        <v>788419</v>
      </c>
      <c r="S11" s="126">
        <f t="shared" ca="1" si="4"/>
        <v>220752.00000000003</v>
      </c>
      <c r="T11" s="127">
        <f ca="1">T10+S11</f>
        <v>751766.4</v>
      </c>
      <c r="V11" s="104">
        <f t="shared" ca="1" si="6"/>
        <v>365</v>
      </c>
    </row>
    <row r="12" spans="2:22" ht="20.100000000000001" customHeight="1" x14ac:dyDescent="0.2">
      <c r="B12" s="55" t="s">
        <v>82</v>
      </c>
      <c r="C12" s="9" t="s">
        <v>112</v>
      </c>
      <c r="D12" s="74">
        <f t="shared" ca="1" si="1"/>
        <v>25041</v>
      </c>
      <c r="E12" s="74">
        <f t="shared" ca="1" si="0"/>
        <v>26215</v>
      </c>
      <c r="F12" s="74">
        <f t="shared" ca="1" si="0"/>
        <v>25989</v>
      </c>
      <c r="G12" s="74">
        <f t="shared" ca="1" si="0"/>
        <v>20582</v>
      </c>
      <c r="H12" s="74">
        <f t="shared" ca="1" si="0"/>
        <v>26307</v>
      </c>
      <c r="I12" s="74">
        <f t="shared" ca="1" si="0"/>
        <v>22337</v>
      </c>
      <c r="J12" s="74">
        <f t="shared" ca="1" si="0"/>
        <v>17340</v>
      </c>
      <c r="K12" s="74">
        <f t="shared" ca="1" si="0"/>
        <v>17131</v>
      </c>
      <c r="L12" s="74">
        <f t="shared" ca="1" si="0"/>
        <v>12629</v>
      </c>
      <c r="M12" s="74">
        <f t="shared" ca="1" si="0"/>
        <v>12717</v>
      </c>
      <c r="N12" s="74">
        <f t="shared" ca="1" si="0"/>
        <v>14824</v>
      </c>
      <c r="O12" s="74">
        <f t="shared" ca="1" si="0"/>
        <v>18575</v>
      </c>
      <c r="P12" s="121">
        <f t="shared" ca="1" si="2"/>
        <v>239687</v>
      </c>
      <c r="Q12" s="121">
        <f t="shared" ca="1" si="3"/>
        <v>1028106</v>
      </c>
      <c r="S12" s="126">
        <f t="shared" ca="1" si="4"/>
        <v>220752.00000000003</v>
      </c>
      <c r="T12" s="127">
        <f t="shared" ca="1" si="5"/>
        <v>972518.40000000002</v>
      </c>
      <c r="V12" s="104">
        <f t="shared" ca="1" si="6"/>
        <v>365</v>
      </c>
    </row>
    <row r="13" spans="2:22" s="1" customFormat="1" ht="20.100000000000001" customHeight="1" x14ac:dyDescent="0.2">
      <c r="B13" s="16" t="s">
        <v>83</v>
      </c>
      <c r="C13" s="9" t="s">
        <v>113</v>
      </c>
      <c r="D13" s="74">
        <f t="shared" ca="1" si="1"/>
        <v>24866</v>
      </c>
      <c r="E13" s="74">
        <f t="shared" ca="1" si="0"/>
        <v>24584</v>
      </c>
      <c r="F13" s="74">
        <f t="shared" ca="1" si="0"/>
        <v>22673</v>
      </c>
      <c r="G13" s="74">
        <f t="shared" ca="1" si="0"/>
        <v>16161</v>
      </c>
      <c r="H13" s="74">
        <f t="shared" ca="1" si="0"/>
        <v>23111</v>
      </c>
      <c r="I13" s="74">
        <f t="shared" ca="1" si="0"/>
        <v>22922</v>
      </c>
      <c r="J13" s="74">
        <f t="shared" ca="1" si="0"/>
        <v>17872</v>
      </c>
      <c r="K13" s="74">
        <f t="shared" ca="1" si="0"/>
        <v>18005</v>
      </c>
      <c r="L13" s="74">
        <f t="shared" ca="1" si="0"/>
        <v>14805</v>
      </c>
      <c r="M13" s="74">
        <f t="shared" ca="1" si="0"/>
        <v>14093</v>
      </c>
      <c r="N13" s="74">
        <f t="shared" ca="1" si="0"/>
        <v>16473</v>
      </c>
      <c r="O13" s="74">
        <f t="shared" ca="1" si="0"/>
        <v>19315</v>
      </c>
      <c r="P13" s="121">
        <f t="shared" ca="1" si="2"/>
        <v>234880</v>
      </c>
      <c r="Q13" s="121">
        <f t="shared" ca="1" si="3"/>
        <v>1262986</v>
      </c>
      <c r="S13" s="126">
        <f t="shared" ca="1" si="4"/>
        <v>220752.00000000003</v>
      </c>
      <c r="T13" s="127">
        <f t="shared" ca="1" si="5"/>
        <v>1193270.4000000001</v>
      </c>
      <c r="U13"/>
      <c r="V13" s="104">
        <f t="shared" ca="1" si="6"/>
        <v>365</v>
      </c>
    </row>
    <row r="14" spans="2:22" ht="20.100000000000001" customHeight="1" x14ac:dyDescent="0.2">
      <c r="B14" s="16" t="s">
        <v>84</v>
      </c>
      <c r="C14" s="9" t="s">
        <v>114</v>
      </c>
      <c r="D14" s="74">
        <f t="shared" ca="1" si="1"/>
        <v>24004</v>
      </c>
      <c r="E14" s="74">
        <f t="shared" ca="1" si="0"/>
        <v>24193</v>
      </c>
      <c r="F14" s="74">
        <f t="shared" ca="1" si="0"/>
        <v>22354</v>
      </c>
      <c r="G14" s="74">
        <f t="shared" ca="1" si="0"/>
        <v>17985</v>
      </c>
      <c r="H14" s="74">
        <f t="shared" ca="1" si="0"/>
        <v>22354</v>
      </c>
      <c r="I14" s="74">
        <f t="shared" ca="1" si="0"/>
        <v>18527</v>
      </c>
      <c r="J14" s="74">
        <f t="shared" ca="1" si="0"/>
        <v>20800</v>
      </c>
      <c r="K14" s="74">
        <f t="shared" ca="1" si="0"/>
        <v>17454</v>
      </c>
      <c r="L14" s="74">
        <f t="shared" ca="1" si="0"/>
        <v>15203</v>
      </c>
      <c r="M14" s="74">
        <f t="shared" ca="1" si="0"/>
        <v>14926</v>
      </c>
      <c r="N14" s="74">
        <f t="shared" ca="1" si="0"/>
        <v>17036</v>
      </c>
      <c r="O14" s="74">
        <f t="shared" ca="1" si="0"/>
        <v>19667</v>
      </c>
      <c r="P14" s="121">
        <f t="shared" ca="1" si="2"/>
        <v>234503</v>
      </c>
      <c r="Q14" s="121">
        <f t="shared" ca="1" si="3"/>
        <v>1497489</v>
      </c>
      <c r="S14" s="126">
        <f t="shared" ca="1" si="4"/>
        <v>220752.00000000003</v>
      </c>
      <c r="T14" s="127">
        <f t="shared" ca="1" si="5"/>
        <v>1414022.4000000001</v>
      </c>
      <c r="V14" s="104">
        <f t="shared" ca="1" si="6"/>
        <v>365</v>
      </c>
    </row>
    <row r="15" spans="2:22" ht="20.100000000000001" customHeight="1" x14ac:dyDescent="0.2">
      <c r="B15" s="16" t="s">
        <v>85</v>
      </c>
      <c r="C15" s="9" t="s">
        <v>115</v>
      </c>
      <c r="D15" s="74">
        <f t="shared" ca="1" si="1"/>
        <v>23695</v>
      </c>
      <c r="E15" s="74">
        <f t="shared" ca="1" si="0"/>
        <v>23283</v>
      </c>
      <c r="F15" s="74">
        <f t="shared" ca="1" si="0"/>
        <v>26577</v>
      </c>
      <c r="G15" s="74">
        <f t="shared" ca="1" si="0"/>
        <v>22937</v>
      </c>
      <c r="H15" s="74">
        <f t="shared" ca="1" si="0"/>
        <v>25623</v>
      </c>
      <c r="I15" s="74">
        <f t="shared" ca="1" si="0"/>
        <v>21981</v>
      </c>
      <c r="J15" s="74">
        <f t="shared" ca="1" si="0"/>
        <v>16874</v>
      </c>
      <c r="K15" s="74">
        <f t="shared" ca="1" si="0"/>
        <v>19635</v>
      </c>
      <c r="L15" s="74">
        <f t="shared" ca="1" si="0"/>
        <v>13243</v>
      </c>
      <c r="M15" s="74">
        <f t="shared" ca="1" si="0"/>
        <v>13993</v>
      </c>
      <c r="N15" s="74">
        <f t="shared" ca="1" si="0"/>
        <v>14926</v>
      </c>
      <c r="O15" s="74">
        <f t="shared" ca="1" si="0"/>
        <v>19911</v>
      </c>
      <c r="P15" s="121">
        <f t="shared" ca="1" si="2"/>
        <v>242678</v>
      </c>
      <c r="Q15" s="121">
        <f t="shared" ca="1" si="3"/>
        <v>1740167</v>
      </c>
      <c r="S15" s="126">
        <f t="shared" ca="1" si="4"/>
        <v>220752.00000000003</v>
      </c>
      <c r="T15" s="127">
        <f t="shared" ca="1" si="5"/>
        <v>1634774.4000000001</v>
      </c>
      <c r="V15" s="104">
        <f t="shared" ca="1" si="6"/>
        <v>365</v>
      </c>
    </row>
    <row r="16" spans="2:22" s="1" customFormat="1" ht="20.100000000000001" customHeight="1" x14ac:dyDescent="0.2">
      <c r="B16" s="16" t="s">
        <v>86</v>
      </c>
      <c r="C16" s="9" t="s">
        <v>116</v>
      </c>
      <c r="D16" s="74">
        <f t="shared" ca="1" si="1"/>
        <v>23028</v>
      </c>
      <c r="E16" s="74">
        <f t="shared" ca="1" si="0"/>
        <v>26138</v>
      </c>
      <c r="F16" s="74">
        <f t="shared" ca="1" si="0"/>
        <v>21168</v>
      </c>
      <c r="G16" s="74">
        <f t="shared" ca="1" si="0"/>
        <v>19761</v>
      </c>
      <c r="H16" s="74">
        <f t="shared" ca="1" si="0"/>
        <v>25178</v>
      </c>
      <c r="I16" s="74">
        <f t="shared" ca="1" si="0"/>
        <v>21723</v>
      </c>
      <c r="J16" s="74">
        <f t="shared" ca="1" si="0"/>
        <v>18331</v>
      </c>
      <c r="K16" s="74">
        <f t="shared" ca="1" si="0"/>
        <v>17288</v>
      </c>
      <c r="L16" s="74">
        <f t="shared" ca="1" si="0"/>
        <v>14699</v>
      </c>
      <c r="M16" s="74">
        <f t="shared" ca="1" si="0"/>
        <v>15047</v>
      </c>
      <c r="N16" s="74">
        <f t="shared" ca="1" si="0"/>
        <v>14909</v>
      </c>
      <c r="O16" s="74">
        <f t="shared" ca="1" si="0"/>
        <v>13452</v>
      </c>
      <c r="P16" s="121">
        <f t="shared" ca="1" si="2"/>
        <v>230722</v>
      </c>
      <c r="Q16" s="121">
        <f t="shared" ca="1" si="3"/>
        <v>1970889</v>
      </c>
      <c r="S16" s="126">
        <f t="shared" ca="1" si="4"/>
        <v>220752.00000000003</v>
      </c>
      <c r="T16" s="127">
        <f t="shared" ca="1" si="5"/>
        <v>1855526.4000000001</v>
      </c>
      <c r="U16"/>
      <c r="V16" s="104">
        <f t="shared" ca="1" si="6"/>
        <v>365</v>
      </c>
    </row>
    <row r="17" spans="2:22" ht="20.100000000000001" customHeight="1" x14ac:dyDescent="0.2">
      <c r="B17" s="16" t="s">
        <v>87</v>
      </c>
      <c r="C17" s="9" t="s">
        <v>117</v>
      </c>
      <c r="D17" s="74">
        <f t="shared" ca="1" si="1"/>
        <v>19472</v>
      </c>
      <c r="E17" s="74">
        <f t="shared" ca="1" si="0"/>
        <v>23054</v>
      </c>
      <c r="F17" s="74">
        <f t="shared" ca="1" si="0"/>
        <v>26142</v>
      </c>
      <c r="G17" s="74">
        <f t="shared" ca="1" si="0"/>
        <v>20390</v>
      </c>
      <c r="H17" s="74">
        <f t="shared" ca="1" si="0"/>
        <v>26781</v>
      </c>
      <c r="I17" s="74">
        <f t="shared" ca="1" si="0"/>
        <v>22697</v>
      </c>
      <c r="J17" s="74">
        <f t="shared" ca="1" si="0"/>
        <v>18370</v>
      </c>
      <c r="K17" s="74">
        <f t="shared" ca="1" si="0"/>
        <v>15454</v>
      </c>
      <c r="L17" s="74">
        <f t="shared" ca="1" si="0"/>
        <v>15548</v>
      </c>
      <c r="M17" s="74">
        <f t="shared" ca="1" si="0"/>
        <v>14707</v>
      </c>
      <c r="N17" s="74">
        <f t="shared" ca="1" si="0"/>
        <v>17825</v>
      </c>
      <c r="O17" s="74">
        <f t="shared" ca="1" si="0"/>
        <v>16093</v>
      </c>
      <c r="P17" s="121">
        <f t="shared" ca="1" si="2"/>
        <v>236533</v>
      </c>
      <c r="Q17" s="121">
        <f t="shared" ca="1" si="3"/>
        <v>2207422</v>
      </c>
      <c r="S17" s="126">
        <f t="shared" ca="1" si="4"/>
        <v>220752.00000000003</v>
      </c>
      <c r="T17" s="127">
        <f t="shared" ca="1" si="5"/>
        <v>2076278.4000000001</v>
      </c>
      <c r="V17" s="104">
        <f t="shared" ca="1" si="6"/>
        <v>365</v>
      </c>
    </row>
    <row r="18" spans="2:22" ht="20.100000000000001" customHeight="1" x14ac:dyDescent="0.2">
      <c r="B18" s="16" t="s">
        <v>88</v>
      </c>
      <c r="C18" s="9" t="s">
        <v>118</v>
      </c>
      <c r="D18" s="74" t="e">
        <f t="shared" ca="1" si="1"/>
        <v>#N/A</v>
      </c>
      <c r="E18" s="74" t="e">
        <f t="shared" ca="1" si="0"/>
        <v>#N/A</v>
      </c>
      <c r="F18" s="74" t="e">
        <f t="shared" ca="1" si="0"/>
        <v>#N/A</v>
      </c>
      <c r="G18" s="74" t="e">
        <f t="shared" ca="1" si="0"/>
        <v>#N/A</v>
      </c>
      <c r="H18" s="74" t="e">
        <f t="shared" ca="1" si="0"/>
        <v>#N/A</v>
      </c>
      <c r="I18" s="74" t="e">
        <f t="shared" ca="1" si="0"/>
        <v>#N/A</v>
      </c>
      <c r="J18" s="74" t="e">
        <f t="shared" ca="1" si="0"/>
        <v>#N/A</v>
      </c>
      <c r="K18" s="74" t="e">
        <f t="shared" ca="1" si="0"/>
        <v>#N/A</v>
      </c>
      <c r="L18" s="74" t="e">
        <f t="shared" ca="1" si="0"/>
        <v>#N/A</v>
      </c>
      <c r="M18" s="74" t="e">
        <f t="shared" ca="1" si="0"/>
        <v>#N/A</v>
      </c>
      <c r="N18" s="74" t="e">
        <f t="shared" ca="1" si="0"/>
        <v>#N/A</v>
      </c>
      <c r="O18" s="74" t="e">
        <f t="shared" ca="1" si="0"/>
        <v>#N/A</v>
      </c>
      <c r="P18" s="121" t="str">
        <f t="shared" ca="1" si="2"/>
        <v/>
      </c>
      <c r="Q18" s="121" t="e">
        <f t="shared" ca="1" si="3"/>
        <v>#N/A</v>
      </c>
      <c r="S18" s="126">
        <f t="shared" ca="1" si="4"/>
        <v>220752.00000000003</v>
      </c>
      <c r="T18" s="127">
        <f t="shared" ca="1" si="5"/>
        <v>2297030.4000000004</v>
      </c>
      <c r="V18" s="104">
        <f t="shared" ca="1" si="6"/>
        <v>365</v>
      </c>
    </row>
    <row r="19" spans="2:22" ht="20.100000000000001" customHeight="1" x14ac:dyDescent="0.2">
      <c r="B19" s="16" t="s">
        <v>89</v>
      </c>
      <c r="C19" s="9" t="s">
        <v>119</v>
      </c>
      <c r="D19" s="74" t="e">
        <f t="shared" ca="1" si="1"/>
        <v>#N/A</v>
      </c>
      <c r="E19" s="74" t="e">
        <f t="shared" ca="1" si="0"/>
        <v>#N/A</v>
      </c>
      <c r="F19" s="74" t="e">
        <f t="shared" ca="1" si="0"/>
        <v>#N/A</v>
      </c>
      <c r="G19" s="74" t="e">
        <f t="shared" ca="1" si="0"/>
        <v>#N/A</v>
      </c>
      <c r="H19" s="74" t="e">
        <f t="shared" ca="1" si="0"/>
        <v>#N/A</v>
      </c>
      <c r="I19" s="74" t="e">
        <f t="shared" ca="1" si="0"/>
        <v>#N/A</v>
      </c>
      <c r="J19" s="74" t="e">
        <f t="shared" ca="1" si="0"/>
        <v>#N/A</v>
      </c>
      <c r="K19" s="74" t="e">
        <f t="shared" ca="1" si="0"/>
        <v>#N/A</v>
      </c>
      <c r="L19" s="74" t="e">
        <f t="shared" ca="1" si="0"/>
        <v>#N/A</v>
      </c>
      <c r="M19" s="74" t="e">
        <f t="shared" ca="1" si="0"/>
        <v>#N/A</v>
      </c>
      <c r="N19" s="74" t="e">
        <f t="shared" ca="1" si="0"/>
        <v>#N/A</v>
      </c>
      <c r="O19" s="74" t="e">
        <f t="shared" ca="1" si="0"/>
        <v>#N/A</v>
      </c>
      <c r="P19" s="121" t="str">
        <f t="shared" ca="1" si="2"/>
        <v/>
      </c>
      <c r="Q19" s="121" t="e">
        <f t="shared" ca="1" si="3"/>
        <v>#N/A</v>
      </c>
      <c r="S19" s="126">
        <f t="shared" ca="1" si="4"/>
        <v>220752.00000000003</v>
      </c>
      <c r="T19" s="127">
        <f t="shared" ca="1" si="5"/>
        <v>2517782.4000000004</v>
      </c>
      <c r="V19" s="104">
        <f t="shared" ca="1" si="6"/>
        <v>365</v>
      </c>
    </row>
    <row r="20" spans="2:22" ht="20.100000000000001" customHeight="1" x14ac:dyDescent="0.2">
      <c r="B20" s="16" t="s">
        <v>90</v>
      </c>
      <c r="C20" s="9" t="s">
        <v>120</v>
      </c>
      <c r="D20" s="74" t="e">
        <f t="shared" ca="1" si="1"/>
        <v>#N/A</v>
      </c>
      <c r="E20" s="74" t="e">
        <f t="shared" ca="1" si="0"/>
        <v>#N/A</v>
      </c>
      <c r="F20" s="74" t="e">
        <f t="shared" ca="1" si="0"/>
        <v>#N/A</v>
      </c>
      <c r="G20" s="74" t="e">
        <f t="shared" ca="1" si="0"/>
        <v>#N/A</v>
      </c>
      <c r="H20" s="74" t="e">
        <f t="shared" ca="1" si="0"/>
        <v>#N/A</v>
      </c>
      <c r="I20" s="74" t="e">
        <f t="shared" ca="1" si="0"/>
        <v>#N/A</v>
      </c>
      <c r="J20" s="74" t="e">
        <f t="shared" ca="1" si="0"/>
        <v>#N/A</v>
      </c>
      <c r="K20" s="74" t="e">
        <f t="shared" ca="1" si="0"/>
        <v>#N/A</v>
      </c>
      <c r="L20" s="74" t="e">
        <f t="shared" ca="1" si="0"/>
        <v>#N/A</v>
      </c>
      <c r="M20" s="74" t="e">
        <f t="shared" ca="1" si="0"/>
        <v>#N/A</v>
      </c>
      <c r="N20" s="74" t="e">
        <f t="shared" ca="1" si="0"/>
        <v>#N/A</v>
      </c>
      <c r="O20" s="74" t="e">
        <f t="shared" ca="1" si="0"/>
        <v>#N/A</v>
      </c>
      <c r="P20" s="121" t="str">
        <f t="shared" ca="1" si="2"/>
        <v/>
      </c>
      <c r="Q20" s="121" t="e">
        <f t="shared" ca="1" si="3"/>
        <v>#N/A</v>
      </c>
      <c r="S20" s="126">
        <f t="shared" ca="1" si="4"/>
        <v>220752.00000000003</v>
      </c>
      <c r="T20" s="127">
        <f t="shared" ca="1" si="5"/>
        <v>2738534.4000000004</v>
      </c>
      <c r="V20" s="104">
        <f t="shared" ca="1" si="6"/>
        <v>365</v>
      </c>
    </row>
    <row r="21" spans="2:22" ht="20.100000000000001" customHeight="1" x14ac:dyDescent="0.2">
      <c r="B21" s="16" t="s">
        <v>91</v>
      </c>
      <c r="C21" s="9" t="s">
        <v>121</v>
      </c>
      <c r="D21" s="74" t="e">
        <f t="shared" ca="1" si="1"/>
        <v>#N/A</v>
      </c>
      <c r="E21" s="74" t="e">
        <f t="shared" ca="1" si="0"/>
        <v>#N/A</v>
      </c>
      <c r="F21" s="74" t="e">
        <f t="shared" ca="1" si="0"/>
        <v>#N/A</v>
      </c>
      <c r="G21" s="74" t="e">
        <f t="shared" ca="1" si="0"/>
        <v>#N/A</v>
      </c>
      <c r="H21" s="74" t="e">
        <f t="shared" ca="1" si="0"/>
        <v>#N/A</v>
      </c>
      <c r="I21" s="74" t="e">
        <f t="shared" ca="1" si="0"/>
        <v>#N/A</v>
      </c>
      <c r="J21" s="74" t="e">
        <f t="shared" ca="1" si="0"/>
        <v>#N/A</v>
      </c>
      <c r="K21" s="74" t="e">
        <f t="shared" ca="1" si="0"/>
        <v>#N/A</v>
      </c>
      <c r="L21" s="74" t="e">
        <f t="shared" ca="1" si="0"/>
        <v>#N/A</v>
      </c>
      <c r="M21" s="74" t="e">
        <f t="shared" ca="1" si="0"/>
        <v>#N/A</v>
      </c>
      <c r="N21" s="74" t="e">
        <f t="shared" ca="1" si="0"/>
        <v>#N/A</v>
      </c>
      <c r="O21" s="74" t="e">
        <f t="shared" ca="1" si="0"/>
        <v>#N/A</v>
      </c>
      <c r="P21" s="121" t="str">
        <f t="shared" ca="1" si="2"/>
        <v/>
      </c>
      <c r="Q21" s="121" t="e">
        <f t="shared" ca="1" si="3"/>
        <v>#N/A</v>
      </c>
      <c r="S21" s="126">
        <f t="shared" ca="1" si="4"/>
        <v>220752.00000000003</v>
      </c>
      <c r="T21" s="127">
        <f t="shared" ca="1" si="5"/>
        <v>2959286.4000000004</v>
      </c>
      <c r="V21" s="104">
        <f t="shared" ca="1" si="6"/>
        <v>365</v>
      </c>
    </row>
    <row r="22" spans="2:22" ht="20.100000000000001" customHeight="1" x14ac:dyDescent="0.2">
      <c r="B22" s="16" t="s">
        <v>92</v>
      </c>
      <c r="C22" s="9" t="s">
        <v>122</v>
      </c>
      <c r="D22" s="74" t="e">
        <f t="shared" ca="1" si="1"/>
        <v>#N/A</v>
      </c>
      <c r="E22" s="74" t="e">
        <f t="shared" ca="1" si="0"/>
        <v>#N/A</v>
      </c>
      <c r="F22" s="74" t="e">
        <f t="shared" ca="1" si="0"/>
        <v>#N/A</v>
      </c>
      <c r="G22" s="74" t="e">
        <f t="shared" ca="1" si="0"/>
        <v>#N/A</v>
      </c>
      <c r="H22" s="74" t="e">
        <f t="shared" ca="1" si="0"/>
        <v>#N/A</v>
      </c>
      <c r="I22" s="74" t="e">
        <f t="shared" ca="1" si="0"/>
        <v>#N/A</v>
      </c>
      <c r="J22" s="74" t="e">
        <f t="shared" ca="1" si="0"/>
        <v>#N/A</v>
      </c>
      <c r="K22" s="74" t="e">
        <f t="shared" ca="1" si="0"/>
        <v>#N/A</v>
      </c>
      <c r="L22" s="74" t="e">
        <f t="shared" ca="1" si="0"/>
        <v>#N/A</v>
      </c>
      <c r="M22" s="74" t="e">
        <f t="shared" ca="1" si="0"/>
        <v>#N/A</v>
      </c>
      <c r="N22" s="74" t="e">
        <f t="shared" ca="1" si="0"/>
        <v>#N/A</v>
      </c>
      <c r="O22" s="74" t="e">
        <f t="shared" ca="1" si="0"/>
        <v>#N/A</v>
      </c>
      <c r="P22" s="121" t="str">
        <f t="shared" ca="1" si="2"/>
        <v/>
      </c>
      <c r="Q22" s="121" t="e">
        <f t="shared" ca="1" si="3"/>
        <v>#N/A</v>
      </c>
      <c r="S22" s="126">
        <f t="shared" ca="1" si="4"/>
        <v>220752.00000000003</v>
      </c>
      <c r="T22" s="127">
        <f t="shared" ca="1" si="5"/>
        <v>3180038.4000000004</v>
      </c>
      <c r="V22" s="104">
        <f t="shared" ca="1" si="6"/>
        <v>365</v>
      </c>
    </row>
    <row r="23" spans="2:22" ht="20.100000000000001" customHeight="1" x14ac:dyDescent="0.2">
      <c r="B23" s="16" t="s">
        <v>93</v>
      </c>
      <c r="C23" s="9" t="s">
        <v>123</v>
      </c>
      <c r="D23" s="74" t="e">
        <f t="shared" ca="1" si="1"/>
        <v>#N/A</v>
      </c>
      <c r="E23" s="74" t="e">
        <f t="shared" ca="1" si="1"/>
        <v>#N/A</v>
      </c>
      <c r="F23" s="74" t="e">
        <f t="shared" ca="1" si="1"/>
        <v>#N/A</v>
      </c>
      <c r="G23" s="74" t="e">
        <f t="shared" ca="1" si="1"/>
        <v>#N/A</v>
      </c>
      <c r="H23" s="74" t="e">
        <f t="shared" ca="1" si="1"/>
        <v>#N/A</v>
      </c>
      <c r="I23" s="74" t="e">
        <f t="shared" ca="1" si="1"/>
        <v>#N/A</v>
      </c>
      <c r="J23" s="74" t="e">
        <f t="shared" ca="1" si="1"/>
        <v>#N/A</v>
      </c>
      <c r="K23" s="74" t="e">
        <f t="shared" ca="1" si="1"/>
        <v>#N/A</v>
      </c>
      <c r="L23" s="74" t="e">
        <f t="shared" ca="1" si="1"/>
        <v>#N/A</v>
      </c>
      <c r="M23" s="74" t="e">
        <f t="shared" ca="1" si="1"/>
        <v>#N/A</v>
      </c>
      <c r="N23" s="74" t="e">
        <f t="shared" ca="1" si="1"/>
        <v>#N/A</v>
      </c>
      <c r="O23" s="74" t="e">
        <f t="shared" ca="1" si="1"/>
        <v>#N/A</v>
      </c>
      <c r="P23" s="121" t="str">
        <f t="shared" ca="1" si="2"/>
        <v/>
      </c>
      <c r="Q23" s="121" t="e">
        <f t="shared" ca="1" si="3"/>
        <v>#N/A</v>
      </c>
      <c r="S23" s="126">
        <f t="shared" ca="1" si="4"/>
        <v>220752.00000000003</v>
      </c>
      <c r="T23" s="127">
        <f t="shared" ca="1" si="5"/>
        <v>3400790.4000000004</v>
      </c>
      <c r="V23" s="104">
        <f t="shared" ca="1" si="6"/>
        <v>365</v>
      </c>
    </row>
    <row r="24" spans="2:22" ht="20.100000000000001" customHeight="1" x14ac:dyDescent="0.2">
      <c r="B24" s="16" t="s">
        <v>94</v>
      </c>
      <c r="C24" s="9" t="s">
        <v>124</v>
      </c>
      <c r="D24" s="74" t="e">
        <f t="shared" ca="1" si="1"/>
        <v>#N/A</v>
      </c>
      <c r="E24" s="74" t="e">
        <f t="shared" ca="1" si="1"/>
        <v>#N/A</v>
      </c>
      <c r="F24" s="74" t="e">
        <f t="shared" ca="1" si="1"/>
        <v>#N/A</v>
      </c>
      <c r="G24" s="74" t="e">
        <f t="shared" ca="1" si="1"/>
        <v>#N/A</v>
      </c>
      <c r="H24" s="74" t="e">
        <f t="shared" ca="1" si="1"/>
        <v>#N/A</v>
      </c>
      <c r="I24" s="74" t="e">
        <f t="shared" ca="1" si="1"/>
        <v>#N/A</v>
      </c>
      <c r="J24" s="74" t="e">
        <f t="shared" ca="1" si="1"/>
        <v>#N/A</v>
      </c>
      <c r="K24" s="74" t="e">
        <f t="shared" ca="1" si="1"/>
        <v>#N/A</v>
      </c>
      <c r="L24" s="74" t="e">
        <f t="shared" ca="1" si="1"/>
        <v>#N/A</v>
      </c>
      <c r="M24" s="74" t="e">
        <f t="shared" ca="1" si="1"/>
        <v>#N/A</v>
      </c>
      <c r="N24" s="74" t="e">
        <f t="shared" ca="1" si="1"/>
        <v>#N/A</v>
      </c>
      <c r="O24" s="74" t="e">
        <f t="shared" ca="1" si="1"/>
        <v>#N/A</v>
      </c>
      <c r="P24" s="121" t="str">
        <f t="shared" ca="1" si="2"/>
        <v/>
      </c>
      <c r="Q24" s="121" t="e">
        <f t="shared" ca="1" si="3"/>
        <v>#N/A</v>
      </c>
      <c r="S24" s="126">
        <f t="shared" ca="1" si="4"/>
        <v>220752.00000000003</v>
      </c>
      <c r="T24" s="127">
        <f t="shared" ca="1" si="5"/>
        <v>3621542.4000000004</v>
      </c>
      <c r="V24" s="104">
        <f t="shared" ca="1" si="6"/>
        <v>365</v>
      </c>
    </row>
    <row r="25" spans="2:22" ht="20.100000000000001" customHeight="1" x14ac:dyDescent="0.2">
      <c r="B25" s="16" t="s">
        <v>95</v>
      </c>
      <c r="C25" s="9" t="s">
        <v>125</v>
      </c>
      <c r="D25" s="74" t="e">
        <f t="shared" ca="1" si="1"/>
        <v>#N/A</v>
      </c>
      <c r="E25" s="74" t="e">
        <f t="shared" ca="1" si="1"/>
        <v>#N/A</v>
      </c>
      <c r="F25" s="74" t="e">
        <f t="shared" ca="1" si="1"/>
        <v>#N/A</v>
      </c>
      <c r="G25" s="74" t="e">
        <f t="shared" ca="1" si="1"/>
        <v>#N/A</v>
      </c>
      <c r="H25" s="74" t="e">
        <f t="shared" ca="1" si="1"/>
        <v>#N/A</v>
      </c>
      <c r="I25" s="74" t="e">
        <f t="shared" ca="1" si="1"/>
        <v>#N/A</v>
      </c>
      <c r="J25" s="74" t="e">
        <f t="shared" ca="1" si="1"/>
        <v>#N/A</v>
      </c>
      <c r="K25" s="74" t="e">
        <f t="shared" ca="1" si="1"/>
        <v>#N/A</v>
      </c>
      <c r="L25" s="74" t="e">
        <f t="shared" ca="1" si="1"/>
        <v>#N/A</v>
      </c>
      <c r="M25" s="74" t="e">
        <f t="shared" ca="1" si="1"/>
        <v>#N/A</v>
      </c>
      <c r="N25" s="74" t="e">
        <f t="shared" ca="1" si="1"/>
        <v>#N/A</v>
      </c>
      <c r="O25" s="74" t="e">
        <f t="shared" ca="1" si="1"/>
        <v>#N/A</v>
      </c>
      <c r="P25" s="121" t="str">
        <f t="shared" ca="1" si="2"/>
        <v/>
      </c>
      <c r="Q25" s="121" t="e">
        <f t="shared" ca="1" si="3"/>
        <v>#N/A</v>
      </c>
      <c r="S25" s="126">
        <f t="shared" ca="1" si="4"/>
        <v>220752.00000000003</v>
      </c>
      <c r="T25" s="127">
        <f t="shared" ca="1" si="5"/>
        <v>3842294.4000000004</v>
      </c>
      <c r="V25" s="104">
        <f t="shared" ca="1" si="6"/>
        <v>365</v>
      </c>
    </row>
    <row r="26" spans="2:22" ht="20.100000000000001" customHeight="1" x14ac:dyDescent="0.2">
      <c r="B26" s="16" t="s">
        <v>96</v>
      </c>
      <c r="C26" s="9" t="s">
        <v>126</v>
      </c>
      <c r="D26" s="74" t="e">
        <f t="shared" ca="1" si="1"/>
        <v>#N/A</v>
      </c>
      <c r="E26" s="74" t="e">
        <f t="shared" ca="1" si="1"/>
        <v>#N/A</v>
      </c>
      <c r="F26" s="74" t="e">
        <f t="shared" ca="1" si="1"/>
        <v>#N/A</v>
      </c>
      <c r="G26" s="74" t="e">
        <f t="shared" ca="1" si="1"/>
        <v>#N/A</v>
      </c>
      <c r="H26" s="74" t="e">
        <f t="shared" ca="1" si="1"/>
        <v>#N/A</v>
      </c>
      <c r="I26" s="74" t="e">
        <f t="shared" ca="1" si="1"/>
        <v>#N/A</v>
      </c>
      <c r="J26" s="74" t="e">
        <f t="shared" ca="1" si="1"/>
        <v>#N/A</v>
      </c>
      <c r="K26" s="74" t="e">
        <f t="shared" ca="1" si="1"/>
        <v>#N/A</v>
      </c>
      <c r="L26" s="74" t="e">
        <f t="shared" ca="1" si="1"/>
        <v>#N/A</v>
      </c>
      <c r="M26" s="74" t="e">
        <f t="shared" ca="1" si="1"/>
        <v>#N/A</v>
      </c>
      <c r="N26" s="74" t="e">
        <f t="shared" ca="1" si="1"/>
        <v>#N/A</v>
      </c>
      <c r="O26" s="74" t="e">
        <f t="shared" ca="1" si="1"/>
        <v>#N/A</v>
      </c>
      <c r="P26" s="121" t="str">
        <f t="shared" ca="1" si="2"/>
        <v/>
      </c>
      <c r="Q26" s="121" t="e">
        <f t="shared" ca="1" si="3"/>
        <v>#N/A</v>
      </c>
      <c r="S26" s="126">
        <f t="shared" ca="1" si="4"/>
        <v>220752.00000000003</v>
      </c>
      <c r="T26" s="127">
        <f t="shared" ca="1" si="5"/>
        <v>4063046.4000000004</v>
      </c>
      <c r="V26" s="104">
        <f t="shared" ca="1" si="6"/>
        <v>365</v>
      </c>
    </row>
    <row r="27" spans="2:22" ht="20.100000000000001" customHeight="1" x14ac:dyDescent="0.2">
      <c r="B27" s="17" t="s">
        <v>97</v>
      </c>
      <c r="C27" s="10" t="s">
        <v>127</v>
      </c>
      <c r="D27" s="75" t="e">
        <f t="shared" ca="1" si="1"/>
        <v>#N/A</v>
      </c>
      <c r="E27" s="75" t="e">
        <f t="shared" ca="1" si="1"/>
        <v>#N/A</v>
      </c>
      <c r="F27" s="75" t="e">
        <f t="shared" ca="1" si="1"/>
        <v>#N/A</v>
      </c>
      <c r="G27" s="75" t="e">
        <f t="shared" ca="1" si="1"/>
        <v>#N/A</v>
      </c>
      <c r="H27" s="75" t="e">
        <f t="shared" ca="1" si="1"/>
        <v>#N/A</v>
      </c>
      <c r="I27" s="75" t="e">
        <f t="shared" ca="1" si="1"/>
        <v>#N/A</v>
      </c>
      <c r="J27" s="75" t="e">
        <f t="shared" ca="1" si="1"/>
        <v>#N/A</v>
      </c>
      <c r="K27" s="75" t="e">
        <f t="shared" ca="1" si="1"/>
        <v>#N/A</v>
      </c>
      <c r="L27" s="75" t="e">
        <f t="shared" ca="1" si="1"/>
        <v>#N/A</v>
      </c>
      <c r="M27" s="75" t="e">
        <f t="shared" ca="1" si="1"/>
        <v>#N/A</v>
      </c>
      <c r="N27" s="75" t="e">
        <f t="shared" ca="1" si="1"/>
        <v>#N/A</v>
      </c>
      <c r="O27" s="76" t="e">
        <f t="shared" ca="1" si="1"/>
        <v>#N/A</v>
      </c>
      <c r="P27" s="122" t="str">
        <f t="shared" ca="1" si="2"/>
        <v/>
      </c>
      <c r="Q27" s="123" t="e">
        <f t="shared" ca="1" si="3"/>
        <v>#N/A</v>
      </c>
      <c r="S27" s="128">
        <f t="shared" ca="1" si="4"/>
        <v>220752.00000000003</v>
      </c>
      <c r="T27" s="129">
        <f t="shared" ca="1" si="5"/>
        <v>4283798.4000000004</v>
      </c>
      <c r="V27" s="104">
        <f t="shared" ca="1" si="6"/>
        <v>365</v>
      </c>
    </row>
    <row r="28" spans="2:22" x14ac:dyDescent="0.2">
      <c r="C28" s="11"/>
      <c r="D28" s="2"/>
      <c r="E28" s="2"/>
      <c r="F28" s="2"/>
      <c r="G28" s="2"/>
      <c r="H28" s="2"/>
      <c r="I28" s="2" t="s">
        <v>161</v>
      </c>
      <c r="J28" s="2"/>
      <c r="K28" s="2"/>
      <c r="L28" s="2"/>
      <c r="P28" s="82"/>
    </row>
    <row r="29" spans="2:22" x14ac:dyDescent="0.2">
      <c r="C29" s="11"/>
      <c r="D29" s="2"/>
      <c r="E29" s="2"/>
      <c r="F29" s="2"/>
      <c r="G29" s="2"/>
      <c r="H29" s="2"/>
      <c r="I29" s="2"/>
      <c r="J29" s="2"/>
      <c r="K29" s="2"/>
      <c r="L29" s="2"/>
    </row>
    <row r="30" spans="2:22" x14ac:dyDescent="0.2">
      <c r="B30" s="60" t="s">
        <v>190</v>
      </c>
      <c r="D30" s="108"/>
    </row>
    <row r="31" spans="2:22" x14ac:dyDescent="0.2">
      <c r="B31" s="59"/>
      <c r="C31" s="56"/>
      <c r="D31" s="53" t="s">
        <v>7</v>
      </c>
      <c r="E31" s="51" t="s">
        <v>8</v>
      </c>
      <c r="F31" s="51" t="s">
        <v>9</v>
      </c>
      <c r="G31" s="51" t="s">
        <v>10</v>
      </c>
      <c r="H31" s="51" t="s">
        <v>11</v>
      </c>
      <c r="I31" s="51" t="s">
        <v>2</v>
      </c>
      <c r="J31" s="51" t="s">
        <v>12</v>
      </c>
      <c r="K31" s="51" t="s">
        <v>13</v>
      </c>
      <c r="L31" s="51" t="s">
        <v>14</v>
      </c>
      <c r="M31" s="51" t="s">
        <v>15</v>
      </c>
      <c r="N31" s="51" t="s">
        <v>16</v>
      </c>
      <c r="O31" s="52" t="s">
        <v>17</v>
      </c>
    </row>
    <row r="32" spans="2:22" x14ac:dyDescent="0.2">
      <c r="B32" s="58" t="s">
        <v>78</v>
      </c>
      <c r="C32" s="57" t="s">
        <v>49</v>
      </c>
      <c r="D32" s="54">
        <v>15</v>
      </c>
      <c r="E32" s="49">
        <v>21.9</v>
      </c>
      <c r="F32" s="49">
        <v>16.600000000000001</v>
      </c>
      <c r="G32" s="49">
        <v>17.5</v>
      </c>
      <c r="H32" s="49">
        <v>18.5</v>
      </c>
      <c r="I32" s="49">
        <v>14.2</v>
      </c>
      <c r="J32" s="49">
        <v>14.4</v>
      </c>
      <c r="K32" s="49">
        <v>8.1</v>
      </c>
      <c r="L32" s="49">
        <v>8</v>
      </c>
      <c r="M32" s="49">
        <v>9</v>
      </c>
      <c r="N32" s="49">
        <v>11.8</v>
      </c>
      <c r="O32" s="50">
        <v>15.8</v>
      </c>
      <c r="P32" s="109"/>
    </row>
    <row r="33" spans="2:16" x14ac:dyDescent="0.2">
      <c r="B33" s="58" t="s">
        <v>79</v>
      </c>
      <c r="C33" s="57" t="s">
        <v>50</v>
      </c>
      <c r="D33" s="54">
        <v>15.9</v>
      </c>
      <c r="E33" s="49">
        <v>19.8</v>
      </c>
      <c r="F33" s="49">
        <v>16.600000000000001</v>
      </c>
      <c r="G33" s="49">
        <v>20</v>
      </c>
      <c r="H33" s="49">
        <v>20.5</v>
      </c>
      <c r="I33" s="49">
        <v>12.4</v>
      </c>
      <c r="J33" s="49">
        <v>11.9</v>
      </c>
      <c r="K33" s="49">
        <v>9.4</v>
      </c>
      <c r="L33" s="49">
        <v>8.1</v>
      </c>
      <c r="M33" s="49">
        <v>9.3000000000000007</v>
      </c>
      <c r="N33" s="49">
        <v>11.2</v>
      </c>
      <c r="O33" s="50">
        <v>14.8</v>
      </c>
      <c r="P33" s="109"/>
    </row>
    <row r="34" spans="2:16" x14ac:dyDescent="0.2">
      <c r="B34" s="58" t="s">
        <v>80</v>
      </c>
      <c r="C34" s="57" t="s">
        <v>51</v>
      </c>
      <c r="D34" s="54">
        <v>17.5</v>
      </c>
      <c r="E34" s="49">
        <v>21.4</v>
      </c>
      <c r="F34" s="49">
        <v>20.399999999999999</v>
      </c>
      <c r="G34" s="49">
        <v>19.5</v>
      </c>
      <c r="H34" s="49">
        <v>19</v>
      </c>
      <c r="I34" s="49">
        <v>14.3</v>
      </c>
      <c r="J34" s="49">
        <v>8.8000000000000007</v>
      </c>
      <c r="K34" s="49">
        <v>10</v>
      </c>
      <c r="L34" s="49">
        <v>8.9</v>
      </c>
      <c r="M34" s="49">
        <v>9.3000000000000007</v>
      </c>
      <c r="N34" s="49">
        <v>13</v>
      </c>
      <c r="O34" s="50">
        <v>16</v>
      </c>
      <c r="P34" s="109"/>
    </row>
    <row r="35" spans="2:16" x14ac:dyDescent="0.2">
      <c r="B35" s="58" t="s">
        <v>81</v>
      </c>
      <c r="C35" s="57" t="s">
        <v>52</v>
      </c>
      <c r="D35" s="54">
        <v>18.7</v>
      </c>
      <c r="E35" s="49">
        <v>19.2</v>
      </c>
      <c r="F35" s="49">
        <v>18.5</v>
      </c>
      <c r="G35" s="49">
        <v>20.8</v>
      </c>
      <c r="H35" s="49">
        <v>21</v>
      </c>
      <c r="I35" s="49">
        <v>10.7</v>
      </c>
      <c r="J35" s="49">
        <v>13.6</v>
      </c>
      <c r="K35" s="49">
        <v>10.1</v>
      </c>
      <c r="L35" s="49">
        <v>7.8</v>
      </c>
      <c r="M35" s="49">
        <v>8.4</v>
      </c>
      <c r="N35" s="49">
        <v>10.1</v>
      </c>
      <c r="O35" s="50">
        <v>13.7</v>
      </c>
    </row>
    <row r="36" spans="2:16" x14ac:dyDescent="0.2">
      <c r="B36" s="58" t="s">
        <v>82</v>
      </c>
      <c r="C36" s="57" t="s">
        <v>53</v>
      </c>
      <c r="D36" s="54">
        <v>18.600000000000001</v>
      </c>
      <c r="E36" s="49">
        <v>21.8</v>
      </c>
      <c r="F36" s="49">
        <v>18.899999999999999</v>
      </c>
      <c r="G36" s="49">
        <v>15.8</v>
      </c>
      <c r="H36" s="49">
        <v>18.899999999999999</v>
      </c>
      <c r="I36" s="49">
        <v>16.7</v>
      </c>
      <c r="J36" s="49">
        <v>10.9</v>
      </c>
      <c r="K36" s="49">
        <v>10.9</v>
      </c>
      <c r="L36" s="49">
        <v>7.6</v>
      </c>
      <c r="M36" s="49">
        <v>8.1999999999999993</v>
      </c>
      <c r="N36" s="49">
        <v>10.8</v>
      </c>
      <c r="O36" s="50">
        <v>15.1</v>
      </c>
    </row>
    <row r="37" spans="2:16" x14ac:dyDescent="0.2">
      <c r="B37" s="58" t="s">
        <v>185</v>
      </c>
      <c r="C37" s="57" t="s">
        <v>55</v>
      </c>
      <c r="D37" s="54">
        <v>19.399999999999999</v>
      </c>
      <c r="E37" s="49">
        <v>20.399999999999999</v>
      </c>
      <c r="F37" s="49">
        <v>18.3</v>
      </c>
      <c r="G37" s="49">
        <v>14.3</v>
      </c>
      <c r="H37" s="49">
        <v>22.6</v>
      </c>
      <c r="I37" s="49">
        <v>13.7</v>
      </c>
      <c r="J37" s="49">
        <v>12.5</v>
      </c>
      <c r="K37" s="49">
        <v>10.199999999999999</v>
      </c>
      <c r="L37" s="49">
        <v>9.1999999999999993</v>
      </c>
      <c r="M37" s="49">
        <v>9.5</v>
      </c>
      <c r="N37" s="49">
        <v>13.2</v>
      </c>
      <c r="O37" s="50">
        <v>15</v>
      </c>
    </row>
    <row r="38" spans="2:16" x14ac:dyDescent="0.2">
      <c r="B38" s="58" t="s">
        <v>186</v>
      </c>
      <c r="C38" s="57" t="s">
        <v>56</v>
      </c>
      <c r="D38" s="54">
        <v>18.8</v>
      </c>
      <c r="E38" s="49">
        <v>17.3</v>
      </c>
      <c r="F38" s="49">
        <v>18.600000000000001</v>
      </c>
      <c r="G38" s="49">
        <v>18.7</v>
      </c>
      <c r="H38" s="49">
        <v>16.100000000000001</v>
      </c>
      <c r="I38" s="49">
        <v>13.1</v>
      </c>
      <c r="J38" s="49">
        <v>13.5</v>
      </c>
      <c r="K38" s="49">
        <v>10.6</v>
      </c>
      <c r="L38" s="49">
        <v>9.1999999999999993</v>
      </c>
      <c r="M38" s="49">
        <v>9</v>
      </c>
      <c r="N38" s="49">
        <v>12.6</v>
      </c>
      <c r="O38" s="50">
        <v>14.5</v>
      </c>
    </row>
    <row r="39" spans="2:16" x14ac:dyDescent="0.2">
      <c r="B39" s="58" t="s">
        <v>188</v>
      </c>
      <c r="C39" s="57" t="s">
        <v>57</v>
      </c>
      <c r="D39" s="54">
        <v>18.899999999999999</v>
      </c>
      <c r="E39" s="49">
        <v>19.8</v>
      </c>
      <c r="F39" s="49">
        <v>20.6</v>
      </c>
      <c r="G39" s="49">
        <v>18.7</v>
      </c>
      <c r="H39" s="49">
        <v>18.899999999999999</v>
      </c>
      <c r="I39" s="49">
        <v>15.5</v>
      </c>
      <c r="J39" s="49">
        <v>13.2</v>
      </c>
      <c r="K39" s="49">
        <v>10.3</v>
      </c>
      <c r="L39" s="49">
        <v>9.1999999999999993</v>
      </c>
      <c r="M39" s="49">
        <v>9.3000000000000007</v>
      </c>
      <c r="N39" s="49">
        <v>10.5</v>
      </c>
      <c r="O39" s="50">
        <v>16.399999999999999</v>
      </c>
    </row>
    <row r="40" spans="2:16" x14ac:dyDescent="0.2">
      <c r="B40" s="61" t="s">
        <v>191</v>
      </c>
      <c r="C40" s="62" t="s">
        <v>58</v>
      </c>
      <c r="D40" s="130">
        <v>16.8</v>
      </c>
      <c r="E40" s="131">
        <v>20</v>
      </c>
      <c r="F40" s="131">
        <v>16.5</v>
      </c>
      <c r="G40" s="131">
        <v>21.2</v>
      </c>
      <c r="H40" s="131">
        <v>19.2</v>
      </c>
      <c r="I40" s="131">
        <v>16.600000000000001</v>
      </c>
      <c r="J40" s="131">
        <v>13.9</v>
      </c>
      <c r="K40" s="131">
        <v>10.6</v>
      </c>
      <c r="L40" s="131">
        <v>9.4</v>
      </c>
      <c r="M40" s="131">
        <v>9</v>
      </c>
      <c r="N40" s="131">
        <v>9.9</v>
      </c>
      <c r="O40" s="132">
        <v>13.3</v>
      </c>
    </row>
    <row r="41" spans="2:16" x14ac:dyDescent="0.2">
      <c r="B41" s="61" t="s">
        <v>192</v>
      </c>
      <c r="C41" s="57" t="s">
        <v>59</v>
      </c>
      <c r="D41" s="130">
        <v>16</v>
      </c>
      <c r="E41" s="131">
        <v>19.8</v>
      </c>
      <c r="F41" s="131">
        <v>19.100000000000001</v>
      </c>
      <c r="G41" s="131">
        <v>20.7</v>
      </c>
      <c r="H41" s="131">
        <v>20.100000000000001</v>
      </c>
      <c r="I41" s="131">
        <v>17.100000000000001</v>
      </c>
      <c r="J41" s="131">
        <v>12.1</v>
      </c>
      <c r="K41" s="131">
        <v>10.3</v>
      </c>
      <c r="L41" s="131">
        <v>9.4</v>
      </c>
      <c r="M41" s="131">
        <v>10.9</v>
      </c>
      <c r="N41" s="131">
        <v>12.7</v>
      </c>
      <c r="O41" s="132">
        <v>13.7</v>
      </c>
    </row>
    <row r="42" spans="2:16" x14ac:dyDescent="0.2">
      <c r="B42" s="59"/>
      <c r="C42" s="56" t="s">
        <v>54</v>
      </c>
      <c r="D42" s="53">
        <f t="shared" ref="D42:O42" si="7">AVERAGE(D32:D41)</f>
        <v>17.559999999999999</v>
      </c>
      <c r="E42" s="51">
        <f t="shared" si="7"/>
        <v>20.140000000000004</v>
      </c>
      <c r="F42" s="51">
        <f t="shared" si="7"/>
        <v>18.41</v>
      </c>
      <c r="G42" s="51">
        <f t="shared" si="7"/>
        <v>18.719999999999995</v>
      </c>
      <c r="H42" s="51">
        <f t="shared" si="7"/>
        <v>19.479999999999997</v>
      </c>
      <c r="I42" s="51">
        <f t="shared" si="7"/>
        <v>14.430000000000001</v>
      </c>
      <c r="J42" s="51">
        <f t="shared" si="7"/>
        <v>12.48</v>
      </c>
      <c r="K42" s="51">
        <f t="shared" si="7"/>
        <v>10.049999999999999</v>
      </c>
      <c r="L42" s="51">
        <f t="shared" si="7"/>
        <v>8.6800000000000015</v>
      </c>
      <c r="M42" s="51">
        <f t="shared" si="7"/>
        <v>9.1900000000000013</v>
      </c>
      <c r="N42" s="51">
        <f t="shared" si="7"/>
        <v>11.580000000000002</v>
      </c>
      <c r="O42" s="52">
        <f t="shared" si="7"/>
        <v>14.829999999999998</v>
      </c>
    </row>
    <row r="44" spans="2:16" x14ac:dyDescent="0.2">
      <c r="B44" t="s">
        <v>130</v>
      </c>
    </row>
    <row r="45" spans="2:16" x14ac:dyDescent="0.2">
      <c r="B45" s="77" t="s">
        <v>131</v>
      </c>
      <c r="C45" s="78"/>
    </row>
    <row r="46" spans="2:16" x14ac:dyDescent="0.2">
      <c r="B46" s="79" t="s">
        <v>132</v>
      </c>
      <c r="C46" s="80"/>
    </row>
    <row r="47" spans="2:16" x14ac:dyDescent="0.2">
      <c r="B47" s="79" t="s">
        <v>133</v>
      </c>
      <c r="C47" s="80"/>
    </row>
    <row r="48" spans="2:16" x14ac:dyDescent="0.2">
      <c r="B48" s="79" t="s">
        <v>134</v>
      </c>
      <c r="C48" s="80"/>
    </row>
    <row r="49" spans="2:3" x14ac:dyDescent="0.2">
      <c r="B49" s="79" t="s">
        <v>135</v>
      </c>
      <c r="C49" s="80"/>
    </row>
    <row r="50" spans="2:3" x14ac:dyDescent="0.2">
      <c r="B50" s="79" t="s">
        <v>136</v>
      </c>
      <c r="C50" s="80"/>
    </row>
    <row r="51" spans="2:3" x14ac:dyDescent="0.2">
      <c r="B51" s="79" t="s">
        <v>137</v>
      </c>
      <c r="C51" s="80"/>
    </row>
    <row r="52" spans="2:3" x14ac:dyDescent="0.2">
      <c r="B52" s="79" t="s">
        <v>138</v>
      </c>
      <c r="C52" s="80"/>
    </row>
    <row r="53" spans="2:3" x14ac:dyDescent="0.2">
      <c r="B53" s="79" t="s">
        <v>139</v>
      </c>
      <c r="C53" s="80"/>
    </row>
    <row r="54" spans="2:3" x14ac:dyDescent="0.2">
      <c r="B54" s="79" t="s">
        <v>140</v>
      </c>
      <c r="C54" s="80"/>
    </row>
    <row r="55" spans="2:3" x14ac:dyDescent="0.2">
      <c r="B55" s="79" t="s">
        <v>141</v>
      </c>
      <c r="C55" s="80"/>
    </row>
    <row r="56" spans="2:3" x14ac:dyDescent="0.2">
      <c r="B56" s="79" t="s">
        <v>142</v>
      </c>
      <c r="C56" s="80"/>
    </row>
    <row r="57" spans="2:3" x14ac:dyDescent="0.2">
      <c r="B57" s="97" t="s">
        <v>173</v>
      </c>
      <c r="C57" s="81"/>
    </row>
  </sheetData>
  <mergeCells count="11">
    <mergeCell ref="B5:B6"/>
    <mergeCell ref="I3:J3"/>
    <mergeCell ref="K3:L3"/>
    <mergeCell ref="D3:H3"/>
    <mergeCell ref="F4:H4"/>
    <mergeCell ref="D5:O5"/>
    <mergeCell ref="D2:H2"/>
    <mergeCell ref="K2:L2"/>
    <mergeCell ref="P5:P6"/>
    <mergeCell ref="C5:C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147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2">
        <v>42201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24.5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>
        <v>975</v>
      </c>
      <c r="H8" s="38">
        <v>3159</v>
      </c>
      <c r="I8" s="38">
        <v>2428</v>
      </c>
      <c r="J8" s="38">
        <v>2422</v>
      </c>
      <c r="K8" s="38">
        <v>1529</v>
      </c>
      <c r="L8" s="38">
        <v>1346</v>
      </c>
      <c r="M8" s="38">
        <v>1912</v>
      </c>
      <c r="N8" s="38">
        <v>1825</v>
      </c>
      <c r="O8" s="39">
        <v>2463</v>
      </c>
      <c r="P8" s="110">
        <f t="shared" ref="P8:P28" si="0">SUM(D8:O8)</f>
        <v>18059</v>
      </c>
      <c r="Q8" s="115">
        <f t="shared" ref="Q8:Q27" si="1">P8/$D$4</f>
        <v>737.10204081632651</v>
      </c>
      <c r="R8" s="116">
        <f t="shared" ref="R8:R27" si="2">P8*$I$4</f>
        <v>577888</v>
      </c>
    </row>
    <row r="9" spans="2:18" ht="18.899999999999999" customHeight="1" x14ac:dyDescent="0.2">
      <c r="B9" s="16">
        <v>1</v>
      </c>
      <c r="C9" s="9" t="s">
        <v>22</v>
      </c>
      <c r="D9" s="38">
        <v>3022</v>
      </c>
      <c r="E9" s="38">
        <v>3325</v>
      </c>
      <c r="F9" s="38">
        <v>2659</v>
      </c>
      <c r="G9" s="38">
        <v>3138</v>
      </c>
      <c r="H9" s="38">
        <v>3538</v>
      </c>
      <c r="I9" s="38">
        <v>1936</v>
      </c>
      <c r="J9" s="38">
        <v>1756</v>
      </c>
      <c r="K9" s="38">
        <v>1602</v>
      </c>
      <c r="L9" s="38">
        <v>1289</v>
      </c>
      <c r="M9" s="38">
        <v>1556</v>
      </c>
      <c r="N9" s="38">
        <v>1375</v>
      </c>
      <c r="O9" s="39">
        <v>2429</v>
      </c>
      <c r="P9" s="110">
        <f t="shared" si="0"/>
        <v>27625</v>
      </c>
      <c r="Q9" s="115">
        <f t="shared" si="1"/>
        <v>1127.5510204081634</v>
      </c>
      <c r="R9" s="116">
        <f t="shared" si="2"/>
        <v>884000</v>
      </c>
    </row>
    <row r="10" spans="2:18" ht="18.899999999999999" customHeight="1" x14ac:dyDescent="0.2">
      <c r="B10" s="16">
        <v>2</v>
      </c>
      <c r="C10" s="9" t="s">
        <v>23</v>
      </c>
      <c r="D10" s="38">
        <v>2526</v>
      </c>
      <c r="E10" s="38">
        <v>3395</v>
      </c>
      <c r="F10" s="38">
        <v>3052</v>
      </c>
      <c r="G10" s="38">
        <v>2809</v>
      </c>
      <c r="H10" s="38">
        <v>2987</v>
      </c>
      <c r="I10" s="38">
        <v>2184</v>
      </c>
      <c r="J10" s="38">
        <v>1308</v>
      </c>
      <c r="K10" s="38">
        <v>1797</v>
      </c>
      <c r="L10" s="38">
        <v>1351</v>
      </c>
      <c r="M10" s="38">
        <v>1542</v>
      </c>
      <c r="N10" s="38">
        <v>1930</v>
      </c>
      <c r="O10" s="39">
        <v>2186</v>
      </c>
      <c r="P10" s="110">
        <f t="shared" si="0"/>
        <v>27067</v>
      </c>
      <c r="Q10" s="115">
        <f t="shared" si="1"/>
        <v>1104.7755102040817</v>
      </c>
      <c r="R10" s="116">
        <f t="shared" si="2"/>
        <v>866144</v>
      </c>
    </row>
    <row r="11" spans="2:18" ht="18.899999999999999" customHeight="1" x14ac:dyDescent="0.2">
      <c r="B11" s="16">
        <v>3</v>
      </c>
      <c r="C11" s="9" t="s">
        <v>24</v>
      </c>
      <c r="D11" s="38">
        <v>2671</v>
      </c>
      <c r="E11" s="38">
        <v>3303</v>
      </c>
      <c r="F11" s="38">
        <v>2391</v>
      </c>
      <c r="G11" s="38">
        <v>3012</v>
      </c>
      <c r="H11" s="38">
        <v>3373</v>
      </c>
      <c r="I11" s="38">
        <v>1682</v>
      </c>
      <c r="J11" s="38">
        <v>1737</v>
      </c>
      <c r="K11" s="38">
        <v>1873</v>
      </c>
      <c r="L11" s="38">
        <v>1321</v>
      </c>
      <c r="M11" s="38">
        <v>1704</v>
      </c>
      <c r="N11" s="38">
        <v>1712</v>
      </c>
      <c r="O11" s="39">
        <v>2144</v>
      </c>
      <c r="P11" s="110">
        <f t="shared" si="0"/>
        <v>26923</v>
      </c>
      <c r="Q11" s="115">
        <f t="shared" si="1"/>
        <v>1098.8979591836735</v>
      </c>
      <c r="R11" s="116">
        <f t="shared" si="2"/>
        <v>861536</v>
      </c>
    </row>
    <row r="12" spans="2:18" ht="18.899999999999999" customHeight="1" x14ac:dyDescent="0.2">
      <c r="B12" s="16">
        <v>4</v>
      </c>
      <c r="C12" s="9" t="s">
        <v>31</v>
      </c>
      <c r="D12" s="38">
        <v>2906</v>
      </c>
      <c r="E12" s="38">
        <v>3698</v>
      </c>
      <c r="F12" s="38">
        <v>3028</v>
      </c>
      <c r="G12" s="38">
        <v>2237</v>
      </c>
      <c r="H12" s="38">
        <v>3504</v>
      </c>
      <c r="I12" s="38">
        <v>2616</v>
      </c>
      <c r="J12" s="38">
        <v>1862</v>
      </c>
      <c r="K12" s="38">
        <v>1969</v>
      </c>
      <c r="L12" s="38">
        <v>1267</v>
      </c>
      <c r="M12" s="38">
        <v>1601</v>
      </c>
      <c r="N12" s="38">
        <v>1844</v>
      </c>
      <c r="O12" s="39">
        <v>2600</v>
      </c>
      <c r="P12" s="110">
        <f t="shared" si="0"/>
        <v>29132</v>
      </c>
      <c r="Q12" s="115">
        <f t="shared" si="1"/>
        <v>1189.0612244897959</v>
      </c>
      <c r="R12" s="116">
        <f t="shared" si="2"/>
        <v>932224</v>
      </c>
    </row>
    <row r="13" spans="2:18" s="35" customFormat="1" ht="18.899999999999999" customHeight="1" x14ac:dyDescent="0.2">
      <c r="B13" s="16">
        <v>5</v>
      </c>
      <c r="C13" s="9" t="s">
        <v>32</v>
      </c>
      <c r="D13" s="38">
        <v>2572</v>
      </c>
      <c r="E13" s="38">
        <v>3555</v>
      </c>
      <c r="F13" s="38">
        <v>3054</v>
      </c>
      <c r="G13" s="38">
        <v>2310</v>
      </c>
      <c r="H13" s="38">
        <v>3489</v>
      </c>
      <c r="I13" s="38">
        <v>2511</v>
      </c>
      <c r="J13" s="38">
        <v>1922</v>
      </c>
      <c r="K13" s="38">
        <v>1910</v>
      </c>
      <c r="L13" s="38">
        <v>1499</v>
      </c>
      <c r="M13" s="38">
        <v>1824</v>
      </c>
      <c r="N13" s="38">
        <v>2151</v>
      </c>
      <c r="O13" s="39">
        <v>2322</v>
      </c>
      <c r="P13" s="110">
        <f t="shared" si="0"/>
        <v>29119</v>
      </c>
      <c r="Q13" s="115">
        <f t="shared" si="1"/>
        <v>1188.5306122448981</v>
      </c>
      <c r="R13" s="116">
        <f t="shared" si="2"/>
        <v>931808</v>
      </c>
    </row>
    <row r="14" spans="2:18" ht="18.899999999999999" customHeight="1" x14ac:dyDescent="0.2">
      <c r="B14" s="16">
        <v>6</v>
      </c>
      <c r="C14" s="9" t="s">
        <v>33</v>
      </c>
      <c r="D14" s="38">
        <v>3231</v>
      </c>
      <c r="E14" s="38">
        <v>2704</v>
      </c>
      <c r="F14" s="38">
        <v>2792</v>
      </c>
      <c r="G14" s="38">
        <v>3139</v>
      </c>
      <c r="H14" s="38">
        <v>2374</v>
      </c>
      <c r="I14" s="38">
        <v>2544</v>
      </c>
      <c r="J14" s="38">
        <v>2112</v>
      </c>
      <c r="K14" s="38">
        <v>1885</v>
      </c>
      <c r="L14" s="38">
        <v>1633</v>
      </c>
      <c r="M14" s="38">
        <v>1889</v>
      </c>
      <c r="N14" s="38">
        <v>1838</v>
      </c>
      <c r="O14" s="39">
        <v>2424</v>
      </c>
      <c r="P14" s="110">
        <f t="shared" si="0"/>
        <v>28565</v>
      </c>
      <c r="Q14" s="115">
        <f t="shared" si="1"/>
        <v>1165.9183673469388</v>
      </c>
      <c r="R14" s="116">
        <f t="shared" si="2"/>
        <v>914080</v>
      </c>
    </row>
    <row r="15" spans="2:18" ht="18.899999999999999" customHeight="1" x14ac:dyDescent="0.2">
      <c r="B15" s="16">
        <v>7</v>
      </c>
      <c r="C15" s="9" t="s">
        <v>34</v>
      </c>
      <c r="D15" s="38">
        <v>3277</v>
      </c>
      <c r="E15" s="38">
        <v>3082</v>
      </c>
      <c r="F15" s="38">
        <v>2890</v>
      </c>
      <c r="G15" s="38">
        <v>3264</v>
      </c>
      <c r="H15" s="38">
        <v>3027</v>
      </c>
      <c r="I15" s="38">
        <v>2745</v>
      </c>
      <c r="J15" s="38">
        <v>2009</v>
      </c>
      <c r="K15" s="38">
        <v>2016</v>
      </c>
      <c r="L15" s="38">
        <v>1399</v>
      </c>
      <c r="M15" s="38">
        <v>1636</v>
      </c>
      <c r="N15" s="38">
        <v>1729</v>
      </c>
      <c r="O15" s="39">
        <v>2334</v>
      </c>
      <c r="P15" s="110">
        <f t="shared" si="0"/>
        <v>29408</v>
      </c>
      <c r="Q15" s="115">
        <f t="shared" si="1"/>
        <v>1200.3265306122448</v>
      </c>
      <c r="R15" s="116">
        <f t="shared" si="2"/>
        <v>941056</v>
      </c>
    </row>
    <row r="16" spans="2:18" s="35" customFormat="1" ht="18.899999999999999" customHeight="1" x14ac:dyDescent="0.2">
      <c r="B16" s="16">
        <v>8</v>
      </c>
      <c r="C16" s="9" t="s">
        <v>35</v>
      </c>
      <c r="D16" s="38">
        <v>3023</v>
      </c>
      <c r="E16" s="38">
        <v>3625</v>
      </c>
      <c r="F16" s="38">
        <v>2268</v>
      </c>
      <c r="G16" s="38">
        <v>3134</v>
      </c>
      <c r="H16" s="38">
        <v>3252</v>
      </c>
      <c r="I16" s="38">
        <v>2679</v>
      </c>
      <c r="J16" s="38">
        <v>2233</v>
      </c>
      <c r="K16" s="38">
        <v>2078</v>
      </c>
      <c r="L16" s="38">
        <v>1504</v>
      </c>
      <c r="M16" s="38">
        <v>1666</v>
      </c>
      <c r="N16" s="38">
        <v>1593</v>
      </c>
      <c r="O16" s="39">
        <v>1933</v>
      </c>
      <c r="P16" s="110">
        <f t="shared" si="0"/>
        <v>28988</v>
      </c>
      <c r="Q16" s="115">
        <f t="shared" si="1"/>
        <v>1183.1836734693877</v>
      </c>
      <c r="R16" s="116">
        <f t="shared" si="2"/>
        <v>927616</v>
      </c>
    </row>
    <row r="17" spans="2:18" ht="18.899999999999999" customHeight="1" x14ac:dyDescent="0.2">
      <c r="B17" s="16">
        <v>9</v>
      </c>
      <c r="C17" s="9" t="s">
        <v>36</v>
      </c>
      <c r="D17" s="38">
        <v>2494</v>
      </c>
      <c r="E17" s="38">
        <v>3352</v>
      </c>
      <c r="F17" s="38">
        <v>2799</v>
      </c>
      <c r="G17" s="38">
        <v>2685</v>
      </c>
      <c r="H17" s="38">
        <v>3571</v>
      </c>
      <c r="I17" s="38">
        <v>2635</v>
      </c>
      <c r="J17" s="38">
        <v>1828</v>
      </c>
      <c r="K17" s="38">
        <v>1804</v>
      </c>
      <c r="L17" s="38">
        <v>1517</v>
      </c>
      <c r="M17" s="38">
        <v>2045</v>
      </c>
      <c r="N17" s="38">
        <v>2011</v>
      </c>
      <c r="O17" s="39">
        <v>2083</v>
      </c>
      <c r="P17" s="110">
        <f t="shared" si="0"/>
        <v>28824</v>
      </c>
      <c r="Q17" s="115">
        <f t="shared" si="1"/>
        <v>1176.4897959183672</v>
      </c>
      <c r="R17" s="116">
        <f t="shared" si="2"/>
        <v>922368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148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2">
        <v>42201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24.5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9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>
        <v>978</v>
      </c>
      <c r="H8" s="38">
        <v>3162</v>
      </c>
      <c r="I8" s="38">
        <v>2434</v>
      </c>
      <c r="J8" s="38">
        <v>2422</v>
      </c>
      <c r="K8" s="38">
        <v>1537</v>
      </c>
      <c r="L8" s="38">
        <v>1360</v>
      </c>
      <c r="M8" s="38">
        <v>1928</v>
      </c>
      <c r="N8" s="38">
        <v>1832</v>
      </c>
      <c r="O8" s="39">
        <v>2471</v>
      </c>
      <c r="P8" s="110">
        <f t="shared" ref="P8:P28" si="0">SUM(D8:O8)</f>
        <v>18124</v>
      </c>
      <c r="Q8" s="115">
        <f t="shared" ref="Q8:Q27" si="1">P8/$D$4</f>
        <v>739.75510204081638</v>
      </c>
      <c r="R8" s="116">
        <f t="shared" ref="R8:R27" si="2">P8*$I$4</f>
        <v>579968</v>
      </c>
    </row>
    <row r="9" spans="2:18" ht="18.899999999999999" customHeight="1" x14ac:dyDescent="0.2">
      <c r="B9" s="16">
        <v>1</v>
      </c>
      <c r="C9" s="9" t="s">
        <v>22</v>
      </c>
      <c r="D9" s="38">
        <v>3033</v>
      </c>
      <c r="E9" s="38">
        <v>3339</v>
      </c>
      <c r="F9" s="38">
        <v>2685</v>
      </c>
      <c r="G9" s="38">
        <v>3170</v>
      </c>
      <c r="H9" s="38">
        <v>3690</v>
      </c>
      <c r="I9" s="38">
        <v>2156</v>
      </c>
      <c r="J9" s="38">
        <v>1952</v>
      </c>
      <c r="K9" s="38">
        <v>1786</v>
      </c>
      <c r="L9" s="38">
        <v>1443</v>
      </c>
      <c r="M9" s="38">
        <v>1738</v>
      </c>
      <c r="N9" s="38">
        <v>1533</v>
      </c>
      <c r="O9" s="39">
        <v>2700</v>
      </c>
      <c r="P9" s="110">
        <f t="shared" si="0"/>
        <v>29225</v>
      </c>
      <c r="Q9" s="115">
        <f t="shared" si="1"/>
        <v>1192.8571428571429</v>
      </c>
      <c r="R9" s="116">
        <f t="shared" si="2"/>
        <v>935200</v>
      </c>
    </row>
    <row r="10" spans="2:18" ht="18.899999999999999" customHeight="1" x14ac:dyDescent="0.2">
      <c r="B10" s="16">
        <v>2</v>
      </c>
      <c r="C10" s="9" t="s">
        <v>23</v>
      </c>
      <c r="D10" s="38">
        <v>2803</v>
      </c>
      <c r="E10" s="38">
        <v>3776</v>
      </c>
      <c r="F10" s="38">
        <v>3393</v>
      </c>
      <c r="G10" s="38">
        <v>3127</v>
      </c>
      <c r="H10" s="38">
        <v>3316</v>
      </c>
      <c r="I10" s="38">
        <v>2421</v>
      </c>
      <c r="J10" s="38">
        <v>1452</v>
      </c>
      <c r="K10" s="38">
        <v>1997</v>
      </c>
      <c r="L10" s="38">
        <v>1509</v>
      </c>
      <c r="M10" s="38">
        <v>1722</v>
      </c>
      <c r="N10" s="38">
        <v>2148</v>
      </c>
      <c r="O10" s="39">
        <v>2501</v>
      </c>
      <c r="P10" s="110">
        <f t="shared" si="0"/>
        <v>30165</v>
      </c>
      <c r="Q10" s="115">
        <f t="shared" si="1"/>
        <v>1231.2244897959183</v>
      </c>
      <c r="R10" s="116">
        <f t="shared" si="2"/>
        <v>965280</v>
      </c>
    </row>
    <row r="11" spans="2:18" ht="18.899999999999999" customHeight="1" x14ac:dyDescent="0.2">
      <c r="B11" s="16">
        <v>3</v>
      </c>
      <c r="C11" s="9" t="s">
        <v>24</v>
      </c>
      <c r="D11" s="38">
        <v>2967</v>
      </c>
      <c r="E11" s="38">
        <v>3680</v>
      </c>
      <c r="F11" s="38">
        <v>2661</v>
      </c>
      <c r="G11" s="38">
        <v>3342</v>
      </c>
      <c r="H11" s="38">
        <v>3761</v>
      </c>
      <c r="I11" s="38">
        <v>1885</v>
      </c>
      <c r="J11" s="38">
        <v>1941</v>
      </c>
      <c r="K11" s="38">
        <v>2073</v>
      </c>
      <c r="L11" s="38">
        <v>1343</v>
      </c>
      <c r="M11" s="38">
        <v>1728</v>
      </c>
      <c r="N11" s="38">
        <v>1731</v>
      </c>
      <c r="O11" s="39">
        <v>2168</v>
      </c>
      <c r="P11" s="110">
        <f t="shared" si="0"/>
        <v>29280</v>
      </c>
      <c r="Q11" s="115">
        <f t="shared" si="1"/>
        <v>1195.1020408163265</v>
      </c>
      <c r="R11" s="116">
        <f t="shared" si="2"/>
        <v>936960</v>
      </c>
    </row>
    <row r="12" spans="2:18" ht="18.899999999999999" customHeight="1" x14ac:dyDescent="0.2">
      <c r="B12" s="16">
        <v>4</v>
      </c>
      <c r="C12" s="9" t="s">
        <v>31</v>
      </c>
      <c r="D12" s="38">
        <v>2929</v>
      </c>
      <c r="E12" s="38">
        <v>3744</v>
      </c>
      <c r="F12" s="38">
        <v>3072</v>
      </c>
      <c r="G12" s="38">
        <v>2275</v>
      </c>
      <c r="H12" s="38">
        <v>3542</v>
      </c>
      <c r="I12" s="38">
        <v>2634</v>
      </c>
      <c r="J12" s="38">
        <v>1880</v>
      </c>
      <c r="K12" s="38">
        <v>1991</v>
      </c>
      <c r="L12" s="38">
        <v>1291</v>
      </c>
      <c r="M12" s="38">
        <v>1632</v>
      </c>
      <c r="N12" s="38">
        <v>1865</v>
      </c>
      <c r="O12" s="39">
        <v>2617</v>
      </c>
      <c r="P12" s="110">
        <f t="shared" si="0"/>
        <v>29472</v>
      </c>
      <c r="Q12" s="115">
        <f t="shared" si="1"/>
        <v>1202.9387755102041</v>
      </c>
      <c r="R12" s="116">
        <f t="shared" si="2"/>
        <v>943104</v>
      </c>
    </row>
    <row r="13" spans="2:18" s="35" customFormat="1" ht="18.899999999999999" customHeight="1" x14ac:dyDescent="0.2">
      <c r="B13" s="16">
        <v>5</v>
      </c>
      <c r="C13" s="9" t="s">
        <v>32</v>
      </c>
      <c r="D13" s="38">
        <v>2597</v>
      </c>
      <c r="E13" s="38">
        <v>3604</v>
      </c>
      <c r="F13" s="38">
        <v>3105</v>
      </c>
      <c r="G13" s="38">
        <v>2353</v>
      </c>
      <c r="H13" s="38">
        <v>3531</v>
      </c>
      <c r="I13" s="38">
        <v>2544</v>
      </c>
      <c r="J13" s="38">
        <v>1944</v>
      </c>
      <c r="K13" s="38">
        <v>1939</v>
      </c>
      <c r="L13" s="38">
        <v>1530</v>
      </c>
      <c r="M13" s="38">
        <v>1857</v>
      </c>
      <c r="N13" s="38">
        <v>2178</v>
      </c>
      <c r="O13" s="39">
        <v>2345</v>
      </c>
      <c r="P13" s="110">
        <f t="shared" si="0"/>
        <v>29527</v>
      </c>
      <c r="Q13" s="115">
        <f t="shared" si="1"/>
        <v>1205.1836734693877</v>
      </c>
      <c r="R13" s="116">
        <f t="shared" si="2"/>
        <v>944864</v>
      </c>
    </row>
    <row r="14" spans="2:18" ht="18.899999999999999" customHeight="1" x14ac:dyDescent="0.2">
      <c r="B14" s="16">
        <v>6</v>
      </c>
      <c r="C14" s="9" t="s">
        <v>33</v>
      </c>
      <c r="D14" s="38">
        <v>3269</v>
      </c>
      <c r="E14" s="38">
        <v>2752</v>
      </c>
      <c r="F14" s="38">
        <v>2843</v>
      </c>
      <c r="G14" s="38">
        <v>3200</v>
      </c>
      <c r="H14" s="38">
        <v>2413</v>
      </c>
      <c r="I14" s="38">
        <v>2573</v>
      </c>
      <c r="J14" s="38">
        <v>2137</v>
      </c>
      <c r="K14" s="38">
        <v>1917</v>
      </c>
      <c r="L14" s="38">
        <v>1669</v>
      </c>
      <c r="M14" s="38">
        <v>1928</v>
      </c>
      <c r="N14" s="38">
        <v>1868</v>
      </c>
      <c r="O14" s="39">
        <v>2454</v>
      </c>
      <c r="P14" s="110">
        <f t="shared" si="0"/>
        <v>29023</v>
      </c>
      <c r="Q14" s="115">
        <f t="shared" si="1"/>
        <v>1184.6122448979593</v>
      </c>
      <c r="R14" s="116">
        <f t="shared" si="2"/>
        <v>928736</v>
      </c>
    </row>
    <row r="15" spans="2:18" ht="18.899999999999999" customHeight="1" x14ac:dyDescent="0.2">
      <c r="B15" s="16">
        <v>7</v>
      </c>
      <c r="C15" s="9" t="s">
        <v>34</v>
      </c>
      <c r="D15" s="38">
        <v>3310</v>
      </c>
      <c r="E15" s="38">
        <v>3120</v>
      </c>
      <c r="F15" s="38">
        <v>2931</v>
      </c>
      <c r="G15" s="38">
        <v>3302</v>
      </c>
      <c r="H15" s="38">
        <v>3054</v>
      </c>
      <c r="I15" s="38">
        <v>2763</v>
      </c>
      <c r="J15" s="38">
        <v>2026</v>
      </c>
      <c r="K15" s="38">
        <v>2037</v>
      </c>
      <c r="L15" s="38">
        <v>1430</v>
      </c>
      <c r="M15" s="38">
        <v>1666</v>
      </c>
      <c r="N15" s="38">
        <v>1751</v>
      </c>
      <c r="O15" s="39">
        <v>2357</v>
      </c>
      <c r="P15" s="110">
        <f t="shared" si="0"/>
        <v>29747</v>
      </c>
      <c r="Q15" s="115">
        <f t="shared" si="1"/>
        <v>1214.1632653061224</v>
      </c>
      <c r="R15" s="116">
        <f t="shared" si="2"/>
        <v>951904</v>
      </c>
    </row>
    <row r="16" spans="2:18" s="35" customFormat="1" ht="18.899999999999999" customHeight="1" x14ac:dyDescent="0.2">
      <c r="B16" s="16">
        <v>8</v>
      </c>
      <c r="C16" s="9" t="s">
        <v>35</v>
      </c>
      <c r="D16" s="38">
        <v>3054</v>
      </c>
      <c r="E16" s="38">
        <v>3667</v>
      </c>
      <c r="F16" s="38">
        <v>2298</v>
      </c>
      <c r="G16" s="38">
        <v>3172</v>
      </c>
      <c r="H16" s="38">
        <v>3292</v>
      </c>
      <c r="I16" s="38">
        <v>2709</v>
      </c>
      <c r="J16" s="38">
        <v>2254</v>
      </c>
      <c r="K16" s="38">
        <v>2105</v>
      </c>
      <c r="L16" s="38">
        <v>1533</v>
      </c>
      <c r="M16" s="38">
        <v>1693</v>
      </c>
      <c r="N16" s="38">
        <v>1615</v>
      </c>
      <c r="O16" s="39">
        <v>1953</v>
      </c>
      <c r="P16" s="110">
        <f t="shared" si="0"/>
        <v>29345</v>
      </c>
      <c r="Q16" s="115">
        <f t="shared" si="1"/>
        <v>1197.7551020408164</v>
      </c>
      <c r="R16" s="116">
        <f t="shared" si="2"/>
        <v>939040</v>
      </c>
    </row>
    <row r="17" spans="2:18" ht="18.899999999999999" customHeight="1" x14ac:dyDescent="0.2">
      <c r="B17" s="16">
        <v>9</v>
      </c>
      <c r="C17" s="9" t="s">
        <v>36</v>
      </c>
      <c r="D17" s="38">
        <v>2533</v>
      </c>
      <c r="E17" s="38">
        <v>3396</v>
      </c>
      <c r="F17" s="38">
        <v>2833</v>
      </c>
      <c r="G17" s="38">
        <v>2714</v>
      </c>
      <c r="H17" s="38">
        <v>3608</v>
      </c>
      <c r="I17" s="38">
        <v>2653</v>
      </c>
      <c r="J17" s="38">
        <v>1845</v>
      </c>
      <c r="K17" s="38">
        <v>1831</v>
      </c>
      <c r="L17" s="38">
        <v>1547</v>
      </c>
      <c r="M17" s="38">
        <v>2083</v>
      </c>
      <c r="N17" s="38">
        <v>2042</v>
      </c>
      <c r="O17" s="39">
        <v>2104</v>
      </c>
      <c r="P17" s="110">
        <f t="shared" si="0"/>
        <v>29189</v>
      </c>
      <c r="Q17" s="115">
        <f t="shared" si="1"/>
        <v>1191.3877551020407</v>
      </c>
      <c r="R17" s="116">
        <f t="shared" si="2"/>
        <v>934048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102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103</v>
      </c>
      <c r="E3" s="159"/>
      <c r="F3" s="159"/>
      <c r="G3" s="159"/>
      <c r="H3" s="159"/>
      <c r="I3" s="142" t="s">
        <v>18</v>
      </c>
      <c r="J3" s="142"/>
      <c r="K3" s="162">
        <v>42238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49.5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1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9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/>
      <c r="H8" s="38">
        <v>2651</v>
      </c>
      <c r="I8" s="38">
        <v>5371</v>
      </c>
      <c r="J8" s="38">
        <v>5371</v>
      </c>
      <c r="K8" s="38">
        <v>3013</v>
      </c>
      <c r="L8" s="38">
        <v>3692</v>
      </c>
      <c r="M8" s="38">
        <v>3635</v>
      </c>
      <c r="N8" s="39">
        <v>4556</v>
      </c>
      <c r="O8" s="39">
        <v>5783</v>
      </c>
      <c r="P8" s="110">
        <f t="shared" ref="P8:P28" si="0">SUM(D8:O8)</f>
        <v>34072</v>
      </c>
      <c r="Q8" s="115">
        <f t="shared" ref="Q8:Q27" si="1">P8/$D$4</f>
        <v>688.32323232323233</v>
      </c>
      <c r="R8" s="116">
        <f t="shared" ref="R8:R27" si="2">P8*$I$4</f>
        <v>1090304</v>
      </c>
    </row>
    <row r="9" spans="2:18" ht="18.899999999999999" customHeight="1" x14ac:dyDescent="0.2">
      <c r="B9" s="16">
        <v>1</v>
      </c>
      <c r="C9" s="9" t="s">
        <v>22</v>
      </c>
      <c r="D9" s="38">
        <v>6069</v>
      </c>
      <c r="E9" s="38">
        <v>6573</v>
      </c>
      <c r="F9" s="38">
        <v>5721</v>
      </c>
      <c r="G9" s="38">
        <v>6105</v>
      </c>
      <c r="H9" s="38">
        <v>6344</v>
      </c>
      <c r="I9" s="38">
        <v>4298</v>
      </c>
      <c r="J9" s="38">
        <v>4298</v>
      </c>
      <c r="K9" s="38">
        <v>4243</v>
      </c>
      <c r="L9" s="38">
        <v>3384</v>
      </c>
      <c r="M9" s="38">
        <v>3678</v>
      </c>
      <c r="N9" s="38">
        <v>3503</v>
      </c>
      <c r="O9" s="39">
        <v>4368</v>
      </c>
      <c r="P9" s="110">
        <f t="shared" si="0"/>
        <v>58584</v>
      </c>
      <c r="Q9" s="115">
        <f t="shared" si="1"/>
        <v>1183.5151515151515</v>
      </c>
      <c r="R9" s="116">
        <f t="shared" si="2"/>
        <v>1874688</v>
      </c>
    </row>
    <row r="10" spans="2:18" ht="18.899999999999999" customHeight="1" x14ac:dyDescent="0.2">
      <c r="B10" s="16">
        <v>2</v>
      </c>
      <c r="C10" s="9" t="s">
        <v>23</v>
      </c>
      <c r="D10" s="38">
        <v>5864</v>
      </c>
      <c r="E10" s="38">
        <v>6692</v>
      </c>
      <c r="F10" s="38">
        <v>6531</v>
      </c>
      <c r="G10" s="38">
        <v>6863</v>
      </c>
      <c r="H10" s="38">
        <v>5738</v>
      </c>
      <c r="I10" s="38">
        <v>6649</v>
      </c>
      <c r="J10" s="38">
        <v>4394</v>
      </c>
      <c r="K10" s="38">
        <v>3254</v>
      </c>
      <c r="L10" s="38">
        <v>3740</v>
      </c>
      <c r="M10" s="38">
        <v>3426</v>
      </c>
      <c r="N10" s="38">
        <v>3900</v>
      </c>
      <c r="O10" s="39">
        <v>4687</v>
      </c>
      <c r="P10" s="110">
        <f t="shared" si="0"/>
        <v>61738</v>
      </c>
      <c r="Q10" s="115">
        <f t="shared" si="1"/>
        <v>1247.2323232323233</v>
      </c>
      <c r="R10" s="116">
        <f t="shared" si="2"/>
        <v>1975616</v>
      </c>
    </row>
    <row r="11" spans="2:18" ht="18.899999999999999" customHeight="1" x14ac:dyDescent="0.2">
      <c r="B11" s="16">
        <v>3</v>
      </c>
      <c r="C11" s="9" t="s">
        <v>24</v>
      </c>
      <c r="D11" s="38">
        <v>6569</v>
      </c>
      <c r="E11" s="38">
        <v>6350</v>
      </c>
      <c r="F11" s="38">
        <v>6665</v>
      </c>
      <c r="G11" s="38">
        <v>5184</v>
      </c>
      <c r="H11" s="38">
        <v>7219</v>
      </c>
      <c r="I11" s="38">
        <v>6023</v>
      </c>
      <c r="J11" s="38">
        <v>3992</v>
      </c>
      <c r="K11" s="38">
        <v>4723</v>
      </c>
      <c r="L11" s="38">
        <v>3523</v>
      </c>
      <c r="M11" s="38">
        <v>3742</v>
      </c>
      <c r="N11" s="38">
        <v>3156</v>
      </c>
      <c r="O11" s="39">
        <v>3874</v>
      </c>
      <c r="P11" s="110">
        <f t="shared" si="0"/>
        <v>61020</v>
      </c>
      <c r="Q11" s="115">
        <f t="shared" si="1"/>
        <v>1232.7272727272727</v>
      </c>
      <c r="R11" s="116">
        <f t="shared" si="2"/>
        <v>1952640</v>
      </c>
    </row>
    <row r="12" spans="2:18" ht="18.899999999999999" customHeight="1" x14ac:dyDescent="0.2">
      <c r="B12" s="16">
        <v>4</v>
      </c>
      <c r="C12" s="9" t="s">
        <v>31</v>
      </c>
      <c r="D12" s="38">
        <v>5734</v>
      </c>
      <c r="E12" s="38">
        <v>7394</v>
      </c>
      <c r="F12" s="38">
        <v>6083</v>
      </c>
      <c r="G12" s="38">
        <v>5117</v>
      </c>
      <c r="H12" s="38">
        <v>5843</v>
      </c>
      <c r="I12" s="38">
        <v>6213</v>
      </c>
      <c r="J12" s="38">
        <v>4963</v>
      </c>
      <c r="K12" s="38">
        <v>4680</v>
      </c>
      <c r="L12" s="38">
        <v>3292</v>
      </c>
      <c r="M12" s="38">
        <v>3582</v>
      </c>
      <c r="N12" s="38">
        <v>3396</v>
      </c>
      <c r="O12" s="39">
        <v>3998</v>
      </c>
      <c r="P12" s="110">
        <f t="shared" si="0"/>
        <v>60295</v>
      </c>
      <c r="Q12" s="115">
        <f t="shared" si="1"/>
        <v>1218.0808080808081</v>
      </c>
      <c r="R12" s="116">
        <f t="shared" si="2"/>
        <v>1929440</v>
      </c>
    </row>
    <row r="13" spans="2:18" s="1" customFormat="1" ht="18.899999999999999" customHeight="1" x14ac:dyDescent="0.2">
      <c r="B13" s="16">
        <v>5</v>
      </c>
      <c r="C13" s="9" t="s">
        <v>32</v>
      </c>
      <c r="D13" s="38">
        <v>5917</v>
      </c>
      <c r="E13" s="38">
        <v>7012</v>
      </c>
      <c r="F13" s="38">
        <v>6119</v>
      </c>
      <c r="G13" s="38">
        <v>4901</v>
      </c>
      <c r="H13" s="38">
        <v>5911</v>
      </c>
      <c r="I13" s="38">
        <v>6015</v>
      </c>
      <c r="J13" s="38">
        <v>4484</v>
      </c>
      <c r="K13" s="38">
        <v>4681</v>
      </c>
      <c r="L13" s="38">
        <v>3651</v>
      </c>
      <c r="M13" s="38">
        <v>3474</v>
      </c>
      <c r="N13" s="38">
        <v>3444</v>
      </c>
      <c r="O13" s="39">
        <v>3770</v>
      </c>
      <c r="P13" s="110">
        <f t="shared" si="0"/>
        <v>59379</v>
      </c>
      <c r="Q13" s="115">
        <f t="shared" si="1"/>
        <v>1199.5757575757575</v>
      </c>
      <c r="R13" s="116">
        <f t="shared" si="2"/>
        <v>1900128</v>
      </c>
    </row>
    <row r="14" spans="2:18" ht="18.899999999999999" customHeight="1" x14ac:dyDescent="0.2">
      <c r="B14" s="16">
        <v>6</v>
      </c>
      <c r="C14" s="9" t="s">
        <v>33</v>
      </c>
      <c r="D14" s="38">
        <v>4821</v>
      </c>
      <c r="E14" s="38">
        <v>6055</v>
      </c>
      <c r="F14" s="38">
        <v>4016</v>
      </c>
      <c r="G14" s="38">
        <v>4232</v>
      </c>
      <c r="H14" s="38">
        <v>7249</v>
      </c>
      <c r="I14" s="38">
        <v>4119</v>
      </c>
      <c r="J14" s="38">
        <v>5426</v>
      </c>
      <c r="K14" s="38">
        <v>4432</v>
      </c>
      <c r="L14" s="38">
        <v>3741</v>
      </c>
      <c r="M14" s="38">
        <v>4398</v>
      </c>
      <c r="N14" s="38">
        <v>3517</v>
      </c>
      <c r="O14" s="39">
        <v>4735</v>
      </c>
      <c r="P14" s="110">
        <f t="shared" si="0"/>
        <v>56741</v>
      </c>
      <c r="Q14" s="115">
        <f t="shared" si="1"/>
        <v>1146.2828282828282</v>
      </c>
      <c r="R14" s="116">
        <f t="shared" si="2"/>
        <v>1815712</v>
      </c>
    </row>
    <row r="15" spans="2:18" ht="18.899999999999999" customHeight="1" x14ac:dyDescent="0.2">
      <c r="B15" s="16">
        <v>7</v>
      </c>
      <c r="C15" s="9" t="s">
        <v>34</v>
      </c>
      <c r="D15" s="38">
        <v>6716</v>
      </c>
      <c r="E15" s="38">
        <v>6616</v>
      </c>
      <c r="F15" s="38">
        <v>5948</v>
      </c>
      <c r="G15" s="38">
        <v>6529</v>
      </c>
      <c r="H15" s="38">
        <v>5836</v>
      </c>
      <c r="I15" s="38">
        <v>5591</v>
      </c>
      <c r="J15" s="38">
        <v>5273</v>
      </c>
      <c r="K15" s="38">
        <v>4967</v>
      </c>
      <c r="L15" s="38">
        <v>3441</v>
      </c>
      <c r="M15" s="38">
        <v>4433</v>
      </c>
      <c r="N15" s="38">
        <v>3019</v>
      </c>
      <c r="O15" s="39">
        <v>4539</v>
      </c>
      <c r="P15" s="110">
        <f t="shared" si="0"/>
        <v>62908</v>
      </c>
      <c r="Q15" s="115">
        <f t="shared" si="1"/>
        <v>1270.8686868686868</v>
      </c>
      <c r="R15" s="116">
        <f t="shared" si="2"/>
        <v>2013056</v>
      </c>
    </row>
    <row r="16" spans="2:18" s="1" customFormat="1" ht="18.899999999999999" customHeight="1" x14ac:dyDescent="0.2">
      <c r="B16" s="16">
        <v>8</v>
      </c>
      <c r="C16" s="9" t="s">
        <v>35</v>
      </c>
      <c r="D16" s="38">
        <v>6404</v>
      </c>
      <c r="E16" s="38">
        <v>6643</v>
      </c>
      <c r="F16" s="38">
        <v>5498</v>
      </c>
      <c r="G16" s="38">
        <v>5539</v>
      </c>
      <c r="H16" s="38">
        <v>6613</v>
      </c>
      <c r="I16" s="38">
        <v>6154</v>
      </c>
      <c r="J16" s="38">
        <v>5061</v>
      </c>
      <c r="K16" s="38">
        <v>5210</v>
      </c>
      <c r="L16" s="38">
        <v>2963</v>
      </c>
      <c r="M16" s="38">
        <v>3182</v>
      </c>
      <c r="N16" s="38">
        <v>2427</v>
      </c>
      <c r="O16" s="39">
        <v>3366</v>
      </c>
      <c r="P16" s="110">
        <f t="shared" si="0"/>
        <v>59060</v>
      </c>
      <c r="Q16" s="115">
        <f t="shared" si="1"/>
        <v>1193.1313131313132</v>
      </c>
      <c r="R16" s="116">
        <f t="shared" si="2"/>
        <v>1889920</v>
      </c>
    </row>
    <row r="17" spans="2:18" ht="18.899999999999999" customHeight="1" x14ac:dyDescent="0.2">
      <c r="B17" s="16">
        <v>9</v>
      </c>
      <c r="C17" s="9" t="s">
        <v>36</v>
      </c>
      <c r="D17" s="38">
        <v>3898</v>
      </c>
      <c r="E17" s="38">
        <v>5070</v>
      </c>
      <c r="F17" s="38">
        <v>4150</v>
      </c>
      <c r="G17" s="38">
        <v>5458</v>
      </c>
      <c r="H17" s="38">
        <v>6498</v>
      </c>
      <c r="I17" s="38">
        <v>6562</v>
      </c>
      <c r="J17" s="38">
        <v>4736</v>
      </c>
      <c r="K17" s="38">
        <v>4903</v>
      </c>
      <c r="L17" s="38">
        <v>3669</v>
      </c>
      <c r="M17" s="38">
        <v>4155</v>
      </c>
      <c r="N17" s="38">
        <v>4236</v>
      </c>
      <c r="O17" s="39">
        <v>4104</v>
      </c>
      <c r="P17" s="110">
        <f t="shared" si="0"/>
        <v>57439</v>
      </c>
      <c r="Q17" s="115">
        <f t="shared" si="1"/>
        <v>1160.3838383838383</v>
      </c>
      <c r="R17" s="116">
        <f t="shared" si="2"/>
        <v>1838048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  <col min="18" max="18" width="9" customWidth="1"/>
  </cols>
  <sheetData>
    <row r="2" spans="2:18" ht="18.899999999999999" customHeight="1" x14ac:dyDescent="0.2">
      <c r="B2" s="3"/>
      <c r="C2" s="8" t="s">
        <v>0</v>
      </c>
      <c r="D2" s="4" t="s">
        <v>150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151</v>
      </c>
      <c r="E3" s="159"/>
      <c r="F3" s="159"/>
      <c r="G3" s="159"/>
      <c r="H3" s="159"/>
      <c r="I3" s="142" t="s">
        <v>18</v>
      </c>
      <c r="J3" s="142"/>
      <c r="K3" s="162">
        <v>42277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83">
        <v>400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84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2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/>
      <c r="H8" s="38"/>
      <c r="I8" s="38">
        <v>12</v>
      </c>
      <c r="J8" s="38">
        <v>45012</v>
      </c>
      <c r="K8" s="38">
        <v>24942</v>
      </c>
      <c r="L8" s="38">
        <v>25155</v>
      </c>
      <c r="M8" s="38">
        <v>29221</v>
      </c>
      <c r="N8" s="38">
        <v>35841</v>
      </c>
      <c r="O8" s="39">
        <v>47480</v>
      </c>
      <c r="P8" s="110">
        <f t="shared" ref="P8:P28" si="0">SUM(D8:O8)</f>
        <v>207663</v>
      </c>
      <c r="Q8" s="115">
        <f t="shared" ref="Q8:Q27" si="1">P8/$D$4</f>
        <v>519.15750000000003</v>
      </c>
      <c r="R8" s="112">
        <f t="shared" ref="R8:R27" si="2">P8*$I$4</f>
        <v>6645216</v>
      </c>
    </row>
    <row r="9" spans="2:18" ht="18.899999999999999" customHeight="1" x14ac:dyDescent="0.2">
      <c r="B9" s="16">
        <v>1</v>
      </c>
      <c r="C9" s="9" t="s">
        <v>22</v>
      </c>
      <c r="D9" s="38">
        <v>45363</v>
      </c>
      <c r="E9" s="38">
        <v>55569</v>
      </c>
      <c r="F9" s="38">
        <v>44235</v>
      </c>
      <c r="G9" s="38">
        <v>53551</v>
      </c>
      <c r="H9" s="38">
        <v>54750</v>
      </c>
      <c r="I9" s="38">
        <v>34413</v>
      </c>
      <c r="J9" s="38">
        <v>35823</v>
      </c>
      <c r="K9" s="38">
        <v>29591</v>
      </c>
      <c r="L9" s="38">
        <v>27097</v>
      </c>
      <c r="M9" s="38">
        <v>29609</v>
      </c>
      <c r="N9" s="38">
        <v>31127</v>
      </c>
      <c r="O9" s="39">
        <v>44163</v>
      </c>
      <c r="P9" s="110">
        <f t="shared" si="0"/>
        <v>485291</v>
      </c>
      <c r="Q9" s="115">
        <f t="shared" si="1"/>
        <v>1213.2275</v>
      </c>
      <c r="R9" s="112">
        <f t="shared" si="2"/>
        <v>15529312</v>
      </c>
    </row>
    <row r="10" spans="2:18" ht="18.899999999999999" customHeight="1" x14ac:dyDescent="0.2">
      <c r="B10" s="16">
        <v>2</v>
      </c>
      <c r="C10" s="9" t="s">
        <v>23</v>
      </c>
      <c r="D10" s="38">
        <v>50679</v>
      </c>
      <c r="E10" s="38">
        <v>59693</v>
      </c>
      <c r="F10" s="38">
        <v>54155</v>
      </c>
      <c r="G10" s="38">
        <v>35655</v>
      </c>
      <c r="H10" s="38">
        <v>51927</v>
      </c>
      <c r="I10" s="38">
        <v>38827</v>
      </c>
      <c r="J10" s="38">
        <v>26733</v>
      </c>
      <c r="K10" s="38">
        <v>30780</v>
      </c>
      <c r="L10" s="38">
        <v>27149</v>
      </c>
      <c r="M10" s="38">
        <v>28827</v>
      </c>
      <c r="N10" s="38">
        <v>38005</v>
      </c>
      <c r="O10" s="39">
        <v>49649</v>
      </c>
      <c r="P10" s="110">
        <f t="shared" si="0"/>
        <v>492079</v>
      </c>
      <c r="Q10" s="115">
        <f t="shared" si="1"/>
        <v>1230.1975</v>
      </c>
      <c r="R10" s="112">
        <f t="shared" si="2"/>
        <v>15746528</v>
      </c>
    </row>
    <row r="11" spans="2:18" ht="18.899999999999999" customHeight="1" x14ac:dyDescent="0.2">
      <c r="B11" s="16">
        <v>3</v>
      </c>
      <c r="C11" s="9" t="s">
        <v>24</v>
      </c>
      <c r="D11" s="38">
        <v>51673</v>
      </c>
      <c r="E11" s="38">
        <v>52271</v>
      </c>
      <c r="F11" s="38">
        <v>47726</v>
      </c>
      <c r="G11" s="38">
        <v>54645</v>
      </c>
      <c r="H11" s="38">
        <v>55582</v>
      </c>
      <c r="I11" s="38">
        <v>31077</v>
      </c>
      <c r="J11" s="38">
        <v>38465</v>
      </c>
      <c r="K11" s="38">
        <v>28926</v>
      </c>
      <c r="L11" s="38">
        <v>23536</v>
      </c>
      <c r="M11" s="38">
        <v>26384</v>
      </c>
      <c r="N11" s="38">
        <v>27565</v>
      </c>
      <c r="O11" s="39">
        <v>38618</v>
      </c>
      <c r="P11" s="110">
        <f t="shared" si="0"/>
        <v>476468</v>
      </c>
      <c r="Q11" s="115">
        <f t="shared" si="1"/>
        <v>1191.17</v>
      </c>
      <c r="R11" s="112">
        <f t="shared" si="2"/>
        <v>15246976</v>
      </c>
    </row>
    <row r="12" spans="2:18" ht="18.899999999999999" customHeight="1" x14ac:dyDescent="0.2">
      <c r="B12" s="16">
        <v>4</v>
      </c>
      <c r="C12" s="9" t="s">
        <v>31</v>
      </c>
      <c r="D12" s="38">
        <v>49514</v>
      </c>
      <c r="E12" s="38">
        <v>58200</v>
      </c>
      <c r="F12" s="38">
        <v>47407</v>
      </c>
      <c r="G12" s="38">
        <v>42217</v>
      </c>
      <c r="H12" s="38">
        <v>47616</v>
      </c>
      <c r="I12" s="38">
        <v>44004</v>
      </c>
      <c r="J12" s="38">
        <v>30881</v>
      </c>
      <c r="K12" s="38">
        <v>32823</v>
      </c>
      <c r="L12" s="38">
        <v>24586</v>
      </c>
      <c r="M12" s="38">
        <v>23501</v>
      </c>
      <c r="N12" s="38">
        <v>28506</v>
      </c>
      <c r="O12" s="39">
        <v>43228</v>
      </c>
      <c r="P12" s="110">
        <f t="shared" si="0"/>
        <v>472483</v>
      </c>
      <c r="Q12" s="115">
        <f t="shared" si="1"/>
        <v>1181.2075</v>
      </c>
      <c r="R12" s="112">
        <f t="shared" si="2"/>
        <v>15119456</v>
      </c>
    </row>
    <row r="13" spans="2:18" s="47" customFormat="1" ht="18.899999999999999" customHeight="1" x14ac:dyDescent="0.2">
      <c r="B13" s="16">
        <v>5</v>
      </c>
      <c r="C13" s="9" t="s">
        <v>32</v>
      </c>
      <c r="D13" s="38">
        <v>51207</v>
      </c>
      <c r="E13" s="38">
        <v>53723</v>
      </c>
      <c r="F13" s="38">
        <v>44991</v>
      </c>
      <c r="G13" s="38">
        <v>37259</v>
      </c>
      <c r="H13" s="38">
        <v>55860</v>
      </c>
      <c r="I13" s="38">
        <v>36219</v>
      </c>
      <c r="J13" s="38">
        <v>34866</v>
      </c>
      <c r="K13" s="38">
        <v>30866</v>
      </c>
      <c r="L13" s="38">
        <v>26979</v>
      </c>
      <c r="M13" s="38">
        <v>28597</v>
      </c>
      <c r="N13" s="38">
        <v>36551</v>
      </c>
      <c r="O13" s="39">
        <v>42640</v>
      </c>
      <c r="P13" s="110">
        <f t="shared" si="0"/>
        <v>479758</v>
      </c>
      <c r="Q13" s="115">
        <f t="shared" si="1"/>
        <v>1199.395</v>
      </c>
      <c r="R13" s="112">
        <f t="shared" si="2"/>
        <v>15352256</v>
      </c>
    </row>
    <row r="14" spans="2:18" ht="18.899999999999999" customHeight="1" x14ac:dyDescent="0.2">
      <c r="B14" s="16">
        <v>6</v>
      </c>
      <c r="C14" s="9" t="s">
        <v>33</v>
      </c>
      <c r="D14" s="38">
        <v>49718</v>
      </c>
      <c r="E14" s="38">
        <v>45192</v>
      </c>
      <c r="F14" s="38">
        <v>46098</v>
      </c>
      <c r="G14" s="38">
        <v>47685</v>
      </c>
      <c r="H14" s="38">
        <v>42843</v>
      </c>
      <c r="I14" s="38">
        <v>33037</v>
      </c>
      <c r="J14" s="38">
        <v>39103</v>
      </c>
      <c r="K14" s="38">
        <v>30883</v>
      </c>
      <c r="L14" s="38">
        <v>26764</v>
      </c>
      <c r="M14" s="38">
        <v>27930</v>
      </c>
      <c r="N14" s="38">
        <v>35443</v>
      </c>
      <c r="O14" s="39">
        <v>42857</v>
      </c>
      <c r="P14" s="110">
        <f t="shared" si="0"/>
        <v>467553</v>
      </c>
      <c r="Q14" s="115">
        <f t="shared" si="1"/>
        <v>1168.8824999999999</v>
      </c>
      <c r="R14" s="112">
        <f t="shared" si="2"/>
        <v>14961696</v>
      </c>
    </row>
    <row r="15" spans="2:18" ht="18.899999999999999" customHeight="1" x14ac:dyDescent="0.2">
      <c r="B15" s="16">
        <v>7</v>
      </c>
      <c r="C15" s="9" t="s">
        <v>34</v>
      </c>
      <c r="D15" s="38">
        <v>48831</v>
      </c>
      <c r="E15" s="38">
        <v>50968</v>
      </c>
      <c r="F15" s="38">
        <v>49902</v>
      </c>
      <c r="G15" s="38">
        <v>47249</v>
      </c>
      <c r="H15" s="38">
        <v>47565</v>
      </c>
      <c r="I15" s="38">
        <v>40549</v>
      </c>
      <c r="J15" s="38">
        <v>38701</v>
      </c>
      <c r="K15" s="38">
        <v>30671</v>
      </c>
      <c r="L15" s="38">
        <v>28243</v>
      </c>
      <c r="M15" s="38">
        <v>27231</v>
      </c>
      <c r="N15" s="38">
        <v>28349</v>
      </c>
      <c r="O15" s="39">
        <v>45599</v>
      </c>
      <c r="P15" s="110">
        <f t="shared" si="0"/>
        <v>483858</v>
      </c>
      <c r="Q15" s="115">
        <f t="shared" si="1"/>
        <v>1209.645</v>
      </c>
      <c r="R15" s="112">
        <f t="shared" si="2"/>
        <v>15483456</v>
      </c>
    </row>
    <row r="16" spans="2:18" s="47" customFormat="1" ht="18.899999999999999" customHeight="1" x14ac:dyDescent="0.2">
      <c r="B16" s="16">
        <v>8</v>
      </c>
      <c r="C16" s="9" t="s">
        <v>35</v>
      </c>
      <c r="D16" s="38">
        <v>45064</v>
      </c>
      <c r="E16" s="38">
        <v>50880</v>
      </c>
      <c r="F16" s="38">
        <v>40667</v>
      </c>
      <c r="G16" s="38">
        <v>51457</v>
      </c>
      <c r="H16" s="38">
        <v>47988</v>
      </c>
      <c r="I16" s="38">
        <v>41587</v>
      </c>
      <c r="J16" s="38">
        <v>38844</v>
      </c>
      <c r="K16" s="38">
        <v>28966</v>
      </c>
      <c r="L16" s="38">
        <v>27590</v>
      </c>
      <c r="M16" s="38">
        <v>25274</v>
      </c>
      <c r="N16" s="38">
        <v>26674</v>
      </c>
      <c r="O16" s="39">
        <v>37886</v>
      </c>
      <c r="P16" s="110">
        <f t="shared" si="0"/>
        <v>462877</v>
      </c>
      <c r="Q16" s="115">
        <f t="shared" si="1"/>
        <v>1157.1925000000001</v>
      </c>
      <c r="R16" s="112">
        <f t="shared" si="2"/>
        <v>14812064</v>
      </c>
    </row>
    <row r="17" spans="2:18" ht="18.899999999999999" customHeight="1" x14ac:dyDescent="0.2">
      <c r="B17" s="16">
        <v>9</v>
      </c>
      <c r="C17" s="9" t="s">
        <v>36</v>
      </c>
      <c r="D17" s="38">
        <v>41894</v>
      </c>
      <c r="E17" s="38">
        <v>50005</v>
      </c>
      <c r="F17" s="38">
        <v>45109</v>
      </c>
      <c r="G17" s="38">
        <v>50006</v>
      </c>
      <c r="H17" s="38">
        <v>48004</v>
      </c>
      <c r="I17" s="38">
        <v>42553</v>
      </c>
      <c r="J17" s="38">
        <v>33021</v>
      </c>
      <c r="K17" s="38">
        <v>27821</v>
      </c>
      <c r="L17" s="38">
        <v>26617</v>
      </c>
      <c r="M17" s="38">
        <v>32105</v>
      </c>
      <c r="N17" s="38">
        <v>31678</v>
      </c>
      <c r="O17" s="39">
        <v>38987</v>
      </c>
      <c r="P17" s="110">
        <f t="shared" si="0"/>
        <v>467800</v>
      </c>
      <c r="Q17" s="115">
        <f t="shared" si="1"/>
        <v>1169.5</v>
      </c>
      <c r="R17" s="112">
        <f t="shared" si="2"/>
        <v>14969600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2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2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2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2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2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2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2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2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2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2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2:R30"/>
  <sheetViews>
    <sheetView workbookViewId="0">
      <selection activeCell="D3" sqref="D3:H3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193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151</v>
      </c>
      <c r="E3" s="159"/>
      <c r="F3" s="159"/>
      <c r="G3" s="159"/>
      <c r="H3" s="159"/>
      <c r="I3" s="142" t="s">
        <v>18</v>
      </c>
      <c r="J3" s="142"/>
      <c r="K3" s="162">
        <v>42313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83">
        <v>180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84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/>
      <c r="H8" s="38"/>
      <c r="I8" s="38"/>
      <c r="J8" s="38"/>
      <c r="K8" s="38">
        <v>5524</v>
      </c>
      <c r="L8" s="38">
        <v>12536</v>
      </c>
      <c r="M8" s="38">
        <v>13865</v>
      </c>
      <c r="N8" s="38">
        <v>17826</v>
      </c>
      <c r="O8" s="39">
        <v>18274</v>
      </c>
      <c r="P8" s="110">
        <f t="shared" ref="P8:P28" si="0">SUM(D8:O8)</f>
        <v>68025</v>
      </c>
      <c r="Q8" s="115">
        <f t="shared" ref="Q8:Q27" si="1">P8/$D$4</f>
        <v>377.91666666666669</v>
      </c>
      <c r="R8" s="116">
        <f t="shared" ref="R8:R27" si="2">P8*$I$4</f>
        <v>2176800</v>
      </c>
    </row>
    <row r="9" spans="2:18" ht="18.899999999999999" customHeight="1" x14ac:dyDescent="0.2">
      <c r="B9" s="16">
        <v>1</v>
      </c>
      <c r="C9" s="9" t="s">
        <v>22</v>
      </c>
      <c r="D9" s="38">
        <v>23561</v>
      </c>
      <c r="E9" s="38">
        <v>24953</v>
      </c>
      <c r="F9" s="38">
        <v>25802</v>
      </c>
      <c r="G9" s="38">
        <v>21022</v>
      </c>
      <c r="H9" s="38">
        <v>27437</v>
      </c>
      <c r="I9" s="38">
        <v>21982</v>
      </c>
      <c r="J9" s="38">
        <v>16043</v>
      </c>
      <c r="K9" s="38">
        <v>16760</v>
      </c>
      <c r="L9" s="38">
        <v>12848</v>
      </c>
      <c r="M9" s="38">
        <v>13982</v>
      </c>
      <c r="N9" s="38">
        <v>14544</v>
      </c>
      <c r="O9" s="39">
        <v>19337</v>
      </c>
      <c r="P9" s="110">
        <f t="shared" si="0"/>
        <v>238271</v>
      </c>
      <c r="Q9" s="115">
        <f t="shared" si="1"/>
        <v>1323.7277777777779</v>
      </c>
      <c r="R9" s="116">
        <f t="shared" si="2"/>
        <v>7624672</v>
      </c>
    </row>
    <row r="10" spans="2:18" ht="18.899999999999999" customHeight="1" x14ac:dyDescent="0.2">
      <c r="B10" s="16">
        <v>2</v>
      </c>
      <c r="C10" s="9" t="s">
        <v>23</v>
      </c>
      <c r="D10" s="38">
        <v>21864</v>
      </c>
      <c r="E10" s="38">
        <v>27119</v>
      </c>
      <c r="F10" s="38">
        <v>31032</v>
      </c>
      <c r="G10" s="38">
        <v>22986</v>
      </c>
      <c r="H10" s="38">
        <v>23804</v>
      </c>
      <c r="I10" s="38">
        <v>21398</v>
      </c>
      <c r="J10" s="38">
        <v>14750</v>
      </c>
      <c r="K10" s="38">
        <v>14568</v>
      </c>
      <c r="L10" s="38">
        <v>14285</v>
      </c>
      <c r="M10" s="38">
        <v>13553</v>
      </c>
      <c r="N10" s="38">
        <v>18023</v>
      </c>
      <c r="O10" s="39">
        <v>20301</v>
      </c>
      <c r="P10" s="110">
        <f t="shared" si="0"/>
        <v>243683</v>
      </c>
      <c r="Q10" s="115">
        <f t="shared" si="1"/>
        <v>1353.7944444444445</v>
      </c>
      <c r="R10" s="116">
        <f t="shared" si="2"/>
        <v>7797856</v>
      </c>
    </row>
    <row r="11" spans="2:18" ht="18.899999999999999" customHeight="1" x14ac:dyDescent="0.2">
      <c r="B11" s="16">
        <v>3</v>
      </c>
      <c r="C11" s="9" t="s">
        <v>24</v>
      </c>
      <c r="D11" s="38">
        <v>24507</v>
      </c>
      <c r="E11" s="38">
        <v>26339</v>
      </c>
      <c r="F11" s="38">
        <v>25349</v>
      </c>
      <c r="G11" s="38">
        <v>22578</v>
      </c>
      <c r="H11" s="38">
        <v>27865</v>
      </c>
      <c r="I11" s="38">
        <v>20090</v>
      </c>
      <c r="J11" s="38">
        <v>16711</v>
      </c>
      <c r="K11" s="38">
        <v>18063</v>
      </c>
      <c r="L11" s="38">
        <v>12614</v>
      </c>
      <c r="M11" s="38">
        <v>13642</v>
      </c>
      <c r="N11" s="38">
        <v>14478</v>
      </c>
      <c r="O11" s="39">
        <v>16204</v>
      </c>
      <c r="P11" s="110">
        <f t="shared" si="0"/>
        <v>238440</v>
      </c>
      <c r="Q11" s="115">
        <f t="shared" si="1"/>
        <v>1324.6666666666667</v>
      </c>
      <c r="R11" s="116">
        <f t="shared" si="2"/>
        <v>7630080</v>
      </c>
    </row>
    <row r="12" spans="2:18" ht="18.899999999999999" customHeight="1" x14ac:dyDescent="0.2">
      <c r="B12" s="16">
        <v>4</v>
      </c>
      <c r="C12" s="9" t="s">
        <v>31</v>
      </c>
      <c r="D12" s="38">
        <v>25041</v>
      </c>
      <c r="E12" s="38">
        <v>26215</v>
      </c>
      <c r="F12" s="38">
        <v>25989</v>
      </c>
      <c r="G12" s="38">
        <v>20582</v>
      </c>
      <c r="H12" s="38">
        <v>26307</v>
      </c>
      <c r="I12" s="38">
        <v>22337</v>
      </c>
      <c r="J12" s="38">
        <v>17340</v>
      </c>
      <c r="K12" s="38">
        <v>17131</v>
      </c>
      <c r="L12" s="38">
        <v>12629</v>
      </c>
      <c r="M12" s="38">
        <v>12717</v>
      </c>
      <c r="N12" s="38">
        <v>14824</v>
      </c>
      <c r="O12" s="39">
        <v>18575</v>
      </c>
      <c r="P12" s="110">
        <f t="shared" si="0"/>
        <v>239687</v>
      </c>
      <c r="Q12" s="115">
        <f t="shared" si="1"/>
        <v>1331.5944444444444</v>
      </c>
      <c r="R12" s="116">
        <f t="shared" si="2"/>
        <v>7669984</v>
      </c>
    </row>
    <row r="13" spans="2:18" s="47" customFormat="1" ht="18.899999999999999" customHeight="1" x14ac:dyDescent="0.2">
      <c r="B13" s="16">
        <v>5</v>
      </c>
      <c r="C13" s="9" t="s">
        <v>32</v>
      </c>
      <c r="D13" s="38">
        <v>24866</v>
      </c>
      <c r="E13" s="38">
        <v>24584</v>
      </c>
      <c r="F13" s="38">
        <v>22673</v>
      </c>
      <c r="G13" s="38">
        <v>16161</v>
      </c>
      <c r="H13" s="38">
        <v>23111</v>
      </c>
      <c r="I13" s="38">
        <v>22922</v>
      </c>
      <c r="J13" s="38">
        <v>17872</v>
      </c>
      <c r="K13" s="38">
        <v>18005</v>
      </c>
      <c r="L13" s="38">
        <v>14805</v>
      </c>
      <c r="M13" s="38">
        <v>14093</v>
      </c>
      <c r="N13" s="38">
        <v>16473</v>
      </c>
      <c r="O13" s="39">
        <v>19315</v>
      </c>
      <c r="P13" s="110">
        <f t="shared" si="0"/>
        <v>234880</v>
      </c>
      <c r="Q13" s="115">
        <f t="shared" si="1"/>
        <v>1304.8888888888889</v>
      </c>
      <c r="R13" s="116">
        <f t="shared" si="2"/>
        <v>7516160</v>
      </c>
    </row>
    <row r="14" spans="2:18" ht="18.899999999999999" customHeight="1" x14ac:dyDescent="0.2">
      <c r="B14" s="16">
        <v>6</v>
      </c>
      <c r="C14" s="9" t="s">
        <v>33</v>
      </c>
      <c r="D14" s="38">
        <v>24004</v>
      </c>
      <c r="E14" s="38">
        <v>24193</v>
      </c>
      <c r="F14" s="38">
        <v>22354</v>
      </c>
      <c r="G14" s="38">
        <v>17985</v>
      </c>
      <c r="H14" s="38">
        <v>22354</v>
      </c>
      <c r="I14" s="38">
        <v>18527</v>
      </c>
      <c r="J14" s="38">
        <v>20800</v>
      </c>
      <c r="K14" s="38">
        <v>17454</v>
      </c>
      <c r="L14" s="38">
        <v>15203</v>
      </c>
      <c r="M14" s="38">
        <v>14926</v>
      </c>
      <c r="N14" s="38">
        <v>17036</v>
      </c>
      <c r="O14" s="39">
        <v>19667</v>
      </c>
      <c r="P14" s="110">
        <f t="shared" si="0"/>
        <v>234503</v>
      </c>
      <c r="Q14" s="115">
        <f t="shared" si="1"/>
        <v>1302.7944444444445</v>
      </c>
      <c r="R14" s="116">
        <f t="shared" si="2"/>
        <v>7504096</v>
      </c>
    </row>
    <row r="15" spans="2:18" ht="18.899999999999999" customHeight="1" x14ac:dyDescent="0.2">
      <c r="B15" s="16">
        <v>7</v>
      </c>
      <c r="C15" s="9" t="s">
        <v>34</v>
      </c>
      <c r="D15" s="38">
        <v>23695</v>
      </c>
      <c r="E15" s="38">
        <v>23283</v>
      </c>
      <c r="F15" s="38">
        <v>26577</v>
      </c>
      <c r="G15" s="38">
        <v>22937</v>
      </c>
      <c r="H15" s="38">
        <v>25623</v>
      </c>
      <c r="I15" s="38">
        <v>21981</v>
      </c>
      <c r="J15" s="38">
        <v>16874</v>
      </c>
      <c r="K15" s="38">
        <v>19635</v>
      </c>
      <c r="L15" s="38">
        <v>13243</v>
      </c>
      <c r="M15" s="38">
        <v>13993</v>
      </c>
      <c r="N15" s="38">
        <v>14926</v>
      </c>
      <c r="O15" s="39">
        <v>19911</v>
      </c>
      <c r="P15" s="110">
        <f t="shared" si="0"/>
        <v>242678</v>
      </c>
      <c r="Q15" s="115">
        <f t="shared" si="1"/>
        <v>1348.2111111111112</v>
      </c>
      <c r="R15" s="116">
        <f t="shared" si="2"/>
        <v>7765696</v>
      </c>
    </row>
    <row r="16" spans="2:18" s="47" customFormat="1" ht="18.899999999999999" customHeight="1" x14ac:dyDescent="0.2">
      <c r="B16" s="16">
        <v>8</v>
      </c>
      <c r="C16" s="9" t="s">
        <v>35</v>
      </c>
      <c r="D16" s="38">
        <v>23028</v>
      </c>
      <c r="E16" s="38">
        <v>26138</v>
      </c>
      <c r="F16" s="38">
        <v>21168</v>
      </c>
      <c r="G16" s="38">
        <v>19761</v>
      </c>
      <c r="H16" s="38">
        <v>25178</v>
      </c>
      <c r="I16" s="38">
        <v>21723</v>
      </c>
      <c r="J16" s="38">
        <v>18331</v>
      </c>
      <c r="K16" s="38">
        <v>17288</v>
      </c>
      <c r="L16" s="38">
        <v>14699</v>
      </c>
      <c r="M16" s="38">
        <v>15047</v>
      </c>
      <c r="N16" s="38">
        <v>14909</v>
      </c>
      <c r="O16" s="39">
        <v>13452</v>
      </c>
      <c r="P16" s="110">
        <f t="shared" si="0"/>
        <v>230722</v>
      </c>
      <c r="Q16" s="115">
        <f t="shared" si="1"/>
        <v>1281.7888888888888</v>
      </c>
      <c r="R16" s="116">
        <f t="shared" si="2"/>
        <v>7383104</v>
      </c>
    </row>
    <row r="17" spans="2:18" ht="18.899999999999999" customHeight="1" x14ac:dyDescent="0.2">
      <c r="B17" s="16">
        <v>9</v>
      </c>
      <c r="C17" s="9" t="s">
        <v>36</v>
      </c>
      <c r="D17" s="38">
        <v>19472</v>
      </c>
      <c r="E17" s="38">
        <v>23054</v>
      </c>
      <c r="F17" s="38">
        <v>26142</v>
      </c>
      <c r="G17" s="38">
        <v>20390</v>
      </c>
      <c r="H17" s="38">
        <v>26781</v>
      </c>
      <c r="I17" s="38">
        <v>22697</v>
      </c>
      <c r="J17" s="38">
        <v>18370</v>
      </c>
      <c r="K17" s="38">
        <v>15454</v>
      </c>
      <c r="L17" s="38">
        <v>15548</v>
      </c>
      <c r="M17" s="38">
        <v>14707</v>
      </c>
      <c r="N17" s="38">
        <v>17825</v>
      </c>
      <c r="O17" s="39">
        <v>16093</v>
      </c>
      <c r="P17" s="110">
        <f t="shared" si="0"/>
        <v>236533</v>
      </c>
      <c r="Q17" s="115">
        <f t="shared" si="1"/>
        <v>1314.0722222222223</v>
      </c>
      <c r="R17" s="116">
        <f t="shared" si="2"/>
        <v>7569056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2:R31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152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153</v>
      </c>
      <c r="E3" s="159"/>
      <c r="F3" s="159"/>
      <c r="G3" s="159"/>
      <c r="H3" s="159"/>
      <c r="I3" s="142" t="s">
        <v>18</v>
      </c>
      <c r="J3" s="142"/>
      <c r="K3" s="162">
        <v>42482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29.7</v>
      </c>
      <c r="E4" s="4" t="s">
        <v>29</v>
      </c>
      <c r="F4" s="145" t="s">
        <v>4</v>
      </c>
      <c r="G4" s="145"/>
      <c r="H4" s="145"/>
      <c r="I4" s="18">
        <v>27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/>
      <c r="C8" s="9" t="s">
        <v>21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110">
        <f t="shared" ref="P8:P29" si="0">SUM(D8:O8)</f>
        <v>0</v>
      </c>
      <c r="Q8" s="115">
        <f t="shared" ref="Q8:Q27" si="1">P8/$D$4</f>
        <v>0</v>
      </c>
      <c r="R8" s="116">
        <f t="shared" ref="R8:R27" si="2">P8*$I$4</f>
        <v>0</v>
      </c>
    </row>
    <row r="9" spans="2:18" ht="18.899999999999999" customHeight="1" x14ac:dyDescent="0.2">
      <c r="B9" s="16">
        <v>0</v>
      </c>
      <c r="C9" s="9" t="s">
        <v>22</v>
      </c>
      <c r="D9" s="38"/>
      <c r="E9" s="38">
        <v>5087</v>
      </c>
      <c r="F9" s="38">
        <v>3583</v>
      </c>
      <c r="G9" s="38">
        <v>4205</v>
      </c>
      <c r="H9" s="38">
        <v>4811</v>
      </c>
      <c r="I9" s="38">
        <v>3002</v>
      </c>
      <c r="J9" s="38">
        <v>2766</v>
      </c>
      <c r="K9" s="38">
        <v>2619</v>
      </c>
      <c r="L9" s="38">
        <v>2073</v>
      </c>
      <c r="M9" s="38">
        <v>2382</v>
      </c>
      <c r="N9" s="38">
        <v>2292</v>
      </c>
      <c r="O9" s="39">
        <v>3729</v>
      </c>
      <c r="P9" s="110">
        <f t="shared" si="0"/>
        <v>36549</v>
      </c>
      <c r="Q9" s="115">
        <f t="shared" si="1"/>
        <v>1230.6060606060607</v>
      </c>
      <c r="R9" s="116">
        <f t="shared" si="2"/>
        <v>986823</v>
      </c>
    </row>
    <row r="10" spans="2:18" ht="18.899999999999999" customHeight="1" x14ac:dyDescent="0.2">
      <c r="B10" s="16">
        <v>1</v>
      </c>
      <c r="C10" s="9" t="s">
        <v>23</v>
      </c>
      <c r="D10" s="38">
        <v>3981</v>
      </c>
      <c r="E10" s="38">
        <v>5168</v>
      </c>
      <c r="F10" s="38">
        <v>4443</v>
      </c>
      <c r="G10" s="38">
        <v>4074</v>
      </c>
      <c r="H10" s="38">
        <v>4150</v>
      </c>
      <c r="I10" s="38">
        <v>3378</v>
      </c>
      <c r="J10" s="38">
        <v>2115</v>
      </c>
      <c r="K10" s="38">
        <v>2831</v>
      </c>
      <c r="L10" s="38">
        <v>2119</v>
      </c>
      <c r="M10" s="38">
        <v>2581</v>
      </c>
      <c r="N10" s="38">
        <v>3187</v>
      </c>
      <c r="O10" s="39">
        <v>3656</v>
      </c>
      <c r="P10" s="110">
        <f t="shared" si="0"/>
        <v>41683</v>
      </c>
      <c r="Q10" s="115">
        <f t="shared" si="1"/>
        <v>1403.4680134680134</v>
      </c>
      <c r="R10" s="116">
        <f t="shared" si="2"/>
        <v>1125441</v>
      </c>
    </row>
    <row r="11" spans="2:18" ht="18.899999999999999" customHeight="1" x14ac:dyDescent="0.2">
      <c r="B11" s="16">
        <v>2</v>
      </c>
      <c r="C11" s="9" t="s">
        <v>24</v>
      </c>
      <c r="D11" s="38">
        <v>4137</v>
      </c>
      <c r="E11" s="38">
        <v>5006</v>
      </c>
      <c r="F11" s="38">
        <v>3517</v>
      </c>
      <c r="G11" s="38">
        <v>4414</v>
      </c>
      <c r="H11" s="38">
        <v>4941</v>
      </c>
      <c r="I11" s="38">
        <v>2455</v>
      </c>
      <c r="J11" s="38">
        <v>2620</v>
      </c>
      <c r="K11" s="38">
        <v>2748</v>
      </c>
      <c r="L11" s="38">
        <v>1952</v>
      </c>
      <c r="M11" s="38">
        <v>2520</v>
      </c>
      <c r="N11" s="38">
        <v>2444</v>
      </c>
      <c r="O11" s="39">
        <v>3121</v>
      </c>
      <c r="P11" s="110">
        <f t="shared" si="0"/>
        <v>39875</v>
      </c>
      <c r="Q11" s="115">
        <f t="shared" si="1"/>
        <v>1342.5925925925926</v>
      </c>
      <c r="R11" s="116">
        <f t="shared" si="2"/>
        <v>1076625</v>
      </c>
    </row>
    <row r="12" spans="2:18" ht="18.899999999999999" customHeight="1" x14ac:dyDescent="0.2">
      <c r="B12" s="16">
        <v>3</v>
      </c>
      <c r="C12" s="9" t="s">
        <v>31</v>
      </c>
      <c r="D12" s="38">
        <v>4060</v>
      </c>
      <c r="E12" s="38">
        <v>5088</v>
      </c>
      <c r="F12" s="38">
        <v>4083</v>
      </c>
      <c r="G12" s="38">
        <v>2952</v>
      </c>
      <c r="H12" s="38">
        <v>4632</v>
      </c>
      <c r="I12" s="38">
        <v>3568</v>
      </c>
      <c r="J12" s="38">
        <v>2776</v>
      </c>
      <c r="K12" s="38">
        <v>2908</v>
      </c>
      <c r="L12" s="38">
        <v>1882</v>
      </c>
      <c r="M12" s="38">
        <v>2339</v>
      </c>
      <c r="N12" s="38">
        <v>2633</v>
      </c>
      <c r="O12" s="39">
        <v>3783</v>
      </c>
      <c r="P12" s="110">
        <f t="shared" si="0"/>
        <v>40704</v>
      </c>
      <c r="Q12" s="115">
        <f t="shared" si="1"/>
        <v>1370.5050505050506</v>
      </c>
      <c r="R12" s="116">
        <f t="shared" si="2"/>
        <v>1099008</v>
      </c>
    </row>
    <row r="13" spans="2:18" s="47" customFormat="1" ht="18.899999999999999" customHeight="1" x14ac:dyDescent="0.2">
      <c r="B13" s="16">
        <v>4</v>
      </c>
      <c r="C13" s="9" t="s">
        <v>32</v>
      </c>
      <c r="D13" s="38">
        <v>3469</v>
      </c>
      <c r="E13" s="38">
        <v>5060</v>
      </c>
      <c r="F13" s="38">
        <v>4181</v>
      </c>
      <c r="G13" s="38">
        <v>3248</v>
      </c>
      <c r="H13" s="38">
        <v>4657</v>
      </c>
      <c r="I13" s="38">
        <v>3499</v>
      </c>
      <c r="J13" s="38">
        <v>2739</v>
      </c>
      <c r="K13" s="38">
        <v>2849</v>
      </c>
      <c r="L13" s="38">
        <v>2220</v>
      </c>
      <c r="M13" s="38">
        <v>2686</v>
      </c>
      <c r="N13" s="38">
        <v>3148</v>
      </c>
      <c r="O13" s="39">
        <v>3321</v>
      </c>
      <c r="P13" s="110">
        <f t="shared" si="0"/>
        <v>41077</v>
      </c>
      <c r="Q13" s="115">
        <f t="shared" si="1"/>
        <v>1383.0639730639732</v>
      </c>
      <c r="R13" s="116">
        <f t="shared" si="2"/>
        <v>1109079</v>
      </c>
    </row>
    <row r="14" spans="2:18" ht="18.899999999999999" customHeight="1" x14ac:dyDescent="0.2">
      <c r="B14" s="16">
        <v>5</v>
      </c>
      <c r="C14" s="9" t="s">
        <v>33</v>
      </c>
      <c r="D14" s="38">
        <v>4550</v>
      </c>
      <c r="E14" s="38">
        <v>3791</v>
      </c>
      <c r="F14" s="38">
        <v>3884</v>
      </c>
      <c r="G14" s="38">
        <v>4263</v>
      </c>
      <c r="H14" s="38">
        <v>3308</v>
      </c>
      <c r="I14" s="38">
        <v>3450</v>
      </c>
      <c r="J14" s="38">
        <v>3066</v>
      </c>
      <c r="K14" s="38">
        <v>2841</v>
      </c>
      <c r="L14" s="38">
        <v>2373</v>
      </c>
      <c r="M14" s="38">
        <v>2743</v>
      </c>
      <c r="N14" s="38">
        <v>2712</v>
      </c>
      <c r="O14" s="39">
        <v>3497</v>
      </c>
      <c r="P14" s="110">
        <f t="shared" si="0"/>
        <v>40478</v>
      </c>
      <c r="Q14" s="115">
        <f t="shared" si="1"/>
        <v>1362.8956228956229</v>
      </c>
      <c r="R14" s="116">
        <f t="shared" si="2"/>
        <v>1092906</v>
      </c>
    </row>
    <row r="15" spans="2:18" ht="18.899999999999999" customHeight="1" x14ac:dyDescent="0.2">
      <c r="B15" s="16">
        <v>6</v>
      </c>
      <c r="C15" s="9" t="s">
        <v>34</v>
      </c>
      <c r="D15" s="38">
        <v>4559</v>
      </c>
      <c r="E15" s="38">
        <v>4210</v>
      </c>
      <c r="F15" s="38">
        <v>3939</v>
      </c>
      <c r="G15" s="38">
        <v>4535</v>
      </c>
      <c r="H15" s="38">
        <v>3769</v>
      </c>
      <c r="I15" s="38">
        <v>3764</v>
      </c>
      <c r="J15" s="38">
        <v>3023</v>
      </c>
      <c r="K15" s="38">
        <v>3025</v>
      </c>
      <c r="L15" s="38">
        <v>2128</v>
      </c>
      <c r="M15" s="38">
        <v>2495</v>
      </c>
      <c r="N15" s="38">
        <v>2484</v>
      </c>
      <c r="O15" s="39">
        <v>3410</v>
      </c>
      <c r="P15" s="110">
        <f t="shared" si="0"/>
        <v>41341</v>
      </c>
      <c r="Q15" s="115">
        <f t="shared" si="1"/>
        <v>1391.9528619528619</v>
      </c>
      <c r="R15" s="116">
        <f t="shared" si="2"/>
        <v>1116207</v>
      </c>
    </row>
    <row r="16" spans="2:18" s="47" customFormat="1" ht="18.899999999999999" customHeight="1" x14ac:dyDescent="0.2">
      <c r="B16" s="16">
        <v>7</v>
      </c>
      <c r="C16" s="9" t="s">
        <v>35</v>
      </c>
      <c r="D16" s="38">
        <v>4337</v>
      </c>
      <c r="E16" s="38">
        <v>5051</v>
      </c>
      <c r="F16" s="38">
        <v>3131</v>
      </c>
      <c r="G16" s="38">
        <v>4250</v>
      </c>
      <c r="H16" s="38">
        <v>4348</v>
      </c>
      <c r="I16" s="38">
        <v>3581</v>
      </c>
      <c r="J16" s="38">
        <v>3352</v>
      </c>
      <c r="K16" s="38">
        <v>3071</v>
      </c>
      <c r="L16" s="38">
        <v>2320</v>
      </c>
      <c r="M16" s="38">
        <v>2572</v>
      </c>
      <c r="N16" s="38">
        <v>2435</v>
      </c>
      <c r="O16" s="39">
        <v>2863</v>
      </c>
      <c r="P16" s="110">
        <f t="shared" si="0"/>
        <v>41311</v>
      </c>
      <c r="Q16" s="115">
        <f t="shared" si="1"/>
        <v>1390.942760942761</v>
      </c>
      <c r="R16" s="116">
        <f t="shared" si="2"/>
        <v>1115397</v>
      </c>
    </row>
    <row r="17" spans="2:18" ht="18.899999999999999" customHeight="1" x14ac:dyDescent="0.2">
      <c r="B17" s="16">
        <v>8</v>
      </c>
      <c r="C17" s="9" t="s">
        <v>36</v>
      </c>
      <c r="D17" s="38">
        <v>3632</v>
      </c>
      <c r="E17" s="38">
        <v>4801</v>
      </c>
      <c r="F17" s="38">
        <v>3977</v>
      </c>
      <c r="G17" s="38">
        <v>3802</v>
      </c>
      <c r="H17" s="38">
        <v>5016</v>
      </c>
      <c r="I17" s="38">
        <v>3635</v>
      </c>
      <c r="J17" s="38">
        <v>2763</v>
      </c>
      <c r="K17" s="38">
        <v>2695</v>
      </c>
      <c r="L17" s="38">
        <v>2254</v>
      </c>
      <c r="M17" s="38">
        <v>3167</v>
      </c>
      <c r="N17" s="38">
        <v>3062</v>
      </c>
      <c r="O17" s="39">
        <v>3128</v>
      </c>
      <c r="P17" s="110">
        <f t="shared" si="0"/>
        <v>41932</v>
      </c>
      <c r="Q17" s="115">
        <f t="shared" si="1"/>
        <v>1411.851851851852</v>
      </c>
      <c r="R17" s="116">
        <f t="shared" si="2"/>
        <v>1132164</v>
      </c>
    </row>
    <row r="18" spans="2:18" ht="18.899999999999999" customHeight="1" x14ac:dyDescent="0.2">
      <c r="B18" s="16">
        <v>9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10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11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12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13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14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15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16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17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18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6">
        <v>19</v>
      </c>
      <c r="C28" s="9" t="s">
        <v>104</v>
      </c>
      <c r="D28" s="3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19">
        <f t="shared" si="0"/>
        <v>0</v>
      </c>
      <c r="Q28" s="113"/>
      <c r="R28" s="113"/>
    </row>
    <row r="29" spans="2:18" ht="18.899999999999999" customHeight="1" x14ac:dyDescent="0.2">
      <c r="B29" s="17">
        <v>20</v>
      </c>
      <c r="C29" s="42" t="s">
        <v>154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111">
        <f t="shared" si="0"/>
        <v>0</v>
      </c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2:R31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155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153</v>
      </c>
      <c r="E3" s="159"/>
      <c r="F3" s="159"/>
      <c r="G3" s="159"/>
      <c r="H3" s="159"/>
      <c r="I3" s="142" t="s">
        <v>18</v>
      </c>
      <c r="J3" s="142"/>
      <c r="K3" s="162">
        <v>42520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49.5</v>
      </c>
      <c r="E4" s="4" t="s">
        <v>29</v>
      </c>
      <c r="F4" s="145" t="s">
        <v>4</v>
      </c>
      <c r="G4" s="145"/>
      <c r="H4" s="145"/>
      <c r="I4" s="18">
        <v>27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/>
      <c r="C8" s="9" t="s">
        <v>21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110">
        <f t="shared" ref="P8:P29" si="0">SUM(D8:O8)</f>
        <v>0</v>
      </c>
      <c r="Q8" s="115">
        <f t="shared" ref="Q8:Q27" si="1">P8/$D$4</f>
        <v>0</v>
      </c>
      <c r="R8" s="116">
        <f t="shared" ref="R8:R27" si="2">P8*$I$4</f>
        <v>0</v>
      </c>
    </row>
    <row r="9" spans="2:18" ht="18.899999999999999" customHeight="1" x14ac:dyDescent="0.2">
      <c r="B9" s="16">
        <v>0</v>
      </c>
      <c r="C9" s="9" t="s">
        <v>22</v>
      </c>
      <c r="D9" s="36"/>
      <c r="E9" s="38"/>
      <c r="F9" s="38">
        <v>5603</v>
      </c>
      <c r="G9" s="38">
        <v>7208</v>
      </c>
      <c r="H9" s="38">
        <v>8645</v>
      </c>
      <c r="I9" s="38">
        <v>5258</v>
      </c>
      <c r="J9" s="38">
        <v>4886</v>
      </c>
      <c r="K9" s="38">
        <v>4775</v>
      </c>
      <c r="L9" s="38">
        <v>3796</v>
      </c>
      <c r="M9" s="38">
        <v>4318</v>
      </c>
      <c r="N9" s="38">
        <v>3949</v>
      </c>
      <c r="O9" s="39">
        <v>6593</v>
      </c>
      <c r="P9" s="110">
        <f t="shared" si="0"/>
        <v>55031</v>
      </c>
      <c r="Q9" s="115">
        <f t="shared" si="1"/>
        <v>1111.7373737373737</v>
      </c>
      <c r="R9" s="116">
        <f t="shared" si="2"/>
        <v>1485837</v>
      </c>
    </row>
    <row r="10" spans="2:18" ht="18.899999999999999" customHeight="1" x14ac:dyDescent="0.2">
      <c r="B10" s="16">
        <v>1</v>
      </c>
      <c r="C10" s="9" t="s">
        <v>23</v>
      </c>
      <c r="D10" s="38">
        <v>6893</v>
      </c>
      <c r="E10" s="38">
        <v>8926</v>
      </c>
      <c r="F10" s="38">
        <v>7924</v>
      </c>
      <c r="G10" s="38">
        <v>7046</v>
      </c>
      <c r="H10" s="38">
        <v>7532</v>
      </c>
      <c r="I10" s="38">
        <v>5972</v>
      </c>
      <c r="J10" s="38">
        <v>3707</v>
      </c>
      <c r="K10" s="38">
        <v>5171</v>
      </c>
      <c r="L10" s="38">
        <v>3992</v>
      </c>
      <c r="M10" s="38">
        <v>4458</v>
      </c>
      <c r="N10" s="38">
        <v>5593</v>
      </c>
      <c r="O10" s="39">
        <v>6380</v>
      </c>
      <c r="P10" s="110">
        <f t="shared" si="0"/>
        <v>73594</v>
      </c>
      <c r="Q10" s="115">
        <f t="shared" si="1"/>
        <v>1486.7474747474748</v>
      </c>
      <c r="R10" s="116">
        <f t="shared" si="2"/>
        <v>1987038</v>
      </c>
    </row>
    <row r="11" spans="2:18" ht="18.899999999999999" customHeight="1" x14ac:dyDescent="0.2">
      <c r="B11" s="16">
        <v>2</v>
      </c>
      <c r="C11" s="9" t="s">
        <v>24</v>
      </c>
      <c r="D11" s="36">
        <v>7123</v>
      </c>
      <c r="E11" s="38">
        <v>8743</v>
      </c>
      <c r="F11" s="38">
        <v>6247</v>
      </c>
      <c r="G11" s="38">
        <v>7625</v>
      </c>
      <c r="H11" s="38">
        <v>8558</v>
      </c>
      <c r="I11" s="38">
        <v>4551</v>
      </c>
      <c r="J11" s="38">
        <v>5013</v>
      </c>
      <c r="K11" s="38">
        <v>5402</v>
      </c>
      <c r="L11" s="38">
        <v>3522</v>
      </c>
      <c r="M11" s="38">
        <v>4548</v>
      </c>
      <c r="N11" s="38">
        <v>4500</v>
      </c>
      <c r="O11" s="39">
        <v>5389</v>
      </c>
      <c r="P11" s="110">
        <f t="shared" si="0"/>
        <v>71221</v>
      </c>
      <c r="Q11" s="115">
        <f t="shared" si="1"/>
        <v>1438.8080808080808</v>
      </c>
      <c r="R11" s="116">
        <f t="shared" si="2"/>
        <v>1922967</v>
      </c>
    </row>
    <row r="12" spans="2:18" ht="18.899999999999999" customHeight="1" x14ac:dyDescent="0.2">
      <c r="B12" s="16">
        <v>3</v>
      </c>
      <c r="C12" s="9" t="s">
        <v>31</v>
      </c>
      <c r="D12" s="38">
        <v>6996</v>
      </c>
      <c r="E12" s="38">
        <v>8924</v>
      </c>
      <c r="F12" s="38">
        <v>7116</v>
      </c>
      <c r="G12" s="38">
        <v>5158</v>
      </c>
      <c r="H12" s="38">
        <v>8198</v>
      </c>
      <c r="I12" s="38">
        <v>6344</v>
      </c>
      <c r="J12" s="38">
        <v>4760</v>
      </c>
      <c r="K12" s="38">
        <v>5253</v>
      </c>
      <c r="L12" s="38">
        <v>3401</v>
      </c>
      <c r="M12" s="38">
        <v>4245</v>
      </c>
      <c r="N12" s="38">
        <v>4576</v>
      </c>
      <c r="O12" s="39">
        <v>6578</v>
      </c>
      <c r="P12" s="110">
        <f t="shared" si="0"/>
        <v>71549</v>
      </c>
      <c r="Q12" s="115">
        <f t="shared" si="1"/>
        <v>1445.4343434343434</v>
      </c>
      <c r="R12" s="116">
        <f t="shared" si="2"/>
        <v>1931823</v>
      </c>
    </row>
    <row r="13" spans="2:18" s="47" customFormat="1" ht="18.899999999999999" customHeight="1" x14ac:dyDescent="0.2">
      <c r="B13" s="16">
        <v>4</v>
      </c>
      <c r="C13" s="9" t="s">
        <v>32</v>
      </c>
      <c r="D13" s="36">
        <v>6119</v>
      </c>
      <c r="E13" s="38">
        <v>8577</v>
      </c>
      <c r="F13" s="38">
        <v>7156</v>
      </c>
      <c r="G13" s="38">
        <v>5518</v>
      </c>
      <c r="H13" s="38">
        <v>8078</v>
      </c>
      <c r="I13" s="38">
        <v>6257</v>
      </c>
      <c r="J13" s="38">
        <v>4867</v>
      </c>
      <c r="K13" s="38">
        <v>5103</v>
      </c>
      <c r="L13" s="38">
        <v>4095</v>
      </c>
      <c r="M13" s="38">
        <v>4958</v>
      </c>
      <c r="N13" s="38">
        <v>5434</v>
      </c>
      <c r="O13" s="39">
        <v>5722</v>
      </c>
      <c r="P13" s="110">
        <f t="shared" si="0"/>
        <v>71884</v>
      </c>
      <c r="Q13" s="115">
        <f t="shared" si="1"/>
        <v>1452.2020202020201</v>
      </c>
      <c r="R13" s="116">
        <f t="shared" si="2"/>
        <v>1940868</v>
      </c>
    </row>
    <row r="14" spans="2:18" ht="18.899999999999999" customHeight="1" x14ac:dyDescent="0.2">
      <c r="B14" s="16">
        <v>5</v>
      </c>
      <c r="C14" s="9" t="s">
        <v>33</v>
      </c>
      <c r="D14" s="38">
        <v>7979</v>
      </c>
      <c r="E14" s="38">
        <v>6506</v>
      </c>
      <c r="F14" s="38">
        <v>6874</v>
      </c>
      <c r="G14" s="38">
        <v>7502</v>
      </c>
      <c r="H14" s="38">
        <v>5648</v>
      </c>
      <c r="I14" s="38">
        <v>6072</v>
      </c>
      <c r="J14" s="38">
        <v>7502</v>
      </c>
      <c r="K14" s="38">
        <v>5648</v>
      </c>
      <c r="L14" s="38">
        <v>6072</v>
      </c>
      <c r="M14" s="38">
        <v>4971</v>
      </c>
      <c r="N14" s="38">
        <v>4892</v>
      </c>
      <c r="O14" s="39">
        <v>6060</v>
      </c>
      <c r="P14" s="110">
        <f t="shared" si="0"/>
        <v>75726</v>
      </c>
      <c r="Q14" s="115">
        <f t="shared" si="1"/>
        <v>1529.8181818181818</v>
      </c>
      <c r="R14" s="116">
        <f t="shared" si="2"/>
        <v>2044602</v>
      </c>
    </row>
    <row r="15" spans="2:18" ht="18.899999999999999" customHeight="1" x14ac:dyDescent="0.2">
      <c r="B15" s="16">
        <v>6</v>
      </c>
      <c r="C15" s="9" t="s">
        <v>34</v>
      </c>
      <c r="D15" s="36">
        <v>7953</v>
      </c>
      <c r="E15" s="38">
        <v>7397</v>
      </c>
      <c r="F15" s="38">
        <v>6784</v>
      </c>
      <c r="G15" s="38">
        <v>7821</v>
      </c>
      <c r="H15" s="38">
        <v>7177</v>
      </c>
      <c r="I15" s="38">
        <v>6851</v>
      </c>
      <c r="J15" s="38">
        <v>5312</v>
      </c>
      <c r="K15" s="38">
        <v>5426</v>
      </c>
      <c r="L15" s="38">
        <v>3913</v>
      </c>
      <c r="M15" s="38">
        <v>4493</v>
      </c>
      <c r="N15" s="38">
        <v>4439</v>
      </c>
      <c r="O15" s="39">
        <v>5948</v>
      </c>
      <c r="P15" s="110">
        <f t="shared" si="0"/>
        <v>73514</v>
      </c>
      <c r="Q15" s="115">
        <f t="shared" si="1"/>
        <v>1485.1313131313132</v>
      </c>
      <c r="R15" s="116">
        <f t="shared" si="2"/>
        <v>1984878</v>
      </c>
    </row>
    <row r="16" spans="2:18" s="47" customFormat="1" ht="18.899999999999999" customHeight="1" x14ac:dyDescent="0.2">
      <c r="B16" s="16">
        <v>7</v>
      </c>
      <c r="C16" s="9" t="s">
        <v>35</v>
      </c>
      <c r="D16" s="38">
        <v>7446</v>
      </c>
      <c r="E16" s="38">
        <v>8751</v>
      </c>
      <c r="F16" s="38">
        <v>5446</v>
      </c>
      <c r="G16" s="38">
        <v>7190</v>
      </c>
      <c r="H16" s="38">
        <v>7612</v>
      </c>
      <c r="I16" s="38">
        <v>6109</v>
      </c>
      <c r="J16" s="38">
        <v>5711</v>
      </c>
      <c r="K16" s="38">
        <v>5552</v>
      </c>
      <c r="L16" s="38">
        <v>4211</v>
      </c>
      <c r="M16" s="38">
        <v>4609</v>
      </c>
      <c r="N16" s="38">
        <v>4197</v>
      </c>
      <c r="O16" s="39">
        <v>4875</v>
      </c>
      <c r="P16" s="110">
        <f t="shared" si="0"/>
        <v>71709</v>
      </c>
      <c r="Q16" s="115">
        <f t="shared" si="1"/>
        <v>1448.6666666666667</v>
      </c>
      <c r="R16" s="116">
        <f t="shared" si="2"/>
        <v>1936143</v>
      </c>
    </row>
    <row r="17" spans="2:18" ht="18.899999999999999" customHeight="1" x14ac:dyDescent="0.2">
      <c r="B17" s="16">
        <v>8</v>
      </c>
      <c r="C17" s="9" t="s">
        <v>36</v>
      </c>
      <c r="D17" s="36">
        <v>6230</v>
      </c>
      <c r="E17" s="38">
        <v>8291</v>
      </c>
      <c r="F17" s="38">
        <v>6879</v>
      </c>
      <c r="G17" s="38">
        <v>6382</v>
      </c>
      <c r="H17" s="38">
        <v>8515</v>
      </c>
      <c r="I17" s="38">
        <v>0</v>
      </c>
      <c r="J17" s="38">
        <v>7501</v>
      </c>
      <c r="K17" s="38">
        <v>4921</v>
      </c>
      <c r="L17" s="38">
        <v>4113</v>
      </c>
      <c r="M17" s="38">
        <v>5642</v>
      </c>
      <c r="N17" s="38">
        <v>5117</v>
      </c>
      <c r="O17" s="39">
        <v>5484</v>
      </c>
      <c r="P17" s="110">
        <f t="shared" si="0"/>
        <v>69075</v>
      </c>
      <c r="Q17" s="115">
        <f t="shared" si="1"/>
        <v>1395.4545454545455</v>
      </c>
      <c r="R17" s="116">
        <f t="shared" si="2"/>
        <v>1865025</v>
      </c>
    </row>
    <row r="18" spans="2:18" ht="18.899999999999999" customHeight="1" x14ac:dyDescent="0.2">
      <c r="B18" s="16">
        <v>9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10</v>
      </c>
      <c r="C19" s="9" t="s">
        <v>38</v>
      </c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11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12</v>
      </c>
      <c r="C21" s="9" t="s">
        <v>40</v>
      </c>
      <c r="D21" s="3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13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14</v>
      </c>
      <c r="C23" s="9" t="s">
        <v>42</v>
      </c>
      <c r="D23" s="3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15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16</v>
      </c>
      <c r="C25" s="9" t="s">
        <v>44</v>
      </c>
      <c r="D25" s="36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17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18</v>
      </c>
      <c r="C27" s="9" t="s">
        <v>46</v>
      </c>
      <c r="D27" s="3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6">
        <v>19</v>
      </c>
      <c r="C28" s="9" t="s">
        <v>104</v>
      </c>
      <c r="D28" s="3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19">
        <f t="shared" si="0"/>
        <v>0</v>
      </c>
      <c r="Q28" s="113"/>
      <c r="R28" s="113"/>
    </row>
    <row r="29" spans="2:18" ht="18.899999999999999" customHeight="1" x14ac:dyDescent="0.2">
      <c r="B29" s="17">
        <v>20</v>
      </c>
      <c r="C29" s="42" t="s">
        <v>154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111">
        <f t="shared" si="0"/>
        <v>0</v>
      </c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2:R31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156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157</v>
      </c>
      <c r="E3" s="159"/>
      <c r="F3" s="159"/>
      <c r="G3" s="159"/>
      <c r="H3" s="159"/>
      <c r="I3" s="142" t="s">
        <v>18</v>
      </c>
      <c r="J3" s="142"/>
      <c r="K3" s="162">
        <v>42629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99</v>
      </c>
      <c r="E4" s="4" t="s">
        <v>29</v>
      </c>
      <c r="F4" s="145" t="s">
        <v>4</v>
      </c>
      <c r="G4" s="145"/>
      <c r="H4" s="145"/>
      <c r="I4" s="18">
        <v>27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/>
      <c r="C8" s="9" t="s">
        <v>21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110">
        <f t="shared" ref="P8:P29" si="0">SUM(D8:O8)</f>
        <v>0</v>
      </c>
      <c r="Q8" s="115">
        <f t="shared" ref="Q8:Q27" si="1">P8/$D$4</f>
        <v>0</v>
      </c>
      <c r="R8" s="116">
        <f t="shared" ref="R8:R27" si="2">P8*$I$4</f>
        <v>0</v>
      </c>
    </row>
    <row r="9" spans="2:18" ht="18.899999999999999" customHeight="1" x14ac:dyDescent="0.2">
      <c r="B9" s="16">
        <v>0</v>
      </c>
      <c r="C9" s="9" t="s">
        <v>22</v>
      </c>
      <c r="D9" s="36"/>
      <c r="E9" s="38"/>
      <c r="F9" s="38"/>
      <c r="G9" s="38"/>
      <c r="H9" s="38"/>
      <c r="I9" s="38">
        <v>8150</v>
      </c>
      <c r="J9" s="38">
        <v>11760</v>
      </c>
      <c r="K9" s="38">
        <v>8797</v>
      </c>
      <c r="L9" s="38">
        <v>8166</v>
      </c>
      <c r="M9" s="38">
        <v>9551</v>
      </c>
      <c r="N9" s="38">
        <v>11316</v>
      </c>
      <c r="O9" s="39">
        <v>15238</v>
      </c>
      <c r="P9" s="110">
        <f t="shared" si="0"/>
        <v>72978</v>
      </c>
      <c r="Q9" s="115">
        <f t="shared" si="1"/>
        <v>737.15151515151513</v>
      </c>
      <c r="R9" s="116">
        <f t="shared" si="2"/>
        <v>1970406</v>
      </c>
    </row>
    <row r="10" spans="2:18" ht="18.899999999999999" customHeight="1" x14ac:dyDescent="0.2">
      <c r="B10" s="16">
        <v>1</v>
      </c>
      <c r="C10" s="9" t="s">
        <v>23</v>
      </c>
      <c r="D10" s="38">
        <v>17800</v>
      </c>
      <c r="E10" s="38">
        <v>21035</v>
      </c>
      <c r="F10" s="38">
        <v>18136</v>
      </c>
      <c r="G10" s="38">
        <v>18150</v>
      </c>
      <c r="H10" s="38">
        <v>17148</v>
      </c>
      <c r="I10" s="38">
        <v>12163</v>
      </c>
      <c r="J10" s="38">
        <v>9080</v>
      </c>
      <c r="K10" s="38">
        <v>8829</v>
      </c>
      <c r="L10" s="38">
        <v>8283</v>
      </c>
      <c r="M10" s="38">
        <v>10587</v>
      </c>
      <c r="N10" s="38">
        <v>12565</v>
      </c>
      <c r="O10" s="39">
        <v>17745</v>
      </c>
      <c r="P10" s="110">
        <f t="shared" si="0"/>
        <v>171521</v>
      </c>
      <c r="Q10" s="115">
        <f t="shared" si="1"/>
        <v>1732.5353535353536</v>
      </c>
      <c r="R10" s="116">
        <f t="shared" si="2"/>
        <v>4631067</v>
      </c>
    </row>
    <row r="11" spans="2:18" ht="18.899999999999999" customHeight="1" x14ac:dyDescent="0.2">
      <c r="B11" s="16">
        <v>2</v>
      </c>
      <c r="C11" s="9" t="s">
        <v>24</v>
      </c>
      <c r="D11" s="36">
        <v>17023</v>
      </c>
      <c r="E11" s="38">
        <v>18833</v>
      </c>
      <c r="F11" s="38">
        <v>15652</v>
      </c>
      <c r="G11" s="38">
        <v>21286</v>
      </c>
      <c r="H11" s="38">
        <v>15639</v>
      </c>
      <c r="I11" s="38">
        <v>11010</v>
      </c>
      <c r="J11" s="38">
        <v>12677</v>
      </c>
      <c r="K11" s="38">
        <v>8420</v>
      </c>
      <c r="L11" s="38">
        <v>8499</v>
      </c>
      <c r="M11" s="38">
        <v>9356</v>
      </c>
      <c r="N11" s="38">
        <v>10029</v>
      </c>
      <c r="O11" s="39">
        <v>15803</v>
      </c>
      <c r="P11" s="110">
        <f t="shared" si="0"/>
        <v>164227</v>
      </c>
      <c r="Q11" s="115">
        <f t="shared" si="1"/>
        <v>1658.8585858585859</v>
      </c>
      <c r="R11" s="116">
        <f t="shared" si="2"/>
        <v>4434129</v>
      </c>
    </row>
    <row r="12" spans="2:18" ht="18.899999999999999" customHeight="1" x14ac:dyDescent="0.2">
      <c r="B12" s="16">
        <v>3</v>
      </c>
      <c r="C12" s="9" t="s">
        <v>31</v>
      </c>
      <c r="D12" s="38">
        <v>17796</v>
      </c>
      <c r="E12" s="38">
        <v>19439</v>
      </c>
      <c r="F12" s="38">
        <v>15786</v>
      </c>
      <c r="G12" s="38">
        <v>17291</v>
      </c>
      <c r="H12" s="38">
        <v>16376</v>
      </c>
      <c r="I12" s="38">
        <v>14106</v>
      </c>
      <c r="J12" s="38">
        <v>10601</v>
      </c>
      <c r="K12" s="38">
        <v>8847</v>
      </c>
      <c r="L12" s="38">
        <v>7545</v>
      </c>
      <c r="M12" s="38">
        <v>9179</v>
      </c>
      <c r="N12" s="38">
        <v>10764</v>
      </c>
      <c r="O12" s="39">
        <v>17063</v>
      </c>
      <c r="P12" s="110">
        <f t="shared" si="0"/>
        <v>164793</v>
      </c>
      <c r="Q12" s="115">
        <f t="shared" si="1"/>
        <v>1664.5757575757575</v>
      </c>
      <c r="R12" s="116">
        <f t="shared" si="2"/>
        <v>4449411</v>
      </c>
    </row>
    <row r="13" spans="2:18" s="47" customFormat="1" ht="18.899999999999999" customHeight="1" x14ac:dyDescent="0.2">
      <c r="B13" s="16">
        <v>4</v>
      </c>
      <c r="C13" s="9" t="s">
        <v>32</v>
      </c>
      <c r="D13" s="36">
        <v>16628</v>
      </c>
      <c r="E13" s="38">
        <v>19139</v>
      </c>
      <c r="F13" s="38">
        <v>13265</v>
      </c>
      <c r="G13" s="38">
        <v>15190</v>
      </c>
      <c r="H13" s="38">
        <v>18447</v>
      </c>
      <c r="I13" s="38">
        <v>12261</v>
      </c>
      <c r="J13" s="38">
        <v>11951</v>
      </c>
      <c r="K13" s="38">
        <v>9964</v>
      </c>
      <c r="L13" s="38">
        <v>9280</v>
      </c>
      <c r="M13" s="38">
        <v>10117</v>
      </c>
      <c r="N13" s="38">
        <v>12379</v>
      </c>
      <c r="O13" s="39">
        <v>16810</v>
      </c>
      <c r="P13" s="110">
        <f t="shared" si="0"/>
        <v>165431</v>
      </c>
      <c r="Q13" s="115">
        <f t="shared" si="1"/>
        <v>1671.0202020202021</v>
      </c>
      <c r="R13" s="116">
        <f t="shared" si="2"/>
        <v>4466637</v>
      </c>
    </row>
    <row r="14" spans="2:18" ht="18.899999999999999" customHeight="1" x14ac:dyDescent="0.2">
      <c r="B14" s="16">
        <v>5</v>
      </c>
      <c r="C14" s="9" t="s">
        <v>33</v>
      </c>
      <c r="D14" s="38">
        <v>17212</v>
      </c>
      <c r="E14" s="38">
        <v>16053</v>
      </c>
      <c r="F14" s="38">
        <v>13895</v>
      </c>
      <c r="G14" s="38">
        <v>18518</v>
      </c>
      <c r="H14" s="38">
        <v>12265</v>
      </c>
      <c r="I14" s="38">
        <v>13208</v>
      </c>
      <c r="J14" s="38">
        <v>11569</v>
      </c>
      <c r="K14" s="38">
        <v>9462</v>
      </c>
      <c r="L14" s="38">
        <v>9610</v>
      </c>
      <c r="M14" s="38">
        <v>9866</v>
      </c>
      <c r="N14" s="38">
        <v>12150</v>
      </c>
      <c r="O14" s="39">
        <v>16562</v>
      </c>
      <c r="P14" s="110">
        <f t="shared" si="0"/>
        <v>160370</v>
      </c>
      <c r="Q14" s="115">
        <f t="shared" si="1"/>
        <v>1619.8989898989898</v>
      </c>
      <c r="R14" s="116">
        <f t="shared" si="2"/>
        <v>4329990</v>
      </c>
    </row>
    <row r="15" spans="2:18" ht="18.899999999999999" customHeight="1" x14ac:dyDescent="0.2">
      <c r="B15" s="16">
        <v>6</v>
      </c>
      <c r="C15" s="9" t="s">
        <v>34</v>
      </c>
      <c r="D15" s="36">
        <v>17184</v>
      </c>
      <c r="E15" s="38">
        <v>18410</v>
      </c>
      <c r="F15" s="38">
        <v>16210</v>
      </c>
      <c r="G15" s="38">
        <v>16933</v>
      </c>
      <c r="H15" s="38">
        <v>13840</v>
      </c>
      <c r="I15" s="38">
        <v>11968</v>
      </c>
      <c r="J15" s="38">
        <v>12764</v>
      </c>
      <c r="K15" s="38">
        <v>8431</v>
      </c>
      <c r="L15" s="38">
        <v>3621</v>
      </c>
      <c r="M15" s="38">
        <v>6564</v>
      </c>
      <c r="N15" s="38">
        <v>11898</v>
      </c>
      <c r="O15" s="39">
        <v>15414</v>
      </c>
      <c r="P15" s="110">
        <f t="shared" si="0"/>
        <v>153237</v>
      </c>
      <c r="Q15" s="115">
        <f t="shared" si="1"/>
        <v>1547.8484848484848</v>
      </c>
      <c r="R15" s="116">
        <f t="shared" si="2"/>
        <v>4137399</v>
      </c>
    </row>
    <row r="16" spans="2:18" s="47" customFormat="1" ht="18.899999999999999" customHeight="1" x14ac:dyDescent="0.2">
      <c r="B16" s="16">
        <v>7</v>
      </c>
      <c r="C16" s="9" t="s">
        <v>35</v>
      </c>
      <c r="D16" s="38">
        <v>16206</v>
      </c>
      <c r="E16" s="38">
        <v>16085</v>
      </c>
      <c r="F16" s="38">
        <v>13206</v>
      </c>
      <c r="G16" s="38">
        <v>17171</v>
      </c>
      <c r="H16" s="38">
        <v>13701</v>
      </c>
      <c r="I16" s="38">
        <v>11617</v>
      </c>
      <c r="J16" s="38">
        <v>11623</v>
      </c>
      <c r="K16" s="38">
        <v>8588</v>
      </c>
      <c r="L16" s="38">
        <v>8214</v>
      </c>
      <c r="M16" s="38">
        <v>8079</v>
      </c>
      <c r="N16" s="38">
        <v>8960</v>
      </c>
      <c r="O16" s="39">
        <v>11770</v>
      </c>
      <c r="P16" s="110">
        <f t="shared" si="0"/>
        <v>145220</v>
      </c>
      <c r="Q16" s="115">
        <f t="shared" si="1"/>
        <v>1466.8686868686868</v>
      </c>
      <c r="R16" s="116">
        <f t="shared" si="2"/>
        <v>3920940</v>
      </c>
    </row>
    <row r="17" spans="2:18" ht="18.899999999999999" customHeight="1" x14ac:dyDescent="0.2">
      <c r="B17" s="16">
        <v>8</v>
      </c>
      <c r="C17" s="9" t="s">
        <v>36</v>
      </c>
      <c r="D17" s="36">
        <v>12339</v>
      </c>
      <c r="E17" s="38">
        <v>13771</v>
      </c>
      <c r="F17" s="38">
        <v>11197</v>
      </c>
      <c r="G17" s="38">
        <v>12285</v>
      </c>
      <c r="H17" s="38">
        <v>11816</v>
      </c>
      <c r="I17" s="38">
        <v>9832</v>
      </c>
      <c r="J17" s="38">
        <v>8701</v>
      </c>
      <c r="K17" s="38">
        <v>7785</v>
      </c>
      <c r="L17" s="38">
        <v>7475</v>
      </c>
      <c r="M17" s="38">
        <v>9315</v>
      </c>
      <c r="N17" s="38">
        <v>8963</v>
      </c>
      <c r="O17" s="39">
        <v>12613</v>
      </c>
      <c r="P17" s="110">
        <f t="shared" si="0"/>
        <v>126092</v>
      </c>
      <c r="Q17" s="115">
        <f t="shared" si="1"/>
        <v>1273.6565656565656</v>
      </c>
      <c r="R17" s="116">
        <f t="shared" si="2"/>
        <v>3404484</v>
      </c>
    </row>
    <row r="18" spans="2:18" ht="18.899999999999999" customHeight="1" x14ac:dyDescent="0.2">
      <c r="B18" s="16">
        <v>9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10</v>
      </c>
      <c r="C19" s="9" t="s">
        <v>38</v>
      </c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11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12</v>
      </c>
      <c r="C21" s="9" t="s">
        <v>40</v>
      </c>
      <c r="D21" s="3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13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14</v>
      </c>
      <c r="C23" s="9" t="s">
        <v>42</v>
      </c>
      <c r="D23" s="3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15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16</v>
      </c>
      <c r="C25" s="9" t="s">
        <v>44</v>
      </c>
      <c r="D25" s="36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17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18</v>
      </c>
      <c r="C27" s="9" t="s">
        <v>46</v>
      </c>
      <c r="D27" s="3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6">
        <v>19</v>
      </c>
      <c r="C28" s="9" t="s">
        <v>104</v>
      </c>
      <c r="D28" s="3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19">
        <f t="shared" si="0"/>
        <v>0</v>
      </c>
      <c r="Q28" s="113"/>
      <c r="R28" s="113"/>
    </row>
    <row r="29" spans="2:18" ht="18.899999999999999" customHeight="1" x14ac:dyDescent="0.2">
      <c r="B29" s="17">
        <v>20</v>
      </c>
      <c r="C29" s="42" t="s">
        <v>154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111">
        <f t="shared" si="0"/>
        <v>0</v>
      </c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2:R31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158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157</v>
      </c>
      <c r="E3" s="159"/>
      <c r="F3" s="159"/>
      <c r="G3" s="159"/>
      <c r="H3" s="159"/>
      <c r="I3" s="142" t="s">
        <v>18</v>
      </c>
      <c r="J3" s="142"/>
      <c r="K3" s="162">
        <v>42657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19.8</v>
      </c>
      <c r="E4" s="4" t="s">
        <v>29</v>
      </c>
      <c r="F4" s="145" t="s">
        <v>4</v>
      </c>
      <c r="G4" s="145"/>
      <c r="H4" s="145"/>
      <c r="I4" s="18">
        <v>27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/>
      <c r="C8" s="9" t="s">
        <v>21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110">
        <f t="shared" ref="P8:P29" si="0">SUM(D8:O8)</f>
        <v>0</v>
      </c>
      <c r="Q8" s="115">
        <f t="shared" ref="Q8:Q27" si="1">P8/$D$4</f>
        <v>0</v>
      </c>
      <c r="R8" s="116">
        <f t="shared" ref="R8:R27" si="2">P8*$I$4</f>
        <v>0</v>
      </c>
    </row>
    <row r="9" spans="2:18" ht="18.899999999999999" customHeight="1" x14ac:dyDescent="0.2">
      <c r="B9" s="16">
        <v>0</v>
      </c>
      <c r="C9" s="9" t="s">
        <v>22</v>
      </c>
      <c r="D9" s="36"/>
      <c r="E9" s="38"/>
      <c r="F9" s="38"/>
      <c r="G9" s="38"/>
      <c r="H9" s="38"/>
      <c r="I9" s="38"/>
      <c r="J9" s="38">
        <v>1591</v>
      </c>
      <c r="K9" s="38">
        <v>1916</v>
      </c>
      <c r="L9" s="38">
        <v>1827</v>
      </c>
      <c r="M9" s="38">
        <v>1572</v>
      </c>
      <c r="N9" s="38">
        <v>2040</v>
      </c>
      <c r="O9" s="39">
        <v>3293</v>
      </c>
      <c r="P9" s="110">
        <f t="shared" si="0"/>
        <v>12239</v>
      </c>
      <c r="Q9" s="115">
        <f t="shared" si="1"/>
        <v>618.13131313131316</v>
      </c>
      <c r="R9" s="116">
        <f t="shared" si="2"/>
        <v>330453</v>
      </c>
    </row>
    <row r="10" spans="2:18" ht="18.899999999999999" customHeight="1" x14ac:dyDescent="0.2">
      <c r="B10" s="16">
        <v>1</v>
      </c>
      <c r="C10" s="9" t="s">
        <v>23</v>
      </c>
      <c r="D10" s="38">
        <v>3742</v>
      </c>
      <c r="E10" s="38">
        <v>3866</v>
      </c>
      <c r="F10" s="38">
        <v>3627</v>
      </c>
      <c r="G10" s="38">
        <v>3333</v>
      </c>
      <c r="H10" s="38">
        <v>3788</v>
      </c>
      <c r="I10" s="38">
        <v>2456</v>
      </c>
      <c r="J10" s="38">
        <v>2036</v>
      </c>
      <c r="K10" s="38">
        <v>1847</v>
      </c>
      <c r="L10" s="38">
        <v>1734</v>
      </c>
      <c r="M10" s="38">
        <v>1674</v>
      </c>
      <c r="N10" s="38">
        <v>2628</v>
      </c>
      <c r="O10" s="39">
        <v>3355</v>
      </c>
      <c r="P10" s="110">
        <f t="shared" si="0"/>
        <v>34086</v>
      </c>
      <c r="Q10" s="115">
        <f t="shared" si="1"/>
        <v>1721.5151515151515</v>
      </c>
      <c r="R10" s="116">
        <f t="shared" si="2"/>
        <v>920322</v>
      </c>
    </row>
    <row r="11" spans="2:18" ht="18.899999999999999" customHeight="1" x14ac:dyDescent="0.2">
      <c r="B11" s="16">
        <v>2</v>
      </c>
      <c r="C11" s="9" t="s">
        <v>24</v>
      </c>
      <c r="D11" s="36">
        <v>3930</v>
      </c>
      <c r="E11" s="38">
        <v>3446</v>
      </c>
      <c r="F11" s="38">
        <v>3037</v>
      </c>
      <c r="G11" s="38">
        <v>3812</v>
      </c>
      <c r="H11" s="38">
        <v>3939</v>
      </c>
      <c r="I11" s="38">
        <v>2140</v>
      </c>
      <c r="J11" s="38">
        <v>2771</v>
      </c>
      <c r="K11" s="38">
        <v>1894</v>
      </c>
      <c r="L11" s="38">
        <v>1650</v>
      </c>
      <c r="M11" s="38">
        <v>1620</v>
      </c>
      <c r="N11" s="38">
        <v>1945</v>
      </c>
      <c r="O11" s="39">
        <v>2639</v>
      </c>
      <c r="P11" s="110">
        <f t="shared" si="0"/>
        <v>32823</v>
      </c>
      <c r="Q11" s="115">
        <f t="shared" si="1"/>
        <v>1657.7272727272727</v>
      </c>
      <c r="R11" s="116">
        <f>P11*$I$4</f>
        <v>886221</v>
      </c>
    </row>
    <row r="12" spans="2:18" ht="18.899999999999999" customHeight="1" x14ac:dyDescent="0.2">
      <c r="B12" s="16">
        <v>3</v>
      </c>
      <c r="C12" s="9" t="s">
        <v>31</v>
      </c>
      <c r="D12" s="38">
        <v>4236</v>
      </c>
      <c r="E12" s="38">
        <v>3648</v>
      </c>
      <c r="F12" s="38">
        <v>3117</v>
      </c>
      <c r="G12" s="38">
        <v>3454</v>
      </c>
      <c r="H12" s="38">
        <v>3289</v>
      </c>
      <c r="I12" s="38">
        <v>2937</v>
      </c>
      <c r="J12" s="38">
        <v>2336</v>
      </c>
      <c r="K12" s="38">
        <v>1983</v>
      </c>
      <c r="L12" s="38">
        <v>1814</v>
      </c>
      <c r="M12" s="38">
        <v>1496</v>
      </c>
      <c r="N12" s="38">
        <v>1977</v>
      </c>
      <c r="O12" s="39">
        <v>2785</v>
      </c>
      <c r="P12" s="110">
        <f t="shared" si="0"/>
        <v>33072</v>
      </c>
      <c r="Q12" s="115">
        <f t="shared" si="1"/>
        <v>1670.3030303030303</v>
      </c>
      <c r="R12" s="116">
        <f t="shared" si="2"/>
        <v>892944</v>
      </c>
    </row>
    <row r="13" spans="2:18" s="47" customFormat="1" ht="18.899999999999999" customHeight="1" x14ac:dyDescent="0.2">
      <c r="B13" s="16">
        <v>4</v>
      </c>
      <c r="C13" s="9" t="s">
        <v>32</v>
      </c>
      <c r="D13" s="36">
        <v>4292</v>
      </c>
      <c r="E13" s="38">
        <v>3371</v>
      </c>
      <c r="F13" s="38">
        <v>3354</v>
      </c>
      <c r="G13" s="38">
        <v>2893</v>
      </c>
      <c r="H13" s="38">
        <v>3875</v>
      </c>
      <c r="I13" s="38">
        <v>2807</v>
      </c>
      <c r="J13" s="38">
        <v>2378</v>
      </c>
      <c r="K13" s="38">
        <v>2032</v>
      </c>
      <c r="L13" s="38">
        <v>1903</v>
      </c>
      <c r="M13" s="38">
        <v>1754</v>
      </c>
      <c r="N13" s="38">
        <v>2481</v>
      </c>
      <c r="O13" s="39">
        <v>3257</v>
      </c>
      <c r="P13" s="110">
        <f t="shared" si="0"/>
        <v>34397</v>
      </c>
      <c r="Q13" s="115">
        <f t="shared" si="1"/>
        <v>1737.2222222222222</v>
      </c>
      <c r="R13" s="116">
        <f t="shared" si="2"/>
        <v>928719</v>
      </c>
    </row>
    <row r="14" spans="2:18" ht="18.899999999999999" customHeight="1" x14ac:dyDescent="0.2">
      <c r="B14" s="16">
        <v>5</v>
      </c>
      <c r="C14" s="9" t="s">
        <v>33</v>
      </c>
      <c r="D14" s="38">
        <v>3862</v>
      </c>
      <c r="E14" s="38">
        <v>2850</v>
      </c>
      <c r="F14" s="38">
        <v>3327</v>
      </c>
      <c r="G14" s="38">
        <v>3672</v>
      </c>
      <c r="H14" s="38">
        <v>2926</v>
      </c>
      <c r="I14" s="38">
        <v>2711</v>
      </c>
      <c r="J14" s="38">
        <v>2634</v>
      </c>
      <c r="K14" s="38">
        <v>1910</v>
      </c>
      <c r="L14" s="38">
        <v>1842</v>
      </c>
      <c r="M14" s="38">
        <v>1726</v>
      </c>
      <c r="N14" s="38">
        <v>2271</v>
      </c>
      <c r="O14" s="39">
        <v>3359</v>
      </c>
      <c r="P14" s="110">
        <f t="shared" si="0"/>
        <v>33090</v>
      </c>
      <c r="Q14" s="115">
        <f t="shared" si="1"/>
        <v>1671.2121212121212</v>
      </c>
      <c r="R14" s="116">
        <f t="shared" si="2"/>
        <v>893430</v>
      </c>
    </row>
    <row r="15" spans="2:18" ht="18.899999999999999" customHeight="1" x14ac:dyDescent="0.2">
      <c r="B15" s="16">
        <v>6</v>
      </c>
      <c r="C15" s="9" t="s">
        <v>34</v>
      </c>
      <c r="D15" s="36">
        <v>3874</v>
      </c>
      <c r="E15" s="38">
        <v>3169</v>
      </c>
      <c r="F15" s="38">
        <v>3821</v>
      </c>
      <c r="G15" s="38">
        <v>3223</v>
      </c>
      <c r="H15" s="38">
        <v>3529</v>
      </c>
      <c r="I15" s="38">
        <v>2940</v>
      </c>
      <c r="J15" s="38">
        <v>2476</v>
      </c>
      <c r="K15" s="38">
        <v>2154</v>
      </c>
      <c r="L15" s="38">
        <v>1693</v>
      </c>
      <c r="M15" s="38">
        <v>1541</v>
      </c>
      <c r="N15" s="38">
        <v>2018</v>
      </c>
      <c r="O15" s="39">
        <v>3646</v>
      </c>
      <c r="P15" s="110">
        <f t="shared" si="0"/>
        <v>34084</v>
      </c>
      <c r="Q15" s="115">
        <f t="shared" si="1"/>
        <v>1721.4141414141413</v>
      </c>
      <c r="R15" s="116">
        <f t="shared" si="2"/>
        <v>920268</v>
      </c>
    </row>
    <row r="16" spans="2:18" s="47" customFormat="1" ht="18.899999999999999" customHeight="1" x14ac:dyDescent="0.2">
      <c r="B16" s="16">
        <v>7</v>
      </c>
      <c r="C16" s="9" t="s">
        <v>35</v>
      </c>
      <c r="D16" s="38">
        <v>3594</v>
      </c>
      <c r="E16" s="38">
        <v>3148</v>
      </c>
      <c r="F16" s="38">
        <v>2983</v>
      </c>
      <c r="G16" s="38">
        <v>3726</v>
      </c>
      <c r="H16" s="38">
        <v>3748</v>
      </c>
      <c r="I16" s="38">
        <v>2722</v>
      </c>
      <c r="J16" s="38">
        <v>2983</v>
      </c>
      <c r="K16" s="38">
        <v>1734</v>
      </c>
      <c r="L16" s="38">
        <v>2003</v>
      </c>
      <c r="M16" s="38">
        <v>1432</v>
      </c>
      <c r="N16" s="38">
        <v>2037</v>
      </c>
      <c r="O16" s="39">
        <v>2508</v>
      </c>
      <c r="P16" s="110">
        <f t="shared" si="0"/>
        <v>32618</v>
      </c>
      <c r="Q16" s="115">
        <f t="shared" si="1"/>
        <v>1647.3737373737374</v>
      </c>
      <c r="R16" s="116">
        <f t="shared" si="2"/>
        <v>880686</v>
      </c>
    </row>
    <row r="17" spans="2:18" ht="18.899999999999999" customHeight="1" x14ac:dyDescent="0.2">
      <c r="B17" s="16">
        <v>8</v>
      </c>
      <c r="C17" s="9" t="s">
        <v>36</v>
      </c>
      <c r="D17" s="36">
        <v>3435</v>
      </c>
      <c r="E17" s="38">
        <v>3379</v>
      </c>
      <c r="F17" s="38">
        <v>2931</v>
      </c>
      <c r="G17" s="38">
        <v>4227</v>
      </c>
      <c r="H17" s="38">
        <v>3317</v>
      </c>
      <c r="I17" s="38">
        <v>3137</v>
      </c>
      <c r="J17" s="38">
        <v>2446</v>
      </c>
      <c r="K17" s="38">
        <v>1789</v>
      </c>
      <c r="L17" s="38">
        <v>1900</v>
      </c>
      <c r="M17" s="38">
        <v>1757</v>
      </c>
      <c r="N17" s="38">
        <v>1921</v>
      </c>
      <c r="O17" s="39">
        <v>2652</v>
      </c>
      <c r="P17" s="110">
        <f t="shared" si="0"/>
        <v>32891</v>
      </c>
      <c r="Q17" s="115">
        <f t="shared" si="1"/>
        <v>1661.1616161616162</v>
      </c>
      <c r="R17" s="116">
        <f t="shared" si="2"/>
        <v>888057</v>
      </c>
    </row>
    <row r="18" spans="2:18" ht="18.899999999999999" customHeight="1" x14ac:dyDescent="0.2">
      <c r="B18" s="16">
        <v>9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10</v>
      </c>
      <c r="C19" s="9" t="s">
        <v>38</v>
      </c>
      <c r="D19" s="3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11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12</v>
      </c>
      <c r="C21" s="9" t="s">
        <v>40</v>
      </c>
      <c r="D21" s="3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13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14</v>
      </c>
      <c r="C23" s="9" t="s">
        <v>42</v>
      </c>
      <c r="D23" s="3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15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16</v>
      </c>
      <c r="C25" s="9" t="s">
        <v>44</v>
      </c>
      <c r="D25" s="36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17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18</v>
      </c>
      <c r="C27" s="9" t="s">
        <v>46</v>
      </c>
      <c r="D27" s="3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6">
        <v>19</v>
      </c>
      <c r="C28" s="9" t="s">
        <v>104</v>
      </c>
      <c r="D28" s="38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119">
        <f t="shared" si="0"/>
        <v>0</v>
      </c>
      <c r="Q28" s="113"/>
      <c r="R28" s="113"/>
    </row>
    <row r="29" spans="2:18" ht="18.899999999999999" customHeight="1" x14ac:dyDescent="0.2">
      <c r="B29" s="17">
        <v>20</v>
      </c>
      <c r="C29" s="42" t="s">
        <v>154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111">
        <f t="shared" si="0"/>
        <v>0</v>
      </c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2:AA31"/>
  <sheetViews>
    <sheetView workbookViewId="0">
      <selection activeCell="D17" sqref="D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  <col min="25" max="25" width="11.6640625" bestFit="1" customWidth="1"/>
  </cols>
  <sheetData>
    <row r="2" spans="2:27" ht="18.899999999999999" customHeight="1" x14ac:dyDescent="0.2">
      <c r="B2" s="3"/>
      <c r="C2" s="8" t="s">
        <v>0</v>
      </c>
      <c r="D2" s="4" t="s">
        <v>172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27" ht="18.899999999999999" customHeight="1" x14ac:dyDescent="0.2">
      <c r="B3" s="3"/>
      <c r="C3" s="8" t="s">
        <v>6</v>
      </c>
      <c r="D3" s="159" t="s">
        <v>182</v>
      </c>
      <c r="E3" s="159"/>
      <c r="F3" s="159"/>
      <c r="G3" s="159"/>
      <c r="H3" s="159"/>
      <c r="I3" s="142" t="s">
        <v>18</v>
      </c>
      <c r="J3" s="142"/>
      <c r="K3" s="162">
        <v>42248</v>
      </c>
      <c r="L3" s="162"/>
      <c r="M3" s="6"/>
      <c r="N3" s="6"/>
      <c r="O3" s="6"/>
      <c r="P3" s="7"/>
      <c r="U3" t="s">
        <v>174</v>
      </c>
    </row>
    <row r="4" spans="2:27" ht="18.899999999999999" customHeight="1" x14ac:dyDescent="0.2">
      <c r="B4" s="3"/>
      <c r="C4" s="42" t="s">
        <v>1</v>
      </c>
      <c r="D4" s="96">
        <f>'1南大阪職技専'!D4+'2泉南支援'!D4+'3砂川厚生福祉C'!D4+'4貝塚高校'!D4+'5豊中上津島'!D4+'6摂津支援'!D4+'7西浦支援'!D4+'8枚方支援'!D4+'9鴻池'!D4+'10なわて'!D4+'11高槻'!D4+'12富田林'!D4</f>
        <v>1049.83</v>
      </c>
      <c r="E4" s="4" t="s">
        <v>29</v>
      </c>
      <c r="F4" s="145" t="s">
        <v>4</v>
      </c>
      <c r="G4" s="145"/>
      <c r="H4" s="145"/>
      <c r="I4" s="63">
        <f>W17</f>
        <v>31.3</v>
      </c>
      <c r="J4" s="18" t="s">
        <v>5</v>
      </c>
      <c r="K4" s="18"/>
      <c r="L4" s="18"/>
      <c r="M4" s="43"/>
      <c r="N4" s="43"/>
      <c r="O4" s="43"/>
      <c r="P4" s="44"/>
      <c r="U4" t="s">
        <v>175</v>
      </c>
      <c r="V4" t="s">
        <v>70</v>
      </c>
      <c r="W4" t="s">
        <v>176</v>
      </c>
      <c r="X4" t="s">
        <v>178</v>
      </c>
      <c r="Y4" t="s">
        <v>179</v>
      </c>
      <c r="Z4" t="s">
        <v>180</v>
      </c>
    </row>
    <row r="5" spans="2:27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  <c r="T5" s="102">
        <v>1</v>
      </c>
      <c r="U5" s="101" t="str">
        <f>'1南大阪職技専'!D2</f>
        <v>大阪府立南大阪高等職業技術専門校</v>
      </c>
      <c r="V5" s="102">
        <f>'1南大阪職技専'!D4</f>
        <v>48.75</v>
      </c>
      <c r="W5" s="102">
        <f>'1南大阪職技専'!I4</f>
        <v>36</v>
      </c>
      <c r="X5" s="19">
        <f>W5*V5</f>
        <v>1755</v>
      </c>
      <c r="Y5" s="103">
        <f>'1南大阪職技専'!K3</f>
        <v>41877</v>
      </c>
      <c r="Z5" s="102">
        <f>V5</f>
        <v>48.75</v>
      </c>
    </row>
    <row r="6" spans="2:27" s="89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  <c r="T6" s="102">
        <v>2</v>
      </c>
      <c r="U6" s="101" t="str">
        <f>'2泉南支援'!D2</f>
        <v>大阪府立泉南支援学校</v>
      </c>
      <c r="V6" s="102">
        <f>'2泉南支援'!D4</f>
        <v>24</v>
      </c>
      <c r="W6" s="102">
        <f>'2泉南支援'!I4</f>
        <v>36</v>
      </c>
      <c r="X6" s="19">
        <f t="shared" ref="X6:X16" si="0">W6*V6</f>
        <v>864</v>
      </c>
      <c r="Y6" s="103">
        <f>'2泉南支援'!K3</f>
        <v>41880</v>
      </c>
      <c r="Z6" s="102">
        <f>Z5+V6</f>
        <v>72.75</v>
      </c>
    </row>
    <row r="7" spans="2:27" ht="18.899999999999999" customHeight="1" x14ac:dyDescent="0.2">
      <c r="B7" s="16"/>
      <c r="C7" s="72" t="s">
        <v>20</v>
      </c>
      <c r="D7" s="98">
        <f>'1南大阪職技専'!D7+'2泉南支援'!D7+'3砂川厚生福祉C'!D7+'4貝塚高校'!D7+'5豊中上津島'!D7+'6摂津支援'!D7+'7西浦支援'!D7+'8枚方支援'!D7+'9鴻池'!D7+'10なわて'!D7+'11高槻'!D7+'12富田林'!D7</f>
        <v>0</v>
      </c>
      <c r="E7" s="98">
        <f>'1南大阪職技専'!E7+'2泉南支援'!E7+'3砂川厚生福祉C'!E7+'4貝塚高校'!E7+'5豊中上津島'!E7+'6摂津支援'!E7+'7西浦支援'!E7+'8枚方支援'!E7+'9鴻池'!E7+'10なわて'!E7+'11高槻'!E7+'12富田林'!E7</f>
        <v>0</v>
      </c>
      <c r="F7" s="98">
        <f>'1南大阪職技専'!F7+'2泉南支援'!F7+'3砂川厚生福祉C'!F7+'4貝塚高校'!F7+'5豊中上津島'!F7+'6摂津支援'!F7+'7西浦支援'!F7+'8枚方支援'!F7+'9鴻池'!F7+'10なわて'!F7+'11高槻'!F7+'12富田林'!F7</f>
        <v>0</v>
      </c>
      <c r="G7" s="98">
        <f>'1南大阪職技専'!G7+'2泉南支援'!G7+'3砂川厚生福祉C'!G7+'4貝塚高校'!G7+'5豊中上津島'!G7+'6摂津支援'!G7+'7西浦支援'!G7+'8枚方支援'!G7+'9鴻池'!G7+'10なわて'!G7+'11高槻'!G7+'12富田林'!G7</f>
        <v>0</v>
      </c>
      <c r="H7" s="98">
        <f>'1南大阪職技専'!H7+'2泉南支援'!H7+'3砂川厚生福祉C'!H7+'4貝塚高校'!H7+'5豊中上津島'!H7+'6摂津支援'!H7+'7西浦支援'!H7+'8枚方支援'!H7+'9鴻池'!H7+'10なわて'!H7+'11高槻'!H7+'12富田林'!H7</f>
        <v>515</v>
      </c>
      <c r="I7" s="98">
        <f>'1南大阪職技専'!I7+'2泉南支援'!I7+'3砂川厚生福祉C'!I7+'4貝塚高校'!I7+'5豊中上津島'!I7+'6摂津支援'!I7+'7西浦支援'!I7+'8枚方支援'!I7+'9鴻池'!I7+'10なわて'!I7+'11高槻'!I7+'12富田林'!I7</f>
        <v>8102</v>
      </c>
      <c r="J7" s="98">
        <f>'1南大阪職技専'!J7+'2泉南支援'!J7+'3砂川厚生福祉C'!J7+'4貝塚高校'!J7+'5豊中上津島'!J7+'6摂津支援'!J7+'7西浦支援'!J7+'8枚方支援'!J7+'9鴻池'!J7+'10なわて'!J7+'11高槻'!J7+'12富田林'!J7</f>
        <v>6869</v>
      </c>
      <c r="K7" s="98">
        <f>'1南大阪職技専'!K7+'2泉南支援'!K7+'3砂川厚生福祉C'!K7+'4貝塚高校'!K7+'5豊中上津島'!K7+'6摂津支援'!K7+'7西浦支援'!K7+'8枚方支援'!K7+'9鴻池'!K7+'10なわて'!K7+'11高槻'!K7+'12富田林'!K7</f>
        <v>5664</v>
      </c>
      <c r="L7" s="98">
        <f>'1南大阪職技専'!L7+'2泉南支援'!L7+'3砂川厚生福祉C'!L7+'4貝塚高校'!L7+'5豊中上津島'!L7+'6摂津支援'!L7+'7西浦支援'!L7+'8枚方支援'!L7+'9鴻池'!L7+'10なわて'!L7+'11高槻'!L7+'12富田林'!L7</f>
        <v>3474</v>
      </c>
      <c r="M7" s="98">
        <f>'1南大阪職技専'!M7+'2泉南支援'!M7+'3砂川厚生福祉C'!M7+'4貝塚高校'!M7+'5豊中上津島'!M7+'6摂津支援'!M7+'7西浦支援'!M7+'8枚方支援'!M7+'9鴻池'!M7+'10なわて'!M7+'11高槻'!M7+'12富田林'!M7</f>
        <v>4816</v>
      </c>
      <c r="N7" s="98">
        <f>'1南大阪職技専'!N7+'2泉南支援'!N7+'3砂川厚生福祉C'!N7+'4貝塚高校'!N7+'5豊中上津島'!N7+'6摂津支援'!N7+'7西浦支援'!N7+'8枚方支援'!N7+'9鴻池'!N7+'10なわて'!N7+'11高槻'!N7+'12富田林'!N7</f>
        <v>5442</v>
      </c>
      <c r="O7" s="98">
        <f>'1南大阪職技専'!O7+'2泉南支援'!O7+'3砂川厚生福祉C'!O7+'4貝塚高校'!O7+'5豊中上津島'!O7+'6摂津支援'!O7+'7西浦支援'!O7+'8枚方支援'!O7+'9鴻池'!O7+'10なわて'!O7+'11高槻'!O7+'12富田林'!O7</f>
        <v>12173</v>
      </c>
      <c r="P7" s="114">
        <f>SUM(D7:O7)</f>
        <v>47055</v>
      </c>
      <c r="Q7" s="115">
        <f>P7/$D$4</f>
        <v>44.821542535458121</v>
      </c>
      <c r="R7" s="116">
        <f>P7*$I$4</f>
        <v>1472821.5</v>
      </c>
      <c r="T7" s="102">
        <v>3</v>
      </c>
      <c r="U7" s="101" t="str">
        <f>'3砂川厚生福祉C'!D2</f>
        <v>大阪府立砂川厚生福祉センター</v>
      </c>
      <c r="V7" s="102">
        <f>'3砂川厚生福祉C'!D4</f>
        <v>49.5</v>
      </c>
      <c r="W7" s="102">
        <f>'3砂川厚生福祉C'!I4</f>
        <v>32</v>
      </c>
      <c r="X7" s="19">
        <f t="shared" si="0"/>
        <v>1584</v>
      </c>
      <c r="Y7" s="103">
        <f>'3砂川厚生福祉C'!K3</f>
        <v>42088</v>
      </c>
      <c r="Z7" s="102">
        <f t="shared" ref="Z7:Z11" si="1">Z6+V7</f>
        <v>122.25</v>
      </c>
    </row>
    <row r="8" spans="2:27" ht="18.899999999999999" customHeight="1" x14ac:dyDescent="0.2">
      <c r="B8" s="16"/>
      <c r="C8" s="9" t="s">
        <v>21</v>
      </c>
      <c r="D8" s="98">
        <f>'1南大阪職技専'!D8+'2泉南支援'!D8+'3砂川厚生福祉C'!D8+'4貝塚高校'!D8+'5豊中上津島'!D8+'6摂津支援'!D8+'7西浦支援'!D8+'8枚方支援'!D8+'9鴻池'!D8+'10なわて'!D8+'11高槻'!D8+'12富田林'!D8</f>
        <v>17811</v>
      </c>
      <c r="E8" s="98">
        <f>'1南大阪職技専'!E8+'2泉南支援'!E8+'3砂川厚生福祉C'!E8+'4貝塚高校'!E8+'5豊中上津島'!E8+'6摂津支援'!E8+'7西浦支援'!E8+'8枚方支援'!E8+'9鴻池'!E8+'10なわて'!E8+'11高槻'!E8+'12富田林'!E8</f>
        <v>20629</v>
      </c>
      <c r="F8" s="98">
        <f>'1南大阪職技専'!F8+'2泉南支援'!F8+'3砂川厚生福祉C'!F8+'4貝塚高校'!F8+'5豊中上津島'!F8+'6摂津支援'!F8+'7西浦支援'!F8+'8枚方支援'!F8+'9鴻池'!F8+'10なわて'!F8+'11高槻'!F8+'12富田林'!F8</f>
        <v>15498</v>
      </c>
      <c r="G8" s="98">
        <f>'1南大阪職技専'!G8+'2泉南支援'!G8+'3砂川厚生福祉C'!G8+'4貝塚高校'!G8+'5豊中上津島'!G8+'6摂津支援'!G8+'7西浦支援'!G8+'8枚方支援'!G8+'9鴻池'!G8+'10なわて'!G8+'11高槻'!G8+'12富田林'!G8</f>
        <v>22181</v>
      </c>
      <c r="H8" s="98">
        <f>'1南大阪職技専'!H8+'2泉南支援'!H8+'3砂川厚生福祉C'!H8+'4貝塚高校'!H8+'5豊中上津島'!H8+'6摂津支援'!H8+'7西浦支援'!H8+'8枚方支援'!H8+'9鴻池'!H8+'10なわて'!H8+'11高槻'!H8+'12富田林'!H8</f>
        <v>33343</v>
      </c>
      <c r="I8" s="98">
        <f>'1南大阪職技専'!I8+'2泉南支援'!I8+'3砂川厚生福祉C'!I8+'4貝塚高校'!I8+'5豊中上津島'!I8+'6摂津支援'!I8+'7西浦支援'!I8+'8枚方支援'!I8+'9鴻池'!I8+'10なわて'!I8+'11高槻'!I8+'12富田林'!I8</f>
        <v>29625</v>
      </c>
      <c r="J8" s="98">
        <f>'1南大阪職技専'!J8+'2泉南支援'!J8+'3砂川厚生福祉C'!J8+'4貝塚高校'!J8+'5豊中上津島'!J8+'6摂津支援'!J8+'7西浦支援'!J8+'8枚方支援'!J8+'9鴻池'!J8+'10なわて'!J8+'11高槻'!J8+'12富田林'!J8</f>
        <v>75703</v>
      </c>
      <c r="K8" s="98">
        <f>'1南大阪職技専'!K8+'2泉南支援'!K8+'3砂川厚生福祉C'!K8+'4貝塚高校'!K8+'5豊中上津島'!K8+'6摂津支援'!K8+'7西浦支援'!K8+'8枚方支援'!K8+'9鴻池'!K8+'10なわて'!K8+'11高槻'!K8+'12富田林'!K8</f>
        <v>47303</v>
      </c>
      <c r="L8" s="98">
        <f>'1南大阪職技専'!L8+'2泉南支援'!L8+'3砂川厚生福祉C'!L8+'4貝塚高校'!L8+'5豊中上津島'!L8+'6摂津支援'!L8+'7西浦支援'!L8+'8枚方支援'!L8+'9鴻池'!L8+'10なわて'!L8+'11高槻'!L8+'12富田林'!L8</f>
        <v>55514</v>
      </c>
      <c r="M8" s="98">
        <f>'1南大阪職技専'!M8+'2泉南支援'!M8+'3砂川厚生福祉C'!M8+'4貝塚高校'!M8+'5豊中上津島'!M8+'6摂津支援'!M8+'7西浦支援'!M8+'8枚方支援'!M8+'9鴻池'!M8+'10なわて'!M8+'11高槻'!M8+'12富田林'!M8</f>
        <v>63754</v>
      </c>
      <c r="N8" s="98">
        <f>'1南大阪職技専'!N8+'2泉南支援'!N8+'3砂川厚生福祉C'!N8+'4貝塚高校'!N8+'5豊中上津島'!N8+'6摂津支援'!N8+'7西浦支援'!N8+'8枚方支援'!N8+'9鴻池'!N8+'10なわて'!N8+'11高槻'!N8+'12富田林'!N8</f>
        <v>78625</v>
      </c>
      <c r="O8" s="98">
        <f>'1南大阪職技専'!O8+'2泉南支援'!O8+'3砂川厚生福祉C'!O8+'4貝塚高校'!O8+'5豊中上津島'!O8+'6摂津支援'!O8+'7西浦支援'!O8+'8枚方支援'!O8+'9鴻池'!O8+'10なわて'!O8+'11高槻'!O8+'12富田林'!O8</f>
        <v>98054</v>
      </c>
      <c r="P8" s="114">
        <f t="shared" ref="P8:P29" si="2">SUM(D8:O8)</f>
        <v>558040</v>
      </c>
      <c r="Q8" s="115">
        <f t="shared" ref="Q8:Q27" si="3">P8/$D$4</f>
        <v>531.55272758446608</v>
      </c>
      <c r="R8" s="116">
        <f t="shared" ref="R8:R27" si="4">P8*$I$4</f>
        <v>17466652</v>
      </c>
      <c r="T8" s="102">
        <v>4</v>
      </c>
      <c r="U8" s="101" t="str">
        <f>'4貝塚高校'!D2</f>
        <v>大阪府立貝塚高等学校</v>
      </c>
      <c r="V8" s="102">
        <f>'4貝塚高校'!D4</f>
        <v>11.48</v>
      </c>
      <c r="W8" s="102">
        <f>'4貝塚高校'!I4</f>
        <v>32</v>
      </c>
      <c r="X8" s="19">
        <f t="shared" si="0"/>
        <v>367.36</v>
      </c>
      <c r="Y8" s="103">
        <f>'4貝塚高校'!K3</f>
        <v>42146</v>
      </c>
      <c r="Z8" s="102">
        <f t="shared" si="1"/>
        <v>133.72999999999999</v>
      </c>
    </row>
    <row r="9" spans="2:27" ht="18.899999999999999" customHeight="1" x14ac:dyDescent="0.2">
      <c r="B9" s="16">
        <v>0</v>
      </c>
      <c r="C9" s="9" t="s">
        <v>22</v>
      </c>
      <c r="D9" s="98">
        <f>'1南大阪職技専'!D9+'2泉南支援'!D9+'3砂川厚生福祉C'!D9+'4貝塚高校'!D9+'5豊中上津島'!D9+'6摂津支援'!D9+'7西浦支援'!D9+'8枚方支援'!D9+'9鴻池'!D9+'10なわて'!D9+'11高槻'!D9+'12富田林'!D9</f>
        <v>105983</v>
      </c>
      <c r="E9" s="98">
        <f>'1南大阪職技専'!E9+'2泉南支援'!E9+'3砂川厚生福祉C'!E9+'4貝塚高校'!E9+'5豊中上津島'!E9+'6摂津支援'!E9+'7西浦支援'!E9+'8枚方支援'!E9+'9鴻池'!E9+'10なわて'!E9+'11高槻'!E9+'12富田林'!E9</f>
        <v>124677</v>
      </c>
      <c r="F9" s="98">
        <f>'1南大阪職技専'!F9+'2泉南支援'!F9+'3砂川厚生福祉C'!F9+'4貝塚高校'!F9+'5豊中上津島'!F9+'6摂津支援'!F9+'7西浦支援'!F9+'8枚方支援'!F9+'9鴻池'!F9+'10なわて'!F9+'11高槻'!F9+'12富田林'!F9</f>
        <v>111959</v>
      </c>
      <c r="G9" s="98">
        <f>'1南大阪職技専'!G9+'2泉南支援'!G9+'3砂川厚生福祉C'!G9+'4貝塚高校'!G9+'5豊中上津島'!G9+'6摂津支援'!G9+'7西浦支援'!G9+'8枚方支援'!G9+'9鴻池'!G9+'10なわて'!G9+'11高槻'!G9+'12富田林'!G9</f>
        <v>122821</v>
      </c>
      <c r="H9" s="98">
        <f>'1南大阪職技専'!H9+'2泉南支援'!H9+'3砂川厚生福祉C'!H9+'4貝塚高校'!H9+'5豊中上津島'!H9+'6摂津支援'!H9+'7西浦支援'!H9+'8枚方支援'!H9+'9鴻池'!H9+'10なわて'!H9+'11高槻'!H9+'12富田林'!H9</f>
        <v>137143</v>
      </c>
      <c r="I9" s="98">
        <f>'1南大阪職技専'!I9+'2泉南支援'!I9+'3砂川厚生福祉C'!I9+'4貝塚高校'!I9+'5豊中上津島'!I9+'6摂津支援'!I9+'7西浦支援'!I9+'8枚方支援'!I9+'9鴻池'!I9+'10なわて'!I9+'11高槻'!I9+'12富田林'!I9</f>
        <v>95925</v>
      </c>
      <c r="J9" s="98">
        <f>'1南大阪職技専'!J9+'2泉南支援'!J9+'3砂川厚生福祉C'!J9+'4貝塚高校'!J9+'5豊中上津島'!J9+'6摂津支援'!J9+'7西浦支援'!J9+'8枚方支援'!J9+'9鴻池'!J9+'10なわて'!J9+'11高槻'!J9+'12富田林'!J9</f>
        <v>93558</v>
      </c>
      <c r="K9" s="98">
        <f>'1南大阪職技専'!K9+'2泉南支援'!K9+'3砂川厚生福祉C'!K9+'4貝塚高校'!K9+'5豊中上津島'!K9+'6摂津支援'!K9+'7西浦支援'!K9+'8枚方支援'!K9+'9鴻池'!K9+'10なわて'!K9+'11高槻'!K9+'12富田林'!K9</f>
        <v>83257</v>
      </c>
      <c r="L9" s="98">
        <f>'1南大阪職技専'!L9+'2泉南支援'!L9+'3砂川厚生福祉C'!L9+'4貝塚高校'!L9+'5豊中上津島'!L9+'6摂津支援'!L9+'7西浦支援'!L9+'8枚方支援'!L9+'9鴻池'!L9+'10なわて'!L9+'11高槻'!L9+'12富田林'!L9</f>
        <v>74184</v>
      </c>
      <c r="M9" s="98">
        <f>'1南大阪職技専'!M9+'2泉南支援'!M9+'3砂川厚生福祉C'!M9+'4貝塚高校'!M9+'5豊中上津島'!M9+'6摂津支援'!M9+'7西浦支援'!M9+'8枚方支援'!M9+'9鴻池'!M9+'10なわて'!M9+'11高槻'!M9+'12富田林'!M9</f>
        <v>80700</v>
      </c>
      <c r="N9" s="98">
        <f>'1南大阪職技専'!N9+'2泉南支援'!N9+'3砂川厚生福祉C'!N9+'4貝塚高校'!N9+'5豊中上津島'!N9+'6摂津支援'!N9+'7西浦支援'!N9+'8枚方支援'!N9+'9鴻池'!N9+'10なわて'!N9+'11高槻'!N9+'12富田林'!N9</f>
        <v>85835</v>
      </c>
      <c r="O9" s="98">
        <f>'1南大阪職技専'!O9+'2泉南支援'!O9+'3砂川厚生福祉C'!O9+'4貝塚高校'!O9+'5豊中上津島'!O9+'6摂津支援'!O9+'7西浦支援'!O9+'8枚方支援'!O9+'9鴻池'!O9+'10なわて'!O9+'11高槻'!O9+'12富田林'!O9</f>
        <v>123936</v>
      </c>
      <c r="P9" s="114">
        <f t="shared" si="2"/>
        <v>1239978</v>
      </c>
      <c r="Q9" s="115">
        <f t="shared" si="3"/>
        <v>1181.1226579541451</v>
      </c>
      <c r="R9" s="116">
        <f t="shared" si="4"/>
        <v>38811311.399999999</v>
      </c>
      <c r="T9" s="102">
        <v>5</v>
      </c>
      <c r="U9" s="101" t="str">
        <f>'5豊中上津島'!D2</f>
        <v>大阪府豊中上津島住宅</v>
      </c>
      <c r="V9" s="102">
        <f>'5豊中上津島'!D4</f>
        <v>88.6</v>
      </c>
      <c r="W9" s="102">
        <f>'5豊中上津島'!I4</f>
        <v>32</v>
      </c>
      <c r="X9" s="19">
        <f t="shared" si="0"/>
        <v>2835.2</v>
      </c>
      <c r="Y9" s="103">
        <f>'5豊中上津島'!K3</f>
        <v>42201</v>
      </c>
      <c r="Z9" s="102">
        <f t="shared" si="1"/>
        <v>222.32999999999998</v>
      </c>
    </row>
    <row r="10" spans="2:27" ht="18.899999999999999" customHeight="1" x14ac:dyDescent="0.2">
      <c r="B10" s="16">
        <v>1</v>
      </c>
      <c r="C10" s="9" t="s">
        <v>23</v>
      </c>
      <c r="D10" s="98">
        <f>'1南大阪職技専'!D10+'2泉南支援'!D10+'3砂川厚生福祉C'!D10+'4貝塚高校'!D10+'5豊中上津島'!D10+'6摂津支援'!D10+'7西浦支援'!D10+'8枚方支援'!D10+'9鴻池'!D10+'10なわて'!D10+'11高槻'!D10+'12富田林'!D10</f>
        <v>139561</v>
      </c>
      <c r="E10" s="98">
        <f>'1南大阪職技専'!E10+'2泉南支援'!E10+'3砂川厚生福祉C'!E10+'4貝塚高校'!E10+'5豊中上津島'!E10+'6摂津支援'!E10+'7西浦支援'!E10+'8枚方支援'!E10+'9鴻池'!E10+'10なわて'!E10+'11高槻'!E10+'12富田林'!E10</f>
        <v>167271</v>
      </c>
      <c r="F10" s="98">
        <f>'1南大阪職技専'!F10+'2泉南支援'!F10+'3砂川厚生福祉C'!F10+'4貝塚高校'!F10+'5豊中上津島'!F10+'6摂津支援'!F10+'7西浦支援'!F10+'8枚方支援'!F10+'9鴻池'!F10+'10なわて'!F10+'11高槻'!F10+'12富田林'!F10</f>
        <v>157394</v>
      </c>
      <c r="G10" s="98">
        <f>'1南大阪職技専'!G10+'2泉南支援'!G10+'3砂川厚生福祉C'!G10+'4貝塚高校'!G10+'5豊中上津島'!G10+'6摂津支援'!G10+'7西浦支援'!G10+'8枚方支援'!G10+'9鴻池'!G10+'10なわて'!G10+'11高槻'!G10+'12富田林'!G10</f>
        <v>129350</v>
      </c>
      <c r="H10" s="98">
        <f>'1南大阪職技専'!H10+'2泉南支援'!H10+'3砂川厚生福祉C'!H10+'4貝塚高校'!H10+'5豊中上津島'!H10+'6摂津支援'!H10+'7西浦支援'!H10+'8枚方支援'!H10+'9鴻池'!H10+'10なわて'!H10+'11高槻'!H10+'12富田林'!H10</f>
        <v>145618</v>
      </c>
      <c r="I10" s="98">
        <f>'1南大阪職技専'!I10+'2泉南支援'!I10+'3砂川厚生福祉C'!I10+'4貝塚高校'!I10+'5豊中上津島'!I10+'6摂津支援'!I10+'7西浦支援'!I10+'8枚方支援'!I10+'9鴻池'!I10+'10なわて'!I10+'11高槻'!I10+'12富田林'!I10</f>
        <v>113279</v>
      </c>
      <c r="J10" s="98">
        <f>'1南大阪職技専'!J10+'2泉南支援'!J10+'3砂川厚生福祉C'!J10+'4貝塚高校'!J10+'5豊中上津島'!J10+'6摂津支援'!J10+'7西浦支援'!J10+'8枚方支援'!J10+'9鴻池'!J10+'10なわて'!J10+'11高槻'!J10+'12富田林'!J10</f>
        <v>78795</v>
      </c>
      <c r="K10" s="98">
        <f>'1南大阪職技専'!K10+'2泉南支援'!K10+'3砂川厚生福祉C'!K10+'4貝塚高校'!K10+'5豊中上津島'!K10+'6摂津支援'!K10+'7西浦支援'!K10+'8枚方支援'!K10+'9鴻池'!K10+'10なわて'!K10+'11高槻'!K10+'12富田林'!K10</f>
        <v>84769</v>
      </c>
      <c r="L10" s="98">
        <f>'1南大阪職技専'!L10+'2泉南支援'!L10+'3砂川厚生福祉C'!L10+'4貝塚高校'!L10+'5豊中上津島'!L10+'6摂津支援'!L10+'7西浦支援'!L10+'8枚方支援'!L10+'9鴻池'!L10+'10なわて'!L10+'11高槻'!L10+'12富田林'!L10</f>
        <v>75902</v>
      </c>
      <c r="M10" s="98">
        <f>'1南大阪職技専'!M10+'2泉南支援'!M10+'3砂川厚生福祉C'!M10+'4貝塚高校'!M10+'5豊中上津島'!M10+'6摂津支援'!M10+'7西浦支援'!M10+'8枚方支援'!M10+'9鴻池'!M10+'10なわて'!M10+'11高槻'!M10+'12富田林'!M10</f>
        <v>81085</v>
      </c>
      <c r="N10" s="98">
        <f>'1南大阪職技専'!N10+'2泉南支援'!N10+'3砂川厚生福祉C'!N10+'4貝塚高校'!N10+'5豊中上津島'!N10+'6摂津支援'!N10+'7西浦支援'!N10+'8枚方支援'!N10+'9鴻池'!N10+'10なわて'!N10+'11高槻'!N10+'12富田林'!N10</f>
        <v>105578</v>
      </c>
      <c r="O10" s="98">
        <f>'1南大阪職技専'!O10+'2泉南支援'!O10+'3砂川厚生福祉C'!O10+'4貝塚高校'!O10+'5豊中上津島'!O10+'6摂津支援'!O10+'7西浦支援'!O10+'8枚方支援'!O10+'9鴻池'!O10+'10なわて'!O10+'11高槻'!O10+'12富田林'!O10</f>
        <v>132614</v>
      </c>
      <c r="P10" s="114">
        <f t="shared" si="2"/>
        <v>1411216</v>
      </c>
      <c r="Q10" s="115">
        <f t="shared" si="3"/>
        <v>1344.2328757989389</v>
      </c>
      <c r="R10" s="116">
        <f t="shared" si="4"/>
        <v>44171060.800000004</v>
      </c>
      <c r="T10" s="102">
        <v>6</v>
      </c>
      <c r="U10" s="101" t="str">
        <f>'6摂津支援'!D2</f>
        <v>大阪府立摂津支援学校</v>
      </c>
      <c r="V10" s="102">
        <f>'6摂津支援'!D4</f>
        <v>49.5</v>
      </c>
      <c r="W10" s="102">
        <f>'6摂津支援'!I4</f>
        <v>32</v>
      </c>
      <c r="X10" s="19">
        <f t="shared" si="0"/>
        <v>1584</v>
      </c>
      <c r="Y10" s="103">
        <f>'6摂津支援'!K3</f>
        <v>42238</v>
      </c>
      <c r="Z10" s="102">
        <f t="shared" si="1"/>
        <v>271.83</v>
      </c>
    </row>
    <row r="11" spans="2:27" ht="18.899999999999999" customHeight="1" x14ac:dyDescent="0.2">
      <c r="B11" s="16">
        <v>2</v>
      </c>
      <c r="C11" s="9" t="s">
        <v>24</v>
      </c>
      <c r="D11" s="98">
        <f>'1南大阪職技専'!D11+'2泉南支援'!D11+'3砂川厚生福祉C'!D11+'4貝塚高校'!D11+'5豊中上津島'!D11+'6摂津支援'!D11+'7西浦支援'!D11+'8枚方支援'!D11+'9鴻池'!D11+'10なわて'!D11+'11高槻'!D11+'12富田林'!D11</f>
        <v>146355</v>
      </c>
      <c r="E11" s="98">
        <f>'1南大阪職技専'!E11+'2泉南支援'!E11+'3砂川厚生福祉C'!E11+'4貝塚高校'!E11+'5豊中上津島'!E11+'6摂津支援'!E11+'7西浦支援'!E11+'8枚方支援'!E11+'9鴻池'!E11+'10なわて'!E11+'11高槻'!E11+'12富田林'!E11</f>
        <v>153913</v>
      </c>
      <c r="F11" s="98">
        <f>'1南大阪職技専'!F11+'2泉南支援'!F11+'3砂川厚生福祉C'!F11+'4貝塚高校'!F11+'5豊中上津島'!F11+'6摂津支援'!F11+'7西浦支援'!F11+'8枚方支援'!F11+'9鴻池'!F11+'10なわて'!F11+'11高槻'!F11+'12富田林'!F11</f>
        <v>134623</v>
      </c>
      <c r="G11" s="98">
        <f>'1南大阪職技専'!G11+'2泉南支援'!G11+'3砂川厚生福祉C'!G11+'4貝塚高校'!G11+'5豊中上津島'!G11+'6摂津支援'!G11+'7西浦支援'!G11+'8枚方支援'!G11+'9鴻池'!G11+'10なわて'!G11+'11高槻'!G11+'12富田林'!G11</f>
        <v>153684</v>
      </c>
      <c r="H11" s="98">
        <f>'1南大阪職技専'!H11+'2泉南支援'!H11+'3砂川厚生福祉C'!H11+'4貝塚高校'!H11+'5豊中上津島'!H11+'6摂津支援'!H11+'7西浦支援'!H11+'8枚方支援'!H11+'9鴻池'!H11+'10なわて'!H11+'11高槻'!H11+'12富田林'!H11</f>
        <v>158279</v>
      </c>
      <c r="I11" s="98">
        <f>'1南大阪職技専'!I11+'2泉南支援'!I11+'3砂川厚生福祉C'!I11+'4貝塚高校'!I11+'5豊中上津島'!I11+'6摂津支援'!I11+'7西浦支援'!I11+'8枚方支援'!I11+'9鴻池'!I11+'10なわて'!I11+'11高槻'!I11+'12富田林'!I11</f>
        <v>95742</v>
      </c>
      <c r="J11" s="98">
        <f>'1南大阪職技専'!J11+'2泉南支援'!J11+'3砂川厚生福祉C'!J11+'4貝塚高校'!J11+'5豊中上津島'!J11+'6摂津支援'!J11+'7西浦支援'!J11+'8枚方支援'!J11+'9鴻池'!J11+'10なわて'!J11+'11高槻'!J11+'12富田林'!J11</f>
        <v>103882</v>
      </c>
      <c r="K11" s="98">
        <f>'1南大阪職技専'!K11+'2泉南支援'!K11+'3砂川厚生福祉C'!K11+'4貝塚高校'!K11+'5豊中上津島'!K11+'6摂津支援'!K11+'7西浦支援'!K11+'8枚方支援'!K11+'9鴻池'!K11+'10なわて'!K11+'11高槻'!K11+'12富田林'!K11</f>
        <v>88514</v>
      </c>
      <c r="L11" s="98">
        <f>'1南大阪職技専'!L11+'2泉南支援'!L11+'3砂川厚生福祉C'!L11+'4貝塚高校'!L11+'5豊中上津島'!L11+'6摂津支援'!L11+'7西浦支援'!L11+'8枚方支援'!L11+'9鴻池'!L11+'10なわて'!L11+'11高槻'!L11+'12富田林'!L11</f>
        <v>68986</v>
      </c>
      <c r="M11" s="98">
        <f>'1南大阪職技専'!M11+'2泉南支援'!M11+'3砂川厚生福祉C'!M11+'4貝塚高校'!M11+'5豊中上津島'!M11+'6摂津支援'!M11+'7西浦支援'!M11+'8枚方支援'!M11+'9鴻池'!M11+'10なわて'!M11+'11高槻'!M11+'12富田林'!M11</f>
        <v>78388</v>
      </c>
      <c r="N11" s="98">
        <f>'1南大阪職技専'!N11+'2泉南支援'!N11+'3砂川厚生福祉C'!N11+'4貝塚高校'!N11+'5豊中上津島'!N11+'6摂津支援'!N11+'7西浦支援'!N11+'8枚方支援'!N11+'9鴻池'!N11+'10なわて'!N11+'11高槻'!N11+'12富田林'!N11</f>
        <v>81648</v>
      </c>
      <c r="O11" s="98">
        <f>'1南大阪職技専'!O11+'2泉南支援'!O11+'3砂川厚生福祉C'!O11+'4貝塚高校'!O11+'5豊中上津島'!O11+'6摂津支援'!O11+'7西浦支援'!O11+'8枚方支援'!O11+'9鴻池'!O11+'10なわて'!O11+'11高槻'!O11+'12富田林'!O11</f>
        <v>109990</v>
      </c>
      <c r="P11" s="114">
        <f t="shared" si="2"/>
        <v>1374004</v>
      </c>
      <c r="Q11" s="115">
        <f t="shared" si="3"/>
        <v>1308.7871369650325</v>
      </c>
      <c r="R11" s="116">
        <f>P11*$I$4</f>
        <v>43006325.200000003</v>
      </c>
      <c r="T11" s="102">
        <v>7</v>
      </c>
      <c r="U11" s="101" t="str">
        <f>'7西浦支援'!D2</f>
        <v>大阪府立西浦支援学校</v>
      </c>
      <c r="V11" s="102">
        <f>'7西浦支援'!D4</f>
        <v>400</v>
      </c>
      <c r="W11" s="102">
        <f>'7西浦支援'!I4</f>
        <v>32</v>
      </c>
      <c r="X11" s="19">
        <f t="shared" si="0"/>
        <v>12800</v>
      </c>
      <c r="Y11" s="103">
        <f>'7西浦支援'!K3</f>
        <v>42277</v>
      </c>
      <c r="Z11" s="102">
        <f t="shared" si="1"/>
        <v>671.82999999999993</v>
      </c>
      <c r="AA11" t="s">
        <v>181</v>
      </c>
    </row>
    <row r="12" spans="2:27" ht="18.899999999999999" customHeight="1" x14ac:dyDescent="0.2">
      <c r="B12" s="16">
        <v>3</v>
      </c>
      <c r="C12" s="9" t="s">
        <v>31</v>
      </c>
      <c r="D12" s="98">
        <f>'1南大阪職技専'!D12+'2泉南支援'!D12+'3砂川厚生福祉C'!D12+'4貝塚高校'!D12+'5豊中上津島'!D12+'6摂津支援'!D12+'7西浦支援'!D12+'8枚方支援'!D12+'9鴻池'!D12+'10なわて'!D12+'11高槻'!D12+'12富田林'!D12</f>
        <v>146612</v>
      </c>
      <c r="E12" s="98">
        <f>'1南大阪職技専'!E12+'2泉南支援'!E12+'3砂川厚生福祉C'!E12+'4貝塚高校'!E12+'5豊中上津島'!E12+'6摂津支援'!E12+'7西浦支援'!E12+'8枚方支援'!E12+'9鴻池'!E12+'10なわて'!E12+'11高槻'!E12+'12富田林'!E12</f>
        <v>163589</v>
      </c>
      <c r="F12" s="98">
        <f>'1南大阪職技専'!F12+'2泉南支援'!F12+'3砂川厚生福祉C'!F12+'4貝塚高校'!F12+'5豊中上津島'!F12+'6摂津支援'!F12+'7西浦支援'!F12+'8枚方支援'!F12+'9鴻池'!F12+'10なわて'!F12+'11高槻'!F12+'12富田林'!F12</f>
        <v>138530</v>
      </c>
      <c r="G12" s="98">
        <f>'1南大阪職技専'!G12+'2泉南支援'!G12+'3砂川厚生福祉C'!G12+'4貝塚高校'!G12+'5豊中上津島'!G12+'6摂津支援'!G12+'7西浦支援'!G12+'8枚方支援'!G12+'9鴻池'!G12+'10なわて'!G12+'11高槻'!G12+'12富田林'!G12</f>
        <v>121734</v>
      </c>
      <c r="H12" s="98">
        <f>'1南大阪職技専'!H12+'2泉南支援'!H12+'3砂川厚生福祉C'!H12+'4貝塚高校'!H12+'5豊中上津島'!H12+'6摂津支援'!H12+'7西浦支援'!H12+'8枚方支援'!H12+'9鴻池'!H12+'10なわて'!H12+'11高槻'!H12+'12富田林'!H12</f>
        <v>143524</v>
      </c>
      <c r="I12" s="98">
        <f>'1南大阪職技専'!I12+'2泉南支援'!I12+'3砂川厚生福祉C'!I12+'4貝塚高校'!I12+'5豊中上津島'!I12+'6摂津支援'!I12+'7西浦支援'!I12+'8枚方支援'!I12+'9鴻池'!I12+'10なわて'!I12+'11高槻'!I12+'12富田林'!I12</f>
        <v>127347</v>
      </c>
      <c r="J12" s="98">
        <f>'1南大阪職技専'!J12+'2泉南支援'!J12+'3砂川厚生福祉C'!J12+'4貝塚高校'!J12+'5豊中上津島'!J12+'6摂津支援'!J12+'7西浦支援'!J12+'8枚方支援'!J12+'9鴻池'!J12+'10なわて'!J12+'11高槻'!J12+'12富田林'!J12</f>
        <v>92336</v>
      </c>
      <c r="K12" s="98">
        <f>'1南大阪職技専'!K12+'2泉南支援'!K12+'3砂川厚生福祉C'!K12+'4貝塚高校'!K12+'5豊中上津島'!K12+'6摂津支援'!K12+'7西浦支援'!K12+'8枚方支援'!K12+'9鴻池'!K12+'10なわて'!K12+'11高槻'!K12+'12富田林'!K12</f>
        <v>92155</v>
      </c>
      <c r="L12" s="98">
        <f>'1南大阪職技専'!L12+'2泉南支援'!L12+'3砂川厚生福祉C'!L12+'4貝塚高校'!L12+'5豊中上津島'!L12+'6摂津支援'!L12+'7西浦支援'!L12+'8枚方支援'!L12+'9鴻池'!L12+'10なわて'!L12+'11高槻'!L12+'12富田林'!L12</f>
        <v>69190</v>
      </c>
      <c r="M12" s="98">
        <f>'1南大阪職技専'!M12+'2泉南支援'!M12+'3砂川厚生福祉C'!M12+'4貝塚高校'!M12+'5豊中上津島'!M12+'6摂津支援'!M12+'7西浦支援'!M12+'8枚方支援'!M12+'9鴻池'!M12+'10なわて'!M12+'11高槻'!M12+'12富田林'!M12</f>
        <v>72256</v>
      </c>
      <c r="N12" s="98">
        <f>'1南大阪職技専'!N12+'2泉南支援'!N12+'3砂川厚生福祉C'!N12+'4貝塚高校'!N12+'5豊中上津島'!N12+'6摂津支援'!N12+'7西浦支援'!N12+'8枚方支援'!N12+'9鴻池'!N12+'10なわて'!N12+'11高槻'!N12+'12富田林'!N12</f>
        <v>84631</v>
      </c>
      <c r="O12" s="98">
        <f>'1南大阪職技専'!O12+'2泉南支援'!O12+'3砂川厚生福祉C'!O12+'4貝塚高校'!O12+'5豊中上津島'!O12+'6摂津支援'!O12+'7西浦支援'!O12+'8枚方支援'!O12+'9鴻池'!O12+'10なわて'!O12+'11高槻'!O12+'12富田林'!O12</f>
        <v>122672</v>
      </c>
      <c r="P12" s="114">
        <f t="shared" si="2"/>
        <v>1374576</v>
      </c>
      <c r="Q12" s="115">
        <f t="shared" si="3"/>
        <v>1309.3319870836231</v>
      </c>
      <c r="R12" s="116">
        <f t="shared" si="4"/>
        <v>43024228.800000004</v>
      </c>
      <c r="T12" s="102">
        <v>8</v>
      </c>
      <c r="U12" s="101" t="str">
        <f>'8枚方支援'!D2</f>
        <v>大阪府立枚方支援学校・大阪府立むらの高等支援学校</v>
      </c>
      <c r="V12" s="102">
        <f>'8枚方支援'!D4</f>
        <v>180</v>
      </c>
      <c r="W12" s="102">
        <f>'8枚方支援'!I4</f>
        <v>32</v>
      </c>
      <c r="X12" s="19">
        <f t="shared" si="0"/>
        <v>5760</v>
      </c>
      <c r="Y12" s="103">
        <f>'8枚方支援'!K3</f>
        <v>42313</v>
      </c>
      <c r="Z12" s="102"/>
    </row>
    <row r="13" spans="2:27" s="89" customFormat="1" ht="18.899999999999999" customHeight="1" x14ac:dyDescent="0.2">
      <c r="B13" s="16">
        <v>4</v>
      </c>
      <c r="C13" s="9" t="s">
        <v>32</v>
      </c>
      <c r="D13" s="98">
        <f>'1南大阪職技専'!D13+'2泉南支援'!D13+'3砂川厚生福祉C'!D13+'4貝塚高校'!D13+'5豊中上津島'!D13+'6摂津支援'!D13+'7西浦支援'!D13+'8枚方支援'!D13+'9鴻池'!D13+'10なわて'!D13+'11高槻'!D13+'12富田林'!D13</f>
        <v>142536</v>
      </c>
      <c r="E13" s="98">
        <f>'1南大阪職技専'!E13+'2泉南支援'!E13+'3砂川厚生福祉C'!E13+'4貝塚高校'!E13+'5豊中上津島'!E13+'6摂津支援'!E13+'7西浦支援'!E13+'8枚方支援'!E13+'9鴻池'!E13+'10なわて'!E13+'11高槻'!E13+'12富田林'!E13</f>
        <v>154321</v>
      </c>
      <c r="F13" s="98">
        <f>'1南大阪職技専'!F13+'2泉南支援'!F13+'3砂川厚生福祉C'!F13+'4貝塚高校'!F13+'5豊中上津島'!F13+'6摂津支援'!F13+'7西浦支援'!F13+'8枚方支援'!F13+'9鴻池'!F13+'10なわて'!F13+'11高槻'!F13+'12富田林'!F13</f>
        <v>130791</v>
      </c>
      <c r="G13" s="98">
        <f>'1南大阪職技専'!G13+'2泉南支援'!G13+'3砂川厚生福祉C'!G13+'4貝塚高校'!G13+'5豊中上津島'!G13+'6摂津支援'!G13+'7西浦支援'!G13+'8枚方支援'!G13+'9鴻池'!G13+'10なわて'!G13+'11高槻'!G13+'12富田林'!G13</f>
        <v>109547</v>
      </c>
      <c r="H13" s="98">
        <f>'1南大阪職技専'!H13+'2泉南支援'!H13+'3砂川厚生福祉C'!H13+'4貝塚高校'!H13+'5豊中上津島'!H13+'6摂津支援'!H13+'7西浦支援'!H13+'8枚方支援'!H13+'9鴻池'!H13+'10なわて'!H13+'11高槻'!H13+'12富田林'!H13</f>
        <v>154116</v>
      </c>
      <c r="I13" s="98">
        <f>'1南大阪職技専'!I13+'2泉南支援'!I13+'3砂川厚生福祉C'!I13+'4貝塚高校'!I13+'5豊中上津島'!I13+'6摂津支援'!I13+'7西浦支援'!I13+'8枚方支援'!I13+'9鴻池'!I13+'10なわて'!I13+'11高槻'!I13+'12富田林'!I13</f>
        <v>113186</v>
      </c>
      <c r="J13" s="98">
        <f>'1南大阪職技専'!J13+'2泉南支援'!J13+'3砂川厚生福祉C'!J13+'4貝塚高校'!J13+'5豊中上津島'!J13+'6摂津支援'!J13+'7西浦支援'!J13+'8枚方支援'!J13+'9鴻池'!J13+'10なわて'!J13+'11高槻'!J13+'12富田林'!J13</f>
        <v>98841</v>
      </c>
      <c r="K13" s="98">
        <f>'1南大阪職技専'!K13+'2泉南支援'!K13+'3砂川厚生福祉C'!K13+'4貝塚高校'!K13+'5豊中上津島'!K13+'6摂津支援'!K13+'7西浦支援'!K13+'8枚方支援'!K13+'9鴻池'!K13+'10なわて'!K13+'11高槻'!K13+'12富田林'!K13</f>
        <v>91813</v>
      </c>
      <c r="L13" s="98">
        <f>'1南大阪職技専'!L13+'2泉南支援'!L13+'3砂川厚生福祉C'!L13+'4貝塚高校'!L13+'5豊中上津島'!L13+'6摂津支援'!L13+'7西浦支援'!L13+'8枚方支援'!L13+'9鴻池'!L13+'10なわて'!L13+'11高槻'!L13+'12富田林'!L13</f>
        <v>77145</v>
      </c>
      <c r="M13" s="98">
        <f>'1南大阪職技専'!M13+'2泉南支援'!M13+'3砂川厚生福祉C'!M13+'4貝塚高校'!M13+'5豊中上津島'!M13+'6摂津支援'!M13+'7西浦支援'!M13+'8枚方支援'!M13+'9鴻池'!M13+'10なわて'!M13+'11高槻'!M13+'12富田林'!M13</f>
        <v>82300</v>
      </c>
      <c r="N13" s="98">
        <f>'1南大阪職技専'!N13+'2泉南支援'!N13+'3砂川厚生福祉C'!N13+'4貝塚高校'!N13+'5豊中上津島'!N13+'6摂津支援'!N13+'7西浦支援'!N13+'8枚方支援'!N13+'9鴻池'!N13+'10なわて'!N13+'11高槻'!N13+'12富田林'!N13</f>
        <v>101915</v>
      </c>
      <c r="O13" s="98">
        <f>'1南大阪職技専'!O13+'2泉南支援'!O13+'3砂川厚生福祉C'!O13+'4貝塚高校'!O13+'5豊中上津島'!O13+'6摂津支援'!O13+'7西浦支援'!O13+'8枚方支援'!O13+'9鴻池'!O13+'10なわて'!O13+'11高槻'!O13+'12富田林'!O13</f>
        <v>120425</v>
      </c>
      <c r="P13" s="114">
        <f t="shared" si="2"/>
        <v>1376936</v>
      </c>
      <c r="Q13" s="115">
        <f t="shared" si="3"/>
        <v>1311.5799700903956</v>
      </c>
      <c r="R13" s="116">
        <f t="shared" si="4"/>
        <v>43098096.800000004</v>
      </c>
      <c r="T13" s="102">
        <v>9</v>
      </c>
      <c r="U13" s="101" t="str">
        <f>'9鴻池'!D2</f>
        <v>鴻池水みらいセンター</v>
      </c>
      <c r="V13" s="102">
        <f>'9鴻池'!D4</f>
        <v>29.7</v>
      </c>
      <c r="W13" s="102">
        <f>'9鴻池'!I4</f>
        <v>27</v>
      </c>
      <c r="X13" s="19">
        <f t="shared" si="0"/>
        <v>801.9</v>
      </c>
      <c r="Y13" s="103">
        <f>'9鴻池'!K3</f>
        <v>42482</v>
      </c>
      <c r="Z13" s="102"/>
    </row>
    <row r="14" spans="2:27" ht="18.899999999999999" customHeight="1" x14ac:dyDescent="0.2">
      <c r="B14" s="16">
        <v>5</v>
      </c>
      <c r="C14" s="9" t="s">
        <v>33</v>
      </c>
      <c r="D14" s="98">
        <f>'1南大阪職技専'!D14+'2泉南支援'!D14+'3砂川厚生福祉C'!D14+'4貝塚高校'!D14+'5豊中上津島'!D14+'6摂津支援'!D14+'7西浦支援'!D14+'8枚方支援'!D14+'9鴻池'!D14+'10なわて'!D14+'11高槻'!D14+'12富田林'!D14</f>
        <v>145096</v>
      </c>
      <c r="E14" s="98">
        <f>'1南大阪職技専'!E14+'2泉南支援'!E14+'3砂川厚生福祉C'!E14+'4貝塚高校'!E14+'5豊中上津島'!E14+'6摂津支援'!E14+'7西浦支援'!E14+'8枚方支援'!E14+'9鴻池'!E14+'10なわて'!E14+'11高槻'!E14+'12富田林'!E14</f>
        <v>130911</v>
      </c>
      <c r="F14" s="98">
        <f>'1南大阪職技専'!F14+'2泉南支援'!F14+'3砂川厚生福祉C'!F14+'4貝塚高校'!F14+'5豊中上津島'!F14+'6摂津支援'!F14+'7西浦支援'!F14+'8枚方支援'!F14+'9鴻池'!F14+'10なわて'!F14+'11高槻'!F14+'12富田林'!F14</f>
        <v>127735</v>
      </c>
      <c r="G14" s="98">
        <f>'1南大阪職技専'!G14+'2泉南支援'!G14+'3砂川厚生福祉C'!G14+'4貝塚高校'!G14+'5豊中上津島'!G14+'6摂津支援'!G14+'7西浦支援'!G14+'8枚方支援'!G14+'9鴻池'!G14+'10なわて'!G14+'11高槻'!G14+'12富田林'!G14</f>
        <v>134936</v>
      </c>
      <c r="H14" s="98">
        <f>'1南大阪職技専'!H14+'2泉南支援'!H14+'3砂川厚生福祉C'!H14+'4貝塚高校'!H14+'5豊中上津島'!H14+'6摂津支援'!H14+'7西浦支援'!H14+'8枚方支援'!H14+'9鴻池'!H14+'10なわて'!H14+'11高槻'!H14+'12富田林'!H14</f>
        <v>120227</v>
      </c>
      <c r="I14" s="98">
        <f>'1南大阪職技専'!I14+'2泉南支援'!I14+'3砂川厚生福祉C'!I14+'4貝塚高校'!I14+'5豊中上津島'!I14+'6摂津支援'!I14+'7西浦支援'!I14+'8枚方支援'!I14+'9鴻池'!I14+'10なわて'!I14+'11高槻'!I14+'12富田林'!I14</f>
        <v>103653</v>
      </c>
      <c r="J14" s="98">
        <f>'1南大阪職技専'!J14+'2泉南支援'!J14+'3砂川厚生福祉C'!J14+'4貝塚高校'!J14+'5豊中上津島'!J14+'6摂津支援'!J14+'7西浦支援'!J14+'8枚方支援'!J14+'9鴻池'!J14+'10なわて'!J14+'11高槻'!J14+'12富田林'!J14</f>
        <v>110681</v>
      </c>
      <c r="K14" s="98">
        <f>'1南大阪職技専'!K14+'2泉南支援'!K14+'3砂川厚生福祉C'!K14+'4貝塚高校'!K14+'5豊中上津島'!K14+'6摂津支援'!K14+'7西浦支援'!K14+'8枚方支援'!K14+'9鴻池'!K14+'10なわて'!K14+'11高槻'!K14+'12富田林'!K14</f>
        <v>88758</v>
      </c>
      <c r="L14" s="98">
        <f>'1南大阪職技専'!L14+'2泉南支援'!L14+'3砂川厚生福祉C'!L14+'4貝塚高校'!L14+'5豊中上津島'!L14+'6摂津支援'!L14+'7西浦支援'!L14+'8枚方支援'!L14+'9鴻池'!L14+'10なわて'!L14+'11高槻'!L14+'12富田林'!L14</f>
        <v>80931</v>
      </c>
      <c r="M14" s="98">
        <f>'1南大阪職技専'!M14+'2泉南支援'!M14+'3砂川厚生福祉C'!M14+'4貝塚高校'!M14+'5豊中上津島'!M14+'6摂津支援'!M14+'7西浦支援'!M14+'8枚方支援'!M14+'9鴻池'!M14+'10なわて'!M14+'11高槻'!M14+'12富田林'!M14</f>
        <v>83234</v>
      </c>
      <c r="N14" s="98">
        <f>'1南大阪職技専'!N14+'2泉南支援'!N14+'3砂川厚生福祉C'!N14+'4貝塚高校'!N14+'5豊中上津島'!N14+'6摂津支援'!N14+'7西浦支援'!N14+'8枚方支援'!N14+'9鴻池'!N14+'10なわて'!N14+'11高槻'!N14+'12富田林'!N14</f>
        <v>97455</v>
      </c>
      <c r="O14" s="98">
        <f>'1南大阪職技専'!O14+'2泉南支援'!O14+'3砂川厚生福祉C'!O14+'4貝塚高校'!O14+'5豊中上津島'!O14+'6摂津支援'!O14+'7西浦支援'!O14+'8枚方支援'!O14+'9鴻池'!O14+'10なわて'!O14+'11高槻'!O14+'12富田林'!O14</f>
        <v>122856</v>
      </c>
      <c r="P14" s="114">
        <f t="shared" si="2"/>
        <v>1346473</v>
      </c>
      <c r="Q14" s="115">
        <f t="shared" si="3"/>
        <v>1282.5628911347553</v>
      </c>
      <c r="R14" s="116">
        <f t="shared" si="4"/>
        <v>42144604.899999999</v>
      </c>
      <c r="T14" s="102">
        <v>10</v>
      </c>
      <c r="U14" s="101" t="str">
        <f>'10なわて'!D2</f>
        <v>なわて水みらいセンター</v>
      </c>
      <c r="V14" s="102">
        <f>'10なわて'!D4</f>
        <v>49.5</v>
      </c>
      <c r="W14" s="102">
        <f>'10なわて'!I4</f>
        <v>27</v>
      </c>
      <c r="X14" s="19">
        <f t="shared" si="0"/>
        <v>1336.5</v>
      </c>
      <c r="Y14" s="103">
        <f>'10なわて'!K3</f>
        <v>42520</v>
      </c>
      <c r="Z14" s="102"/>
    </row>
    <row r="15" spans="2:27" ht="18.899999999999999" customHeight="1" x14ac:dyDescent="0.2">
      <c r="B15" s="16">
        <v>6</v>
      </c>
      <c r="C15" s="9" t="s">
        <v>34</v>
      </c>
      <c r="D15" s="98">
        <f>'1南大阪職技専'!D15+'2泉南支援'!D15+'3砂川厚生福祉C'!D15+'4貝塚高校'!D15+'5豊中上津島'!D15+'6摂津支援'!D15+'7西浦支援'!D15+'8枚方支援'!D15+'9鴻池'!D15+'10なわて'!D15+'11高槻'!D15+'12富田林'!D15</f>
        <v>145220</v>
      </c>
      <c r="E15" s="98">
        <f>'1南大阪職技専'!E15+'2泉南支援'!E15+'3砂川厚生福祉C'!E15+'4貝塚高校'!E15+'5豊中上津島'!E15+'6摂津支援'!E15+'7西浦支援'!E15+'8枚方支援'!E15+'9鴻池'!E15+'10なわて'!E15+'11高槻'!E15+'12富田林'!E15</f>
        <v>142463</v>
      </c>
      <c r="F15" s="98">
        <f>'1南大阪職技専'!F15+'2泉南支援'!F15+'3砂川厚生福祉C'!F15+'4貝塚高校'!F15+'5豊中上津島'!F15+'6摂津支援'!F15+'7西浦支援'!F15+'8枚方支援'!F15+'9鴻池'!F15+'10なわて'!F15+'11高槻'!F15+'12富田林'!F15</f>
        <v>141708</v>
      </c>
      <c r="G15" s="98">
        <f>'1南大阪職技専'!G15+'2泉南支援'!G15+'3砂川厚生福祉C'!G15+'4貝塚高校'!G15+'5豊中上津島'!G15+'6摂津支援'!G15+'7西浦支援'!G15+'8枚方支援'!G15+'9鴻池'!G15+'10なわて'!G15+'11高槻'!G15+'12富田林'!G15</f>
        <v>139355</v>
      </c>
      <c r="H15" s="98">
        <f>'1南大阪職技専'!H15+'2泉南支援'!H15+'3砂川厚生福祉C'!H15+'4貝塚高校'!H15+'5豊中上津島'!H15+'6摂津支援'!H15+'7西浦支援'!H15+'8枚方支援'!H15+'9鴻池'!H15+'10なわて'!H15+'11高槻'!H15+'12富田林'!H15</f>
        <v>137379</v>
      </c>
      <c r="I15" s="98">
        <f>'1南大阪職技専'!I15+'2泉南支援'!I15+'3砂川厚生福祉C'!I15+'4貝塚高校'!I15+'5豊中上津島'!I15+'6摂津支援'!I15+'7西浦支援'!I15+'8枚方支援'!I15+'9鴻池'!I15+'10なわて'!I15+'11高槻'!I15+'12富田林'!I15</f>
        <v>119177</v>
      </c>
      <c r="J15" s="98">
        <f>'1南大阪職技専'!J15+'2泉南支援'!J15+'3砂川厚生福祉C'!J15+'4貝塚高校'!J15+'5豊中上津島'!J15+'6摂津支援'!J15+'7西浦支援'!J15+'8枚方支援'!J15+'9鴻池'!J15+'10なわて'!J15+'11高槻'!J15+'12富田林'!J15</f>
        <v>105250</v>
      </c>
      <c r="K15" s="98">
        <f>'1南大阪職技専'!K15+'2泉南支援'!K15+'3砂川厚生福祉C'!K15+'4貝塚高校'!K15+'5豊中上津島'!K15+'6摂津支援'!K15+'7西浦支援'!K15+'8枚方支援'!K15+'9鴻池'!K15+'10なわて'!K15+'11高槻'!K15+'12富田林'!K15</f>
        <v>92567</v>
      </c>
      <c r="L15" s="98">
        <f>'1南大阪職技専'!L15+'2泉南支援'!L15+'3砂川厚生福祉C'!L15+'4貝塚高校'!L15+'5豊中上津島'!L15+'6摂津支援'!L15+'7西浦支援'!L15+'8枚方支援'!L15+'9鴻池'!L15+'10なわて'!L15+'11高槻'!L15+'12富田林'!L15</f>
        <v>70731</v>
      </c>
      <c r="M15" s="98">
        <f>'1南大阪職技専'!M15+'2泉南支援'!M15+'3砂川厚生福祉C'!M15+'4貝塚高校'!M15+'5豊中上津島'!M15+'6摂津支援'!M15+'7西浦支援'!M15+'8枚方支援'!M15+'9鴻池'!M15+'10なわて'!M15+'11高槻'!M15+'12富田林'!M15</f>
        <v>76133</v>
      </c>
      <c r="N15" s="98">
        <f>'1南大阪職技専'!N15+'2泉南支援'!N15+'3砂川厚生福祉C'!N15+'4貝塚高校'!N15+'5豊中上津島'!N15+'6摂津支援'!N15+'7西浦支援'!N15+'8枚方支援'!N15+'9鴻池'!N15+'10なわて'!N15+'11高槻'!N15+'12富田林'!N15</f>
        <v>85420</v>
      </c>
      <c r="O15" s="98">
        <f>'1南大阪職技専'!O15+'2泉南支援'!O15+'3砂川厚生福祉C'!O15+'4貝塚高校'!O15+'5豊中上津島'!O15+'6摂津支援'!O15+'7西浦支援'!O15+'8枚方支援'!O15+'9鴻池'!O15+'10なわて'!O15+'11高槻'!O15+'12富田林'!O15</f>
        <v>124548</v>
      </c>
      <c r="P15" s="114">
        <f t="shared" si="2"/>
        <v>1379951</v>
      </c>
      <c r="Q15" s="115">
        <f t="shared" si="3"/>
        <v>1314.4518636350649</v>
      </c>
      <c r="R15" s="116">
        <f t="shared" si="4"/>
        <v>43192466.300000004</v>
      </c>
      <c r="T15" s="102">
        <v>11</v>
      </c>
      <c r="U15" s="101" t="str">
        <f>'11高槻'!D2</f>
        <v>高槻水みらいセンター</v>
      </c>
      <c r="V15" s="102">
        <f>'11高槻'!D4</f>
        <v>99</v>
      </c>
      <c r="W15" s="102">
        <f>'11高槻'!I4</f>
        <v>27</v>
      </c>
      <c r="X15" s="19">
        <f t="shared" si="0"/>
        <v>2673</v>
      </c>
      <c r="Y15" s="103">
        <f>'11高槻'!K3</f>
        <v>42629</v>
      </c>
      <c r="Z15" s="102"/>
    </row>
    <row r="16" spans="2:27" s="89" customFormat="1" ht="18.899999999999999" customHeight="1" x14ac:dyDescent="0.2">
      <c r="B16" s="16">
        <v>7</v>
      </c>
      <c r="C16" s="9" t="s">
        <v>35</v>
      </c>
      <c r="D16" s="98">
        <f>'1南大阪職技専'!D16+'2泉南支援'!D16+'3砂川厚生福祉C'!D16+'4貝塚高校'!D16+'5豊中上津島'!D16+'6摂津支援'!D16+'7西浦支援'!D16+'8枚方支援'!D16+'9鴻池'!D16+'10なわて'!D16+'11高槻'!D16+'12富田林'!D16</f>
        <v>137230</v>
      </c>
      <c r="E16" s="98">
        <f>'1南大阪職技専'!E16+'2泉南支援'!E16+'3砂川厚生福祉C'!E16+'4貝塚高校'!E16+'5豊中上津島'!E16+'6摂津支援'!E16+'7西浦支援'!E16+'8枚方支援'!E16+'9鴻池'!E16+'10なわて'!E16+'11高槻'!E16+'12富田林'!E16</f>
        <v>147989</v>
      </c>
      <c r="F16" s="98">
        <f>'1南大阪職技専'!F16+'2泉南支援'!F16+'3砂川厚生福祉C'!F16+'4貝塚高校'!F16+'5豊中上津島'!F16+'6摂津支援'!F16+'7西浦支援'!F16+'8枚方支援'!F16+'9鴻池'!F16+'10なわて'!F16+'11高槻'!F16+'12富田林'!F16</f>
        <v>116161</v>
      </c>
      <c r="G16" s="98">
        <f>'1南大阪職技専'!G16+'2泉南支援'!G16+'3砂川厚生福祉C'!G16+'4貝塚高校'!G16+'5豊中上津島'!G16+'6摂津支援'!G16+'7西浦支援'!G16+'8枚方支援'!G16+'9鴻池'!G16+'10なわて'!G16+'11高槻'!G16+'12富田林'!G16</f>
        <v>142167</v>
      </c>
      <c r="H16" s="98">
        <f>'1南大阪職技専'!H16+'2泉南支援'!H16+'3砂川厚生福祉C'!H16+'4貝塚高校'!H16+'5豊中上津島'!H16+'6摂津支援'!H16+'7西浦支援'!H16+'8枚方支援'!H16+'9鴻池'!H16+'10なわて'!H16+'11高槻'!H16+'12富田林'!H16</f>
        <v>138701</v>
      </c>
      <c r="I16" s="98">
        <f>'1南大阪職技専'!I16+'2泉南支援'!I16+'3砂川厚生福祉C'!I16+'4貝塚高校'!I16+'5豊中上津島'!I16+'6摂津支援'!I16+'7西浦支援'!I16+'8枚方支援'!I16+'9鴻池'!I16+'10なわて'!I16+'11高槻'!I16+'12富田林'!I16</f>
        <v>117837</v>
      </c>
      <c r="J16" s="98">
        <f>'1南大阪職技専'!J16+'2泉南支援'!J16+'3砂川厚生福祉C'!J16+'4貝塚高校'!J16+'5豊中上津島'!J16+'6摂津支援'!J16+'7西浦支援'!J16+'8枚方支援'!J16+'9鴻池'!J16+'10なわて'!J16+'11高槻'!J16+'12富田林'!J16</f>
        <v>108377</v>
      </c>
      <c r="K16" s="98">
        <f>'1南大阪職技専'!K16+'2泉南支援'!K16+'3砂川厚生福祉C'!K16+'4貝塚高校'!K16+'5豊中上津島'!K16+'6摂津支援'!K16+'7西浦支援'!K16+'8枚方支援'!K16+'9鴻池'!K16+'10なわて'!K16+'11高槻'!K16+'12富田林'!K16</f>
        <v>88248</v>
      </c>
      <c r="L16" s="98">
        <f>'1南大阪職技専'!L16+'2泉南支援'!L16+'3砂川厚生福祉C'!L16+'4貝塚高校'!L16+'5豊中上津島'!L16+'6摂津支援'!L16+'7西浦支援'!L16+'8枚方支援'!L16+'9鴻池'!L16+'10なわて'!L16+'11高槻'!L16+'12富田林'!L16</f>
        <v>77311</v>
      </c>
      <c r="M16" s="98">
        <f>'1南大阪職技専'!M16+'2泉南支援'!M16+'3砂川厚生福祉C'!M16+'4貝塚高校'!M16+'5豊中上津島'!M16+'6摂津支援'!M16+'7西浦支援'!M16+'8枚方支援'!M16+'9鴻池'!M16+'10なわて'!M16+'11高槻'!M16+'12富田林'!M16</f>
        <v>75126</v>
      </c>
      <c r="N16" s="98">
        <f>'1南大阪職技専'!N16+'2泉南支援'!N16+'3砂川厚生福祉C'!N16+'4貝塚高校'!N16+'5豊中上津島'!N16+'6摂津支援'!N16+'7西浦支援'!N16+'8枚方支援'!N16+'9鴻池'!N16+'10なわて'!N16+'11高槻'!N16+'12富田林'!N16</f>
        <v>79326</v>
      </c>
      <c r="O16" s="98">
        <f>'1南大阪職技専'!O16+'2泉南支援'!O16+'3砂川厚生福祉C'!O16+'4貝塚高校'!O16+'5豊中上津島'!O16+'6摂津支援'!O16+'7西浦支援'!O16+'8枚方支援'!O16+'9鴻池'!O16+'10なわて'!O16+'11高槻'!O16+'12富田林'!O16</f>
        <v>98038</v>
      </c>
      <c r="P16" s="114">
        <f t="shared" si="2"/>
        <v>1326511</v>
      </c>
      <c r="Q16" s="115">
        <f t="shared" si="3"/>
        <v>1263.5483840240802</v>
      </c>
      <c r="R16" s="116">
        <f t="shared" si="4"/>
        <v>41519794.300000004</v>
      </c>
      <c r="T16" s="102">
        <v>12</v>
      </c>
      <c r="U16" s="101" t="str">
        <f>'12富田林'!D2</f>
        <v>大阪府立富田林支援学校</v>
      </c>
      <c r="V16" s="102">
        <f>'12富田林'!D4</f>
        <v>19.8</v>
      </c>
      <c r="W16" s="102">
        <f>'12富田林'!I4</f>
        <v>27</v>
      </c>
      <c r="X16" s="19">
        <f t="shared" si="0"/>
        <v>534.6</v>
      </c>
      <c r="Y16" s="103">
        <f>'12富田林'!K3</f>
        <v>42657</v>
      </c>
      <c r="Z16" s="102"/>
    </row>
    <row r="17" spans="2:24" ht="18.899999999999999" customHeight="1" x14ac:dyDescent="0.2">
      <c r="B17" s="16">
        <v>8</v>
      </c>
      <c r="C17" s="9" t="s">
        <v>36</v>
      </c>
      <c r="D17" s="98">
        <f>'1南大阪職技専'!D17+'2泉南支援'!D17+'3砂川厚生福祉C'!D17+'4貝塚高校'!D17+'5豊中上津島'!D17+'6摂津支援'!D17+'7西浦支援'!D17+'8枚方支援'!D17+'9鴻池'!D17+'10なわて'!D17+'11高槻'!D17+'12富田林'!D17</f>
        <v>118094</v>
      </c>
      <c r="E17" s="98">
        <f>'1南大阪職技専'!E17+'2泉南支援'!E17+'3砂川厚生福祉C'!E17+'4貝塚高校'!E17+'5豊中上津島'!E17+'6摂津支援'!E17+'7西浦支援'!E17+'8枚方支援'!E17+'9鴻池'!E17+'10なわて'!E17+'11高槻'!E17+'12富田林'!E17</f>
        <v>140326</v>
      </c>
      <c r="F17" s="98">
        <f>'1南大阪職技専'!F17+'2泉南支援'!F17+'3砂川厚生福祉C'!F17+'4貝塚高校'!F17+'5豊中上津島'!F17+'6摂津支援'!F17+'7西浦支援'!F17+'8枚方支援'!F17+'9鴻池'!F17+'10なわて'!F17+'11高槻'!F17+'12富田林'!F17</f>
        <v>126761</v>
      </c>
      <c r="G17" s="98">
        <f>'1南大阪職技専'!G17+'2泉南支援'!G17+'3砂川厚生福祉C'!G17+'4貝塚高校'!G17+'5豊中上津島'!G17+'6摂津支援'!G17+'7西浦支援'!G17+'8枚方支援'!G17+'9鴻池'!G17+'10なわて'!G17+'11高槻'!G17+'12富田林'!G17</f>
        <v>133088</v>
      </c>
      <c r="H17" s="98">
        <f>'1南大阪職技専'!H17+'2泉南支援'!H17+'3砂川厚生福祉C'!H17+'4貝塚高校'!H17+'5豊中上津島'!H17+'6摂津支援'!H17+'7西浦支援'!H17+'8枚方支援'!H17+'9鴻池'!H17+'10なわて'!H17+'11高槻'!H17+'12富田林'!H17</f>
        <v>143405</v>
      </c>
      <c r="I17" s="98">
        <f>'1南大阪職技専'!I17+'2泉南支援'!I17+'3砂川厚生福祉C'!I17+'4貝塚高校'!I17+'5豊中上津島'!I17+'6摂津支援'!I17+'7西浦支援'!I17+'8枚方支援'!I17+'9鴻池'!I17+'10なわて'!I17+'11高槻'!I17+'12富田林'!I17</f>
        <v>114865</v>
      </c>
      <c r="J17" s="98">
        <f>'1南大阪職技専'!J17+'2泉南支援'!J17+'3砂川厚生福祉C'!J17+'4貝塚高校'!J17+'5豊中上津島'!J17+'6摂津支援'!J17+'7西浦支援'!J17+'8枚方支援'!J17+'9鴻池'!J17+'10なわて'!J17+'11高槻'!J17+'12富田林'!J17</f>
        <v>96454</v>
      </c>
      <c r="K17" s="98">
        <f>'1南大阪職技専'!K17+'2泉南支援'!K17+'3砂川厚生福祉C'!K17+'4貝塚高校'!K17+'5豊中上津島'!K17+'6摂津支援'!K17+'7西浦支援'!K17+'8枚方支援'!K17+'9鴻池'!K17+'10なわて'!K17+'11高槻'!K17+'12富田林'!K17</f>
        <v>82198</v>
      </c>
      <c r="L17" s="98">
        <f>'1南大阪職技専'!L17+'2泉南支援'!L17+'3砂川厚生福祉C'!L17+'4貝塚高校'!L17+'5豊中上津島'!L17+'6摂津支援'!L17+'7西浦支援'!L17+'8枚方支援'!L17+'9鴻池'!L17+'10なわて'!L17+'11高槻'!L17+'12富田林'!L17</f>
        <v>76716</v>
      </c>
      <c r="M17" s="98">
        <f>'1南大阪職技専'!M17+'2泉南支援'!M17+'3砂川厚生福祉C'!M17+'4貝塚高校'!M17+'5豊中上津島'!M17+'6摂津支援'!M17+'7西浦支援'!M17+'8枚方支援'!M17+'9鴻池'!M17+'10なわて'!M17+'11高槻'!M17+'12富田林'!M17</f>
        <v>89184</v>
      </c>
      <c r="N17" s="98">
        <f>'1南大阪職技専'!N17+'2泉南支援'!N17+'3砂川厚生福祉C'!N17+'4貝塚高校'!N17+'5豊中上津島'!N17+'6摂津支援'!N17+'7西浦支援'!N17+'8枚方支援'!N17+'9鴻池'!N17+'10なわて'!N17+'11高槻'!N17+'12富田林'!N17</f>
        <v>92435</v>
      </c>
      <c r="O17" s="98">
        <f>'1南大阪職技専'!O17+'2泉南支援'!O17+'3砂川厚生福祉C'!O17+'4貝塚高校'!O17+'5豊中上津島'!O17+'6摂津支援'!O17+'7西浦支援'!O17+'8枚方支援'!O17+'9鴻池'!O17+'10なわて'!O17+'11高槻'!O17+'12富田林'!O17</f>
        <v>106710</v>
      </c>
      <c r="P17" s="114">
        <f t="shared" si="2"/>
        <v>1320236</v>
      </c>
      <c r="Q17" s="115">
        <f t="shared" si="3"/>
        <v>1257.5712258175133</v>
      </c>
      <c r="R17" s="116">
        <f t="shared" si="4"/>
        <v>41323386.800000004</v>
      </c>
      <c r="U17" s="102" t="s">
        <v>177</v>
      </c>
      <c r="V17" s="102">
        <f>SUM(V5:V16)</f>
        <v>1049.83</v>
      </c>
      <c r="W17" s="102">
        <f>ROUND(X17/V17,1)</f>
        <v>31.3</v>
      </c>
      <c r="X17" s="19">
        <f>SUM(X5:X16)</f>
        <v>32895.56</v>
      </c>
    </row>
    <row r="18" spans="2:24" ht="18.899999999999999" customHeight="1" x14ac:dyDescent="0.2">
      <c r="B18" s="16">
        <v>9</v>
      </c>
      <c r="C18" s="9" t="s">
        <v>37</v>
      </c>
      <c r="D18" s="98">
        <f>'1南大阪職技専'!D18+'2泉南支援'!D18+'3砂川厚生福祉C'!D18+'4貝塚高校'!D18+'5豊中上津島'!D18+'6摂津支援'!D18+'7西浦支援'!D18+'8枚方支援'!D18+'9鴻池'!D18+'10なわて'!D18+'11高槻'!D18+'12富田林'!D18</f>
        <v>0</v>
      </c>
      <c r="E18" s="98">
        <f>'1南大阪職技専'!E18+'2泉南支援'!E18+'3砂川厚生福祉C'!E18+'4貝塚高校'!E18+'5豊中上津島'!E18+'6摂津支援'!E18+'7西浦支援'!E18+'8枚方支援'!E18+'9鴻池'!E18+'10なわて'!E18+'11高槻'!E18+'12富田林'!E18</f>
        <v>0</v>
      </c>
      <c r="F18" s="98">
        <f>'1南大阪職技専'!F18+'2泉南支援'!F18+'3砂川厚生福祉C'!F18+'4貝塚高校'!F18+'5豊中上津島'!F18+'6摂津支援'!F18+'7西浦支援'!F18+'8枚方支援'!F18+'9鴻池'!F18+'10なわて'!F18+'11高槻'!F18+'12富田林'!F18</f>
        <v>0</v>
      </c>
      <c r="G18" s="98">
        <f>'1南大阪職技専'!G18+'2泉南支援'!G18+'3砂川厚生福祉C'!G18+'4貝塚高校'!G18+'5豊中上津島'!G18+'6摂津支援'!G18+'7西浦支援'!G18+'8枚方支援'!G18+'9鴻池'!G18+'10なわて'!G18+'11高槻'!G18+'12富田林'!G18</f>
        <v>0</v>
      </c>
      <c r="H18" s="98">
        <f>'1南大阪職技専'!H18+'2泉南支援'!H18+'3砂川厚生福祉C'!H18+'4貝塚高校'!H18+'5豊中上津島'!H18+'6摂津支援'!H18+'7西浦支援'!H18+'8枚方支援'!H18+'9鴻池'!H18+'10なわて'!H18+'11高槻'!H18+'12富田林'!H18</f>
        <v>0</v>
      </c>
      <c r="I18" s="98">
        <f>'1南大阪職技専'!I18+'2泉南支援'!I18+'3砂川厚生福祉C'!I18+'4貝塚高校'!I18+'5豊中上津島'!I18+'6摂津支援'!I18+'7西浦支援'!I18+'8枚方支援'!I18+'9鴻池'!I18+'10なわて'!I18+'11高槻'!I18+'12富田林'!I18</f>
        <v>0</v>
      </c>
      <c r="J18" s="98">
        <f>'1南大阪職技専'!J18+'2泉南支援'!J18+'3砂川厚生福祉C'!J18+'4貝塚高校'!J18+'5豊中上津島'!J18+'6摂津支援'!J18+'7西浦支援'!J18+'8枚方支援'!J18+'9鴻池'!J18+'10なわて'!J18+'11高槻'!J18+'12富田林'!J18</f>
        <v>0</v>
      </c>
      <c r="K18" s="98">
        <f>'1南大阪職技専'!K18+'2泉南支援'!K18+'3砂川厚生福祉C'!K18+'4貝塚高校'!K18+'5豊中上津島'!K18+'6摂津支援'!K18+'7西浦支援'!K18+'8枚方支援'!K18+'9鴻池'!K18+'10なわて'!K18+'11高槻'!K18+'12富田林'!K18</f>
        <v>0</v>
      </c>
      <c r="L18" s="98">
        <f>'1南大阪職技専'!L18+'2泉南支援'!L18+'3砂川厚生福祉C'!L18+'4貝塚高校'!L18+'5豊中上津島'!L18+'6摂津支援'!L18+'7西浦支援'!L18+'8枚方支援'!L18+'9鴻池'!L18+'10なわて'!L18+'11高槻'!L18+'12富田林'!L18</f>
        <v>0</v>
      </c>
      <c r="M18" s="98">
        <f>'1南大阪職技専'!M18+'2泉南支援'!M18+'3砂川厚生福祉C'!M18+'4貝塚高校'!M18+'5豊中上津島'!M18+'6摂津支援'!M18+'7西浦支援'!M18+'8枚方支援'!M18+'9鴻池'!M18+'10なわて'!M18+'11高槻'!M18+'12富田林'!M18</f>
        <v>0</v>
      </c>
      <c r="N18" s="98">
        <f>'1南大阪職技専'!N18+'2泉南支援'!N18+'3砂川厚生福祉C'!N18+'4貝塚高校'!N18+'5豊中上津島'!N18+'6摂津支援'!N18+'7西浦支援'!N18+'8枚方支援'!N18+'9鴻池'!N18+'10なわて'!N18+'11高槻'!N18+'12富田林'!N18</f>
        <v>0</v>
      </c>
      <c r="O18" s="98">
        <f>'1南大阪職技専'!O18+'2泉南支援'!O18+'3砂川厚生福祉C'!O18+'4貝塚高校'!O18+'5豊中上津島'!O18+'6摂津支援'!O18+'7西浦支援'!O18+'8枚方支援'!O18+'9鴻池'!O18+'10なわて'!O18+'11高槻'!O18+'12富田林'!O18</f>
        <v>0</v>
      </c>
      <c r="P18" s="114">
        <f t="shared" si="2"/>
        <v>0</v>
      </c>
      <c r="Q18" s="115">
        <f t="shared" si="3"/>
        <v>0</v>
      </c>
      <c r="R18" s="116">
        <f t="shared" si="4"/>
        <v>0</v>
      </c>
      <c r="U18" s="102"/>
      <c r="V18" s="102"/>
      <c r="W18" s="102"/>
    </row>
    <row r="19" spans="2:24" ht="18.899999999999999" customHeight="1" x14ac:dyDescent="0.2">
      <c r="B19" s="16">
        <v>10</v>
      </c>
      <c r="C19" s="9" t="s">
        <v>38</v>
      </c>
      <c r="D19" s="98">
        <f>'1南大阪職技専'!D19+'2泉南支援'!D19+'3砂川厚生福祉C'!D19+'4貝塚高校'!D19+'5豊中上津島'!D19+'6摂津支援'!D19+'7西浦支援'!D19+'8枚方支援'!D19+'9鴻池'!D19+'10なわて'!D19+'11高槻'!D19+'12富田林'!D19</f>
        <v>0</v>
      </c>
      <c r="E19" s="98">
        <f>'1南大阪職技専'!E19+'2泉南支援'!E19+'3砂川厚生福祉C'!E19+'4貝塚高校'!E19+'5豊中上津島'!E19+'6摂津支援'!E19+'7西浦支援'!E19+'8枚方支援'!E19+'9鴻池'!E19+'10なわて'!E19+'11高槻'!E19+'12富田林'!E19</f>
        <v>0</v>
      </c>
      <c r="F19" s="98">
        <f>'1南大阪職技専'!F19+'2泉南支援'!F19+'3砂川厚生福祉C'!F19+'4貝塚高校'!F19+'5豊中上津島'!F19+'6摂津支援'!F19+'7西浦支援'!F19+'8枚方支援'!F19+'9鴻池'!F19+'10なわて'!F19+'11高槻'!F19+'12富田林'!F19</f>
        <v>0</v>
      </c>
      <c r="G19" s="98">
        <f>'1南大阪職技専'!G19+'2泉南支援'!G19+'3砂川厚生福祉C'!G19+'4貝塚高校'!G19+'5豊中上津島'!G19+'6摂津支援'!G19+'7西浦支援'!G19+'8枚方支援'!G19+'9鴻池'!G19+'10なわて'!G19+'11高槻'!G19+'12富田林'!G19</f>
        <v>0</v>
      </c>
      <c r="H19" s="98">
        <f>'1南大阪職技専'!H19+'2泉南支援'!H19+'3砂川厚生福祉C'!H19+'4貝塚高校'!H19+'5豊中上津島'!H19+'6摂津支援'!H19+'7西浦支援'!H19+'8枚方支援'!H19+'9鴻池'!H19+'10なわて'!H19+'11高槻'!H19+'12富田林'!H19</f>
        <v>0</v>
      </c>
      <c r="I19" s="98">
        <f>'1南大阪職技専'!I19+'2泉南支援'!I19+'3砂川厚生福祉C'!I19+'4貝塚高校'!I19+'5豊中上津島'!I19+'6摂津支援'!I19+'7西浦支援'!I19+'8枚方支援'!I19+'9鴻池'!I19+'10なわて'!I19+'11高槻'!I19+'12富田林'!I19</f>
        <v>0</v>
      </c>
      <c r="J19" s="98">
        <f>'1南大阪職技専'!J19+'2泉南支援'!J19+'3砂川厚生福祉C'!J19+'4貝塚高校'!J19+'5豊中上津島'!J19+'6摂津支援'!J19+'7西浦支援'!J19+'8枚方支援'!J19+'9鴻池'!J19+'10なわて'!J19+'11高槻'!J19+'12富田林'!J19</f>
        <v>0</v>
      </c>
      <c r="K19" s="98">
        <f>'1南大阪職技専'!K19+'2泉南支援'!K19+'3砂川厚生福祉C'!K19+'4貝塚高校'!K19+'5豊中上津島'!K19+'6摂津支援'!K19+'7西浦支援'!K19+'8枚方支援'!K19+'9鴻池'!K19+'10なわて'!K19+'11高槻'!K19+'12富田林'!K19</f>
        <v>0</v>
      </c>
      <c r="L19" s="98">
        <f>'1南大阪職技専'!L19+'2泉南支援'!L19+'3砂川厚生福祉C'!L19+'4貝塚高校'!L19+'5豊中上津島'!L19+'6摂津支援'!L19+'7西浦支援'!L19+'8枚方支援'!L19+'9鴻池'!L19+'10なわて'!L19+'11高槻'!L19+'12富田林'!L19</f>
        <v>0</v>
      </c>
      <c r="M19" s="98">
        <f>'1南大阪職技専'!M19+'2泉南支援'!M19+'3砂川厚生福祉C'!M19+'4貝塚高校'!M19+'5豊中上津島'!M19+'6摂津支援'!M19+'7西浦支援'!M19+'8枚方支援'!M19+'9鴻池'!M19+'10なわて'!M19+'11高槻'!M19+'12富田林'!M19</f>
        <v>0</v>
      </c>
      <c r="N19" s="98">
        <f>'1南大阪職技専'!N19+'2泉南支援'!N19+'3砂川厚生福祉C'!N19+'4貝塚高校'!N19+'5豊中上津島'!N19+'6摂津支援'!N19+'7西浦支援'!N19+'8枚方支援'!N19+'9鴻池'!N19+'10なわて'!N19+'11高槻'!N19+'12富田林'!N19</f>
        <v>0</v>
      </c>
      <c r="O19" s="98">
        <f>'1南大阪職技専'!O19+'2泉南支援'!O19+'3砂川厚生福祉C'!O19+'4貝塚高校'!O19+'5豊中上津島'!O19+'6摂津支援'!O19+'7西浦支援'!O19+'8枚方支援'!O19+'9鴻池'!O19+'10なわて'!O19+'11高槻'!O19+'12富田林'!O19</f>
        <v>0</v>
      </c>
      <c r="P19" s="114">
        <f t="shared" si="2"/>
        <v>0</v>
      </c>
      <c r="Q19" s="115">
        <f t="shared" si="3"/>
        <v>0</v>
      </c>
      <c r="R19" s="116">
        <f t="shared" si="4"/>
        <v>0</v>
      </c>
      <c r="U19" s="102"/>
      <c r="V19" s="102"/>
      <c r="W19" s="102"/>
    </row>
    <row r="20" spans="2:24" ht="18.899999999999999" customHeight="1" x14ac:dyDescent="0.2">
      <c r="B20" s="16">
        <v>11</v>
      </c>
      <c r="C20" s="9" t="s">
        <v>39</v>
      </c>
      <c r="D20" s="98">
        <f>'1南大阪職技専'!D20+'2泉南支援'!D20+'3砂川厚生福祉C'!D20+'4貝塚高校'!D20+'5豊中上津島'!D20+'6摂津支援'!D20+'7西浦支援'!D20+'8枚方支援'!D20+'9鴻池'!D20+'10なわて'!D20+'11高槻'!D20+'12富田林'!D20</f>
        <v>0</v>
      </c>
      <c r="E20" s="98">
        <f>'1南大阪職技専'!E20+'2泉南支援'!E20+'3砂川厚生福祉C'!E20+'4貝塚高校'!E20+'5豊中上津島'!E20+'6摂津支援'!E20+'7西浦支援'!E20+'8枚方支援'!E20+'9鴻池'!E20+'10なわて'!E20+'11高槻'!E20+'12富田林'!E20</f>
        <v>0</v>
      </c>
      <c r="F20" s="98">
        <f>'1南大阪職技専'!F20+'2泉南支援'!F20+'3砂川厚生福祉C'!F20+'4貝塚高校'!F20+'5豊中上津島'!F20+'6摂津支援'!F20+'7西浦支援'!F20+'8枚方支援'!F20+'9鴻池'!F20+'10なわて'!F20+'11高槻'!F20+'12富田林'!F20</f>
        <v>0</v>
      </c>
      <c r="G20" s="98">
        <f>'1南大阪職技専'!G20+'2泉南支援'!G20+'3砂川厚生福祉C'!G20+'4貝塚高校'!G20+'5豊中上津島'!G20+'6摂津支援'!G20+'7西浦支援'!G20+'8枚方支援'!G20+'9鴻池'!G20+'10なわて'!G20+'11高槻'!G20+'12富田林'!G20</f>
        <v>0</v>
      </c>
      <c r="H20" s="98">
        <f>'1南大阪職技専'!H20+'2泉南支援'!H20+'3砂川厚生福祉C'!H20+'4貝塚高校'!H20+'5豊中上津島'!H20+'6摂津支援'!H20+'7西浦支援'!H20+'8枚方支援'!H20+'9鴻池'!H20+'10なわて'!H20+'11高槻'!H20+'12富田林'!H20</f>
        <v>0</v>
      </c>
      <c r="I20" s="98">
        <f>'1南大阪職技専'!I20+'2泉南支援'!I20+'3砂川厚生福祉C'!I20+'4貝塚高校'!I20+'5豊中上津島'!I20+'6摂津支援'!I20+'7西浦支援'!I20+'8枚方支援'!I20+'9鴻池'!I20+'10なわて'!I20+'11高槻'!I20+'12富田林'!I20</f>
        <v>0</v>
      </c>
      <c r="J20" s="98">
        <f>'1南大阪職技専'!J20+'2泉南支援'!J20+'3砂川厚生福祉C'!J20+'4貝塚高校'!J20+'5豊中上津島'!J20+'6摂津支援'!J20+'7西浦支援'!J20+'8枚方支援'!J20+'9鴻池'!J20+'10なわて'!J20+'11高槻'!J20+'12富田林'!J20</f>
        <v>0</v>
      </c>
      <c r="K20" s="98">
        <f>'1南大阪職技専'!K20+'2泉南支援'!K20+'3砂川厚生福祉C'!K20+'4貝塚高校'!K20+'5豊中上津島'!K20+'6摂津支援'!K20+'7西浦支援'!K20+'8枚方支援'!K20+'9鴻池'!K20+'10なわて'!K20+'11高槻'!K20+'12富田林'!K20</f>
        <v>0</v>
      </c>
      <c r="L20" s="98">
        <f>'1南大阪職技専'!L20+'2泉南支援'!L20+'3砂川厚生福祉C'!L20+'4貝塚高校'!L20+'5豊中上津島'!L20+'6摂津支援'!L20+'7西浦支援'!L20+'8枚方支援'!L20+'9鴻池'!L20+'10なわて'!L20+'11高槻'!L20+'12富田林'!L20</f>
        <v>0</v>
      </c>
      <c r="M20" s="98">
        <f>'1南大阪職技専'!M20+'2泉南支援'!M20+'3砂川厚生福祉C'!M20+'4貝塚高校'!M20+'5豊中上津島'!M20+'6摂津支援'!M20+'7西浦支援'!M20+'8枚方支援'!M20+'9鴻池'!M20+'10なわて'!M20+'11高槻'!M20+'12富田林'!M20</f>
        <v>0</v>
      </c>
      <c r="N20" s="98">
        <f>'1南大阪職技専'!N20+'2泉南支援'!N20+'3砂川厚生福祉C'!N20+'4貝塚高校'!N20+'5豊中上津島'!N20+'6摂津支援'!N20+'7西浦支援'!N20+'8枚方支援'!N20+'9鴻池'!N20+'10なわて'!N20+'11高槻'!N20+'12富田林'!N20</f>
        <v>0</v>
      </c>
      <c r="O20" s="98">
        <f>'1南大阪職技専'!O20+'2泉南支援'!O20+'3砂川厚生福祉C'!O20+'4貝塚高校'!O20+'5豊中上津島'!O20+'6摂津支援'!O20+'7西浦支援'!O20+'8枚方支援'!O20+'9鴻池'!O20+'10なわて'!O20+'11高槻'!O20+'12富田林'!O20</f>
        <v>0</v>
      </c>
      <c r="P20" s="114">
        <f t="shared" si="2"/>
        <v>0</v>
      </c>
      <c r="Q20" s="115">
        <f t="shared" si="3"/>
        <v>0</v>
      </c>
      <c r="R20" s="116">
        <f t="shared" si="4"/>
        <v>0</v>
      </c>
    </row>
    <row r="21" spans="2:24" ht="18.899999999999999" customHeight="1" x14ac:dyDescent="0.2">
      <c r="B21" s="16">
        <v>12</v>
      </c>
      <c r="C21" s="9" t="s">
        <v>40</v>
      </c>
      <c r="D21" s="98">
        <f>'1南大阪職技専'!D21+'2泉南支援'!D21+'3砂川厚生福祉C'!D21+'4貝塚高校'!D21+'5豊中上津島'!D21+'6摂津支援'!D21+'7西浦支援'!D21+'8枚方支援'!D21+'9鴻池'!D21+'10なわて'!D21+'11高槻'!D21+'12富田林'!D21</f>
        <v>0</v>
      </c>
      <c r="E21" s="98">
        <f>'1南大阪職技専'!E21+'2泉南支援'!E21+'3砂川厚生福祉C'!E21+'4貝塚高校'!E21+'5豊中上津島'!E21+'6摂津支援'!E21+'7西浦支援'!E21+'8枚方支援'!E21+'9鴻池'!E21+'10なわて'!E21+'11高槻'!E21+'12富田林'!E21</f>
        <v>0</v>
      </c>
      <c r="F21" s="98">
        <f>'1南大阪職技専'!F21+'2泉南支援'!F21+'3砂川厚生福祉C'!F21+'4貝塚高校'!F21+'5豊中上津島'!F21+'6摂津支援'!F21+'7西浦支援'!F21+'8枚方支援'!F21+'9鴻池'!F21+'10なわて'!F21+'11高槻'!F21+'12富田林'!F21</f>
        <v>0</v>
      </c>
      <c r="G21" s="98">
        <f>'1南大阪職技専'!G21+'2泉南支援'!G21+'3砂川厚生福祉C'!G21+'4貝塚高校'!G21+'5豊中上津島'!G21+'6摂津支援'!G21+'7西浦支援'!G21+'8枚方支援'!G21+'9鴻池'!G21+'10なわて'!G21+'11高槻'!G21+'12富田林'!G21</f>
        <v>0</v>
      </c>
      <c r="H21" s="98">
        <f>'1南大阪職技専'!H21+'2泉南支援'!H21+'3砂川厚生福祉C'!H21+'4貝塚高校'!H21+'5豊中上津島'!H21+'6摂津支援'!H21+'7西浦支援'!H21+'8枚方支援'!H21+'9鴻池'!H21+'10なわて'!H21+'11高槻'!H21+'12富田林'!H21</f>
        <v>0</v>
      </c>
      <c r="I21" s="98">
        <f>'1南大阪職技専'!I21+'2泉南支援'!I21+'3砂川厚生福祉C'!I21+'4貝塚高校'!I21+'5豊中上津島'!I21+'6摂津支援'!I21+'7西浦支援'!I21+'8枚方支援'!I21+'9鴻池'!I21+'10なわて'!I21+'11高槻'!I21+'12富田林'!I21</f>
        <v>0</v>
      </c>
      <c r="J21" s="98">
        <f>'1南大阪職技専'!J21+'2泉南支援'!J21+'3砂川厚生福祉C'!J21+'4貝塚高校'!J21+'5豊中上津島'!J21+'6摂津支援'!J21+'7西浦支援'!J21+'8枚方支援'!J21+'9鴻池'!J21+'10なわて'!J21+'11高槻'!J21+'12富田林'!J21</f>
        <v>0</v>
      </c>
      <c r="K21" s="98">
        <f>'1南大阪職技専'!K21+'2泉南支援'!K21+'3砂川厚生福祉C'!K21+'4貝塚高校'!K21+'5豊中上津島'!K21+'6摂津支援'!K21+'7西浦支援'!K21+'8枚方支援'!K21+'9鴻池'!K21+'10なわて'!K21+'11高槻'!K21+'12富田林'!K21</f>
        <v>0</v>
      </c>
      <c r="L21" s="98">
        <f>'1南大阪職技専'!L21+'2泉南支援'!L21+'3砂川厚生福祉C'!L21+'4貝塚高校'!L21+'5豊中上津島'!L21+'6摂津支援'!L21+'7西浦支援'!L21+'8枚方支援'!L21+'9鴻池'!L21+'10なわて'!L21+'11高槻'!L21+'12富田林'!L21</f>
        <v>0</v>
      </c>
      <c r="M21" s="98">
        <f>'1南大阪職技専'!M21+'2泉南支援'!M21+'3砂川厚生福祉C'!M21+'4貝塚高校'!M21+'5豊中上津島'!M21+'6摂津支援'!M21+'7西浦支援'!M21+'8枚方支援'!M21+'9鴻池'!M21+'10なわて'!M21+'11高槻'!M21+'12富田林'!M21</f>
        <v>0</v>
      </c>
      <c r="N21" s="98">
        <f>'1南大阪職技専'!N21+'2泉南支援'!N21+'3砂川厚生福祉C'!N21+'4貝塚高校'!N21+'5豊中上津島'!N21+'6摂津支援'!N21+'7西浦支援'!N21+'8枚方支援'!N21+'9鴻池'!N21+'10なわて'!N21+'11高槻'!N21+'12富田林'!N21</f>
        <v>0</v>
      </c>
      <c r="O21" s="98">
        <f>'1南大阪職技専'!O21+'2泉南支援'!O21+'3砂川厚生福祉C'!O21+'4貝塚高校'!O21+'5豊中上津島'!O21+'6摂津支援'!O21+'7西浦支援'!O21+'8枚方支援'!O21+'9鴻池'!O21+'10なわて'!O21+'11高槻'!O21+'12富田林'!O21</f>
        <v>0</v>
      </c>
      <c r="P21" s="114">
        <f t="shared" si="2"/>
        <v>0</v>
      </c>
      <c r="Q21" s="115">
        <f t="shared" si="3"/>
        <v>0</v>
      </c>
      <c r="R21" s="116">
        <f t="shared" si="4"/>
        <v>0</v>
      </c>
    </row>
    <row r="22" spans="2:24" ht="18.899999999999999" customHeight="1" x14ac:dyDescent="0.2">
      <c r="B22" s="16">
        <v>13</v>
      </c>
      <c r="C22" s="9" t="s">
        <v>41</v>
      </c>
      <c r="D22" s="98">
        <f>'1南大阪職技専'!D22+'2泉南支援'!D22+'3砂川厚生福祉C'!D22+'4貝塚高校'!D22+'5豊中上津島'!D22+'6摂津支援'!D22+'7西浦支援'!D22+'8枚方支援'!D22+'9鴻池'!D22+'10なわて'!D22+'11高槻'!D22+'12富田林'!D22</f>
        <v>0</v>
      </c>
      <c r="E22" s="98">
        <f>'1南大阪職技専'!E22+'2泉南支援'!E22+'3砂川厚生福祉C'!E22+'4貝塚高校'!E22+'5豊中上津島'!E22+'6摂津支援'!E22+'7西浦支援'!E22+'8枚方支援'!E22+'9鴻池'!E22+'10なわて'!E22+'11高槻'!E22+'12富田林'!E22</f>
        <v>0</v>
      </c>
      <c r="F22" s="98">
        <f>'1南大阪職技専'!F22+'2泉南支援'!F22+'3砂川厚生福祉C'!F22+'4貝塚高校'!F22+'5豊中上津島'!F22+'6摂津支援'!F22+'7西浦支援'!F22+'8枚方支援'!F22+'9鴻池'!F22+'10なわて'!F22+'11高槻'!F22+'12富田林'!F22</f>
        <v>0</v>
      </c>
      <c r="G22" s="98">
        <f>'1南大阪職技専'!G22+'2泉南支援'!G22+'3砂川厚生福祉C'!G22+'4貝塚高校'!G22+'5豊中上津島'!G22+'6摂津支援'!G22+'7西浦支援'!G22+'8枚方支援'!G22+'9鴻池'!G22+'10なわて'!G22+'11高槻'!G22+'12富田林'!G22</f>
        <v>0</v>
      </c>
      <c r="H22" s="98">
        <f>'1南大阪職技専'!H22+'2泉南支援'!H22+'3砂川厚生福祉C'!H22+'4貝塚高校'!H22+'5豊中上津島'!H22+'6摂津支援'!H22+'7西浦支援'!H22+'8枚方支援'!H22+'9鴻池'!H22+'10なわて'!H22+'11高槻'!H22+'12富田林'!H22</f>
        <v>0</v>
      </c>
      <c r="I22" s="98">
        <f>'1南大阪職技専'!I22+'2泉南支援'!I22+'3砂川厚生福祉C'!I22+'4貝塚高校'!I22+'5豊中上津島'!I22+'6摂津支援'!I22+'7西浦支援'!I22+'8枚方支援'!I22+'9鴻池'!I22+'10なわて'!I22+'11高槻'!I22+'12富田林'!I22</f>
        <v>0</v>
      </c>
      <c r="J22" s="98">
        <f>'1南大阪職技専'!J22+'2泉南支援'!J22+'3砂川厚生福祉C'!J22+'4貝塚高校'!J22+'5豊中上津島'!J22+'6摂津支援'!J22+'7西浦支援'!J22+'8枚方支援'!J22+'9鴻池'!J22+'10なわて'!J22+'11高槻'!J22+'12富田林'!J22</f>
        <v>0</v>
      </c>
      <c r="K22" s="98">
        <f>'1南大阪職技専'!K22+'2泉南支援'!K22+'3砂川厚生福祉C'!K22+'4貝塚高校'!K22+'5豊中上津島'!K22+'6摂津支援'!K22+'7西浦支援'!K22+'8枚方支援'!K22+'9鴻池'!K22+'10なわて'!K22+'11高槻'!K22+'12富田林'!K22</f>
        <v>0</v>
      </c>
      <c r="L22" s="98">
        <f>'1南大阪職技専'!L22+'2泉南支援'!L22+'3砂川厚生福祉C'!L22+'4貝塚高校'!L22+'5豊中上津島'!L22+'6摂津支援'!L22+'7西浦支援'!L22+'8枚方支援'!L22+'9鴻池'!L22+'10なわて'!L22+'11高槻'!L22+'12富田林'!L22</f>
        <v>0</v>
      </c>
      <c r="M22" s="98">
        <f>'1南大阪職技専'!M22+'2泉南支援'!M22+'3砂川厚生福祉C'!M22+'4貝塚高校'!M22+'5豊中上津島'!M22+'6摂津支援'!M22+'7西浦支援'!M22+'8枚方支援'!M22+'9鴻池'!M22+'10なわて'!M22+'11高槻'!M22+'12富田林'!M22</f>
        <v>0</v>
      </c>
      <c r="N22" s="98">
        <f>'1南大阪職技専'!N22+'2泉南支援'!N22+'3砂川厚生福祉C'!N22+'4貝塚高校'!N22+'5豊中上津島'!N22+'6摂津支援'!N22+'7西浦支援'!N22+'8枚方支援'!N22+'9鴻池'!N22+'10なわて'!N22+'11高槻'!N22+'12富田林'!N22</f>
        <v>0</v>
      </c>
      <c r="O22" s="98">
        <f>'1南大阪職技専'!O22+'2泉南支援'!O22+'3砂川厚生福祉C'!O22+'4貝塚高校'!O22+'5豊中上津島'!O22+'6摂津支援'!O22+'7西浦支援'!O22+'8枚方支援'!O22+'9鴻池'!O22+'10なわて'!O22+'11高槻'!O22+'12富田林'!O22</f>
        <v>0</v>
      </c>
      <c r="P22" s="114">
        <f t="shared" si="2"/>
        <v>0</v>
      </c>
      <c r="Q22" s="115">
        <f t="shared" si="3"/>
        <v>0</v>
      </c>
      <c r="R22" s="116">
        <f t="shared" si="4"/>
        <v>0</v>
      </c>
    </row>
    <row r="23" spans="2:24" ht="18.899999999999999" customHeight="1" x14ac:dyDescent="0.2">
      <c r="B23" s="16">
        <v>14</v>
      </c>
      <c r="C23" s="9" t="s">
        <v>42</v>
      </c>
      <c r="D23" s="98">
        <f>'1南大阪職技専'!D23+'2泉南支援'!D23+'3砂川厚生福祉C'!D23+'4貝塚高校'!D23+'5豊中上津島'!D23+'6摂津支援'!D23+'7西浦支援'!D23+'8枚方支援'!D23+'9鴻池'!D23+'10なわて'!D23+'11高槻'!D23+'12富田林'!D23</f>
        <v>0</v>
      </c>
      <c r="E23" s="98">
        <f>'1南大阪職技専'!E23+'2泉南支援'!E23+'3砂川厚生福祉C'!E23+'4貝塚高校'!E23+'5豊中上津島'!E23+'6摂津支援'!E23+'7西浦支援'!E23+'8枚方支援'!E23+'9鴻池'!E23+'10なわて'!E23+'11高槻'!E23+'12富田林'!E23</f>
        <v>0</v>
      </c>
      <c r="F23" s="98">
        <f>'1南大阪職技専'!F23+'2泉南支援'!F23+'3砂川厚生福祉C'!F23+'4貝塚高校'!F23+'5豊中上津島'!F23+'6摂津支援'!F23+'7西浦支援'!F23+'8枚方支援'!F23+'9鴻池'!F23+'10なわて'!F23+'11高槻'!F23+'12富田林'!F23</f>
        <v>0</v>
      </c>
      <c r="G23" s="98">
        <f>'1南大阪職技専'!G23+'2泉南支援'!G23+'3砂川厚生福祉C'!G23+'4貝塚高校'!G23+'5豊中上津島'!G23+'6摂津支援'!G23+'7西浦支援'!G23+'8枚方支援'!G23+'9鴻池'!G23+'10なわて'!G23+'11高槻'!G23+'12富田林'!G23</f>
        <v>0</v>
      </c>
      <c r="H23" s="98">
        <f>'1南大阪職技専'!H23+'2泉南支援'!H23+'3砂川厚生福祉C'!H23+'4貝塚高校'!H23+'5豊中上津島'!H23+'6摂津支援'!H23+'7西浦支援'!H23+'8枚方支援'!H23+'9鴻池'!H23+'10なわて'!H23+'11高槻'!H23+'12富田林'!H23</f>
        <v>0</v>
      </c>
      <c r="I23" s="98">
        <f>'1南大阪職技専'!I23+'2泉南支援'!I23+'3砂川厚生福祉C'!I23+'4貝塚高校'!I23+'5豊中上津島'!I23+'6摂津支援'!I23+'7西浦支援'!I23+'8枚方支援'!I23+'9鴻池'!I23+'10なわて'!I23+'11高槻'!I23+'12富田林'!I23</f>
        <v>0</v>
      </c>
      <c r="J23" s="98">
        <f>'1南大阪職技専'!J23+'2泉南支援'!J23+'3砂川厚生福祉C'!J23+'4貝塚高校'!J23+'5豊中上津島'!J23+'6摂津支援'!J23+'7西浦支援'!J23+'8枚方支援'!J23+'9鴻池'!J23+'10なわて'!J23+'11高槻'!J23+'12富田林'!J23</f>
        <v>0</v>
      </c>
      <c r="K23" s="98">
        <f>'1南大阪職技専'!K23+'2泉南支援'!K23+'3砂川厚生福祉C'!K23+'4貝塚高校'!K23+'5豊中上津島'!K23+'6摂津支援'!K23+'7西浦支援'!K23+'8枚方支援'!K23+'9鴻池'!K23+'10なわて'!K23+'11高槻'!K23+'12富田林'!K23</f>
        <v>0</v>
      </c>
      <c r="L23" s="98">
        <f>'1南大阪職技専'!L23+'2泉南支援'!L23+'3砂川厚生福祉C'!L23+'4貝塚高校'!L23+'5豊中上津島'!L23+'6摂津支援'!L23+'7西浦支援'!L23+'8枚方支援'!L23+'9鴻池'!L23+'10なわて'!L23+'11高槻'!L23+'12富田林'!L23</f>
        <v>0</v>
      </c>
      <c r="M23" s="98">
        <f>'1南大阪職技専'!M23+'2泉南支援'!M23+'3砂川厚生福祉C'!M23+'4貝塚高校'!M23+'5豊中上津島'!M23+'6摂津支援'!M23+'7西浦支援'!M23+'8枚方支援'!M23+'9鴻池'!M23+'10なわて'!M23+'11高槻'!M23+'12富田林'!M23</f>
        <v>0</v>
      </c>
      <c r="N23" s="98">
        <f>'1南大阪職技専'!N23+'2泉南支援'!N23+'3砂川厚生福祉C'!N23+'4貝塚高校'!N23+'5豊中上津島'!N23+'6摂津支援'!N23+'7西浦支援'!N23+'8枚方支援'!N23+'9鴻池'!N23+'10なわて'!N23+'11高槻'!N23+'12富田林'!N23</f>
        <v>0</v>
      </c>
      <c r="O23" s="98">
        <f>'1南大阪職技専'!O23+'2泉南支援'!O23+'3砂川厚生福祉C'!O23+'4貝塚高校'!O23+'5豊中上津島'!O23+'6摂津支援'!O23+'7西浦支援'!O23+'8枚方支援'!O23+'9鴻池'!O23+'10なわて'!O23+'11高槻'!O23+'12富田林'!O23</f>
        <v>0</v>
      </c>
      <c r="P23" s="114">
        <f t="shared" si="2"/>
        <v>0</v>
      </c>
      <c r="Q23" s="115">
        <f t="shared" si="3"/>
        <v>0</v>
      </c>
      <c r="R23" s="116">
        <f t="shared" si="4"/>
        <v>0</v>
      </c>
    </row>
    <row r="24" spans="2:24" ht="18.899999999999999" customHeight="1" x14ac:dyDescent="0.2">
      <c r="B24" s="16">
        <v>15</v>
      </c>
      <c r="C24" s="9" t="s">
        <v>43</v>
      </c>
      <c r="D24" s="98">
        <f>'1南大阪職技専'!D24+'2泉南支援'!D24+'3砂川厚生福祉C'!D24+'4貝塚高校'!D24+'5豊中上津島'!D24+'6摂津支援'!D24+'7西浦支援'!D24+'8枚方支援'!D24+'9鴻池'!D24+'10なわて'!D24+'11高槻'!D24+'12富田林'!D24</f>
        <v>0</v>
      </c>
      <c r="E24" s="98">
        <f>'1南大阪職技専'!E24+'2泉南支援'!E24+'3砂川厚生福祉C'!E24+'4貝塚高校'!E24+'5豊中上津島'!E24+'6摂津支援'!E24+'7西浦支援'!E24+'8枚方支援'!E24+'9鴻池'!E24+'10なわて'!E24+'11高槻'!E24+'12富田林'!E24</f>
        <v>0</v>
      </c>
      <c r="F24" s="98">
        <f>'1南大阪職技専'!F24+'2泉南支援'!F24+'3砂川厚生福祉C'!F24+'4貝塚高校'!F24+'5豊中上津島'!F24+'6摂津支援'!F24+'7西浦支援'!F24+'8枚方支援'!F24+'9鴻池'!F24+'10なわて'!F24+'11高槻'!F24+'12富田林'!F24</f>
        <v>0</v>
      </c>
      <c r="G24" s="98">
        <f>'1南大阪職技専'!G24+'2泉南支援'!G24+'3砂川厚生福祉C'!G24+'4貝塚高校'!G24+'5豊中上津島'!G24+'6摂津支援'!G24+'7西浦支援'!G24+'8枚方支援'!G24+'9鴻池'!G24+'10なわて'!G24+'11高槻'!G24+'12富田林'!G24</f>
        <v>0</v>
      </c>
      <c r="H24" s="98">
        <f>'1南大阪職技専'!H24+'2泉南支援'!H24+'3砂川厚生福祉C'!H24+'4貝塚高校'!H24+'5豊中上津島'!H24+'6摂津支援'!H24+'7西浦支援'!H24+'8枚方支援'!H24+'9鴻池'!H24+'10なわて'!H24+'11高槻'!H24+'12富田林'!H24</f>
        <v>0</v>
      </c>
      <c r="I24" s="98">
        <f>'1南大阪職技専'!I24+'2泉南支援'!I24+'3砂川厚生福祉C'!I24+'4貝塚高校'!I24+'5豊中上津島'!I24+'6摂津支援'!I24+'7西浦支援'!I24+'8枚方支援'!I24+'9鴻池'!I24+'10なわて'!I24+'11高槻'!I24+'12富田林'!I24</f>
        <v>0</v>
      </c>
      <c r="J24" s="98">
        <f>'1南大阪職技専'!J24+'2泉南支援'!J24+'3砂川厚生福祉C'!J24+'4貝塚高校'!J24+'5豊中上津島'!J24+'6摂津支援'!J24+'7西浦支援'!J24+'8枚方支援'!J24+'9鴻池'!J24+'10なわて'!J24+'11高槻'!J24+'12富田林'!J24</f>
        <v>0</v>
      </c>
      <c r="K24" s="98">
        <f>'1南大阪職技専'!K24+'2泉南支援'!K24+'3砂川厚生福祉C'!K24+'4貝塚高校'!K24+'5豊中上津島'!K24+'6摂津支援'!K24+'7西浦支援'!K24+'8枚方支援'!K24+'9鴻池'!K24+'10なわて'!K24+'11高槻'!K24+'12富田林'!K24</f>
        <v>0</v>
      </c>
      <c r="L24" s="98">
        <f>'1南大阪職技専'!L24+'2泉南支援'!L24+'3砂川厚生福祉C'!L24+'4貝塚高校'!L24+'5豊中上津島'!L24+'6摂津支援'!L24+'7西浦支援'!L24+'8枚方支援'!L24+'9鴻池'!L24+'10なわて'!L24+'11高槻'!L24+'12富田林'!L24</f>
        <v>0</v>
      </c>
      <c r="M24" s="98">
        <f>'1南大阪職技専'!M24+'2泉南支援'!M24+'3砂川厚生福祉C'!M24+'4貝塚高校'!M24+'5豊中上津島'!M24+'6摂津支援'!M24+'7西浦支援'!M24+'8枚方支援'!M24+'9鴻池'!M24+'10なわて'!M24+'11高槻'!M24+'12富田林'!M24</f>
        <v>0</v>
      </c>
      <c r="N24" s="98">
        <f>'1南大阪職技専'!N24+'2泉南支援'!N24+'3砂川厚生福祉C'!N24+'4貝塚高校'!N24+'5豊中上津島'!N24+'6摂津支援'!N24+'7西浦支援'!N24+'8枚方支援'!N24+'9鴻池'!N24+'10なわて'!N24+'11高槻'!N24+'12富田林'!N24</f>
        <v>0</v>
      </c>
      <c r="O24" s="98">
        <f>'1南大阪職技専'!O24+'2泉南支援'!O24+'3砂川厚生福祉C'!O24+'4貝塚高校'!O24+'5豊中上津島'!O24+'6摂津支援'!O24+'7西浦支援'!O24+'8枚方支援'!O24+'9鴻池'!O24+'10なわて'!O24+'11高槻'!O24+'12富田林'!O24</f>
        <v>0</v>
      </c>
      <c r="P24" s="114">
        <f t="shared" si="2"/>
        <v>0</v>
      </c>
      <c r="Q24" s="115">
        <f t="shared" si="3"/>
        <v>0</v>
      </c>
      <c r="R24" s="116">
        <f t="shared" si="4"/>
        <v>0</v>
      </c>
    </row>
    <row r="25" spans="2:24" ht="18.899999999999999" customHeight="1" x14ac:dyDescent="0.2">
      <c r="B25" s="16">
        <v>16</v>
      </c>
      <c r="C25" s="9" t="s">
        <v>44</v>
      </c>
      <c r="D25" s="98">
        <f>'1南大阪職技専'!D25+'2泉南支援'!D25+'3砂川厚生福祉C'!D25+'4貝塚高校'!D25+'5豊中上津島'!D25+'6摂津支援'!D25+'7西浦支援'!D25+'8枚方支援'!D25+'9鴻池'!D25+'10なわて'!D25+'11高槻'!D25+'12富田林'!D25</f>
        <v>0</v>
      </c>
      <c r="E25" s="98">
        <f>'1南大阪職技専'!E25+'2泉南支援'!E25+'3砂川厚生福祉C'!E25+'4貝塚高校'!E25+'5豊中上津島'!E25+'6摂津支援'!E25+'7西浦支援'!E25+'8枚方支援'!E25+'9鴻池'!E25+'10なわて'!E25+'11高槻'!E25+'12富田林'!E25</f>
        <v>0</v>
      </c>
      <c r="F25" s="98">
        <f>'1南大阪職技専'!F25+'2泉南支援'!F25+'3砂川厚生福祉C'!F25+'4貝塚高校'!F25+'5豊中上津島'!F25+'6摂津支援'!F25+'7西浦支援'!F25+'8枚方支援'!F25+'9鴻池'!F25+'10なわて'!F25+'11高槻'!F25+'12富田林'!F25</f>
        <v>0</v>
      </c>
      <c r="G25" s="98">
        <f>'1南大阪職技専'!G25+'2泉南支援'!G25+'3砂川厚生福祉C'!G25+'4貝塚高校'!G25+'5豊中上津島'!G25+'6摂津支援'!G25+'7西浦支援'!G25+'8枚方支援'!G25+'9鴻池'!G25+'10なわて'!G25+'11高槻'!G25+'12富田林'!G25</f>
        <v>0</v>
      </c>
      <c r="H25" s="98">
        <f>'1南大阪職技専'!H25+'2泉南支援'!H25+'3砂川厚生福祉C'!H25+'4貝塚高校'!H25+'5豊中上津島'!H25+'6摂津支援'!H25+'7西浦支援'!H25+'8枚方支援'!H25+'9鴻池'!H25+'10なわて'!H25+'11高槻'!H25+'12富田林'!H25</f>
        <v>0</v>
      </c>
      <c r="I25" s="98">
        <f>'1南大阪職技専'!I25+'2泉南支援'!I25+'3砂川厚生福祉C'!I25+'4貝塚高校'!I25+'5豊中上津島'!I25+'6摂津支援'!I25+'7西浦支援'!I25+'8枚方支援'!I25+'9鴻池'!I25+'10なわて'!I25+'11高槻'!I25+'12富田林'!I25</f>
        <v>0</v>
      </c>
      <c r="J25" s="98">
        <f>'1南大阪職技専'!J25+'2泉南支援'!J25+'3砂川厚生福祉C'!J25+'4貝塚高校'!J25+'5豊中上津島'!J25+'6摂津支援'!J25+'7西浦支援'!J25+'8枚方支援'!J25+'9鴻池'!J25+'10なわて'!J25+'11高槻'!J25+'12富田林'!J25</f>
        <v>0</v>
      </c>
      <c r="K25" s="98">
        <f>'1南大阪職技専'!K25+'2泉南支援'!K25+'3砂川厚生福祉C'!K25+'4貝塚高校'!K25+'5豊中上津島'!K25+'6摂津支援'!K25+'7西浦支援'!K25+'8枚方支援'!K25+'9鴻池'!K25+'10なわて'!K25+'11高槻'!K25+'12富田林'!K25</f>
        <v>0</v>
      </c>
      <c r="L25" s="98">
        <f>'1南大阪職技専'!L25+'2泉南支援'!L25+'3砂川厚生福祉C'!L25+'4貝塚高校'!L25+'5豊中上津島'!L25+'6摂津支援'!L25+'7西浦支援'!L25+'8枚方支援'!L25+'9鴻池'!L25+'10なわて'!L25+'11高槻'!L25+'12富田林'!L25</f>
        <v>0</v>
      </c>
      <c r="M25" s="98">
        <f>'1南大阪職技専'!M25+'2泉南支援'!M25+'3砂川厚生福祉C'!M25+'4貝塚高校'!M25+'5豊中上津島'!M25+'6摂津支援'!M25+'7西浦支援'!M25+'8枚方支援'!M25+'9鴻池'!M25+'10なわて'!M25+'11高槻'!M25+'12富田林'!M25</f>
        <v>0</v>
      </c>
      <c r="N25" s="98">
        <f>'1南大阪職技専'!N25+'2泉南支援'!N25+'3砂川厚生福祉C'!N25+'4貝塚高校'!N25+'5豊中上津島'!N25+'6摂津支援'!N25+'7西浦支援'!N25+'8枚方支援'!N25+'9鴻池'!N25+'10なわて'!N25+'11高槻'!N25+'12富田林'!N25</f>
        <v>0</v>
      </c>
      <c r="O25" s="98">
        <f>'1南大阪職技専'!O25+'2泉南支援'!O25+'3砂川厚生福祉C'!O25+'4貝塚高校'!O25+'5豊中上津島'!O25+'6摂津支援'!O25+'7西浦支援'!O25+'8枚方支援'!O25+'9鴻池'!O25+'10なわて'!O25+'11高槻'!O25+'12富田林'!O25</f>
        <v>0</v>
      </c>
      <c r="P25" s="114">
        <f t="shared" si="2"/>
        <v>0</v>
      </c>
      <c r="Q25" s="115">
        <f t="shared" si="3"/>
        <v>0</v>
      </c>
      <c r="R25" s="116">
        <f t="shared" si="4"/>
        <v>0</v>
      </c>
    </row>
    <row r="26" spans="2:24" ht="18.899999999999999" customHeight="1" x14ac:dyDescent="0.2">
      <c r="B26" s="16">
        <v>17</v>
      </c>
      <c r="C26" s="9" t="s">
        <v>45</v>
      </c>
      <c r="D26" s="98">
        <f>'1南大阪職技専'!D26+'2泉南支援'!D26+'3砂川厚生福祉C'!D26+'4貝塚高校'!D26+'5豊中上津島'!D26+'6摂津支援'!D26+'7西浦支援'!D26+'8枚方支援'!D26+'9鴻池'!D26+'10なわて'!D26+'11高槻'!D26+'12富田林'!D26</f>
        <v>0</v>
      </c>
      <c r="E26" s="98">
        <f>'1南大阪職技専'!E26+'2泉南支援'!E26+'3砂川厚生福祉C'!E26+'4貝塚高校'!E26+'5豊中上津島'!E26+'6摂津支援'!E26+'7西浦支援'!E26+'8枚方支援'!E26+'9鴻池'!E26+'10なわて'!E26+'11高槻'!E26+'12富田林'!E26</f>
        <v>0</v>
      </c>
      <c r="F26" s="98">
        <f>'1南大阪職技専'!F26+'2泉南支援'!F26+'3砂川厚生福祉C'!F26+'4貝塚高校'!F26+'5豊中上津島'!F26+'6摂津支援'!F26+'7西浦支援'!F26+'8枚方支援'!F26+'9鴻池'!F26+'10なわて'!F26+'11高槻'!F26+'12富田林'!F26</f>
        <v>0</v>
      </c>
      <c r="G26" s="98">
        <f>'1南大阪職技専'!G26+'2泉南支援'!G26+'3砂川厚生福祉C'!G26+'4貝塚高校'!G26+'5豊中上津島'!G26+'6摂津支援'!G26+'7西浦支援'!G26+'8枚方支援'!G26+'9鴻池'!G26+'10なわて'!G26+'11高槻'!G26+'12富田林'!G26</f>
        <v>0</v>
      </c>
      <c r="H26" s="98">
        <f>'1南大阪職技専'!H26+'2泉南支援'!H26+'3砂川厚生福祉C'!H26+'4貝塚高校'!H26+'5豊中上津島'!H26+'6摂津支援'!H26+'7西浦支援'!H26+'8枚方支援'!H26+'9鴻池'!H26+'10なわて'!H26+'11高槻'!H26+'12富田林'!H26</f>
        <v>0</v>
      </c>
      <c r="I26" s="98">
        <f>'1南大阪職技専'!I26+'2泉南支援'!I26+'3砂川厚生福祉C'!I26+'4貝塚高校'!I26+'5豊中上津島'!I26+'6摂津支援'!I26+'7西浦支援'!I26+'8枚方支援'!I26+'9鴻池'!I26+'10なわて'!I26+'11高槻'!I26+'12富田林'!I26</f>
        <v>0</v>
      </c>
      <c r="J26" s="98">
        <f>'1南大阪職技専'!J26+'2泉南支援'!J26+'3砂川厚生福祉C'!J26+'4貝塚高校'!J26+'5豊中上津島'!J26+'6摂津支援'!J26+'7西浦支援'!J26+'8枚方支援'!J26+'9鴻池'!J26+'10なわて'!J26+'11高槻'!J26+'12富田林'!J26</f>
        <v>0</v>
      </c>
      <c r="K26" s="98">
        <f>'1南大阪職技専'!K26+'2泉南支援'!K26+'3砂川厚生福祉C'!K26+'4貝塚高校'!K26+'5豊中上津島'!K26+'6摂津支援'!K26+'7西浦支援'!K26+'8枚方支援'!K26+'9鴻池'!K26+'10なわて'!K26+'11高槻'!K26+'12富田林'!K26</f>
        <v>0</v>
      </c>
      <c r="L26" s="98">
        <f>'1南大阪職技専'!L26+'2泉南支援'!L26+'3砂川厚生福祉C'!L26+'4貝塚高校'!L26+'5豊中上津島'!L26+'6摂津支援'!L26+'7西浦支援'!L26+'8枚方支援'!L26+'9鴻池'!L26+'10なわて'!L26+'11高槻'!L26+'12富田林'!L26</f>
        <v>0</v>
      </c>
      <c r="M26" s="98">
        <f>'1南大阪職技専'!M26+'2泉南支援'!M26+'3砂川厚生福祉C'!M26+'4貝塚高校'!M26+'5豊中上津島'!M26+'6摂津支援'!M26+'7西浦支援'!M26+'8枚方支援'!M26+'9鴻池'!M26+'10なわて'!M26+'11高槻'!M26+'12富田林'!M26</f>
        <v>0</v>
      </c>
      <c r="N26" s="98">
        <f>'1南大阪職技専'!N26+'2泉南支援'!N26+'3砂川厚生福祉C'!N26+'4貝塚高校'!N26+'5豊中上津島'!N26+'6摂津支援'!N26+'7西浦支援'!N26+'8枚方支援'!N26+'9鴻池'!N26+'10なわて'!N26+'11高槻'!N26+'12富田林'!N26</f>
        <v>0</v>
      </c>
      <c r="O26" s="98">
        <f>'1南大阪職技専'!O26+'2泉南支援'!O26+'3砂川厚生福祉C'!O26+'4貝塚高校'!O26+'5豊中上津島'!O26+'6摂津支援'!O26+'7西浦支援'!O26+'8枚方支援'!O26+'9鴻池'!O26+'10なわて'!O26+'11高槻'!O26+'12富田林'!O26</f>
        <v>0</v>
      </c>
      <c r="P26" s="114">
        <f t="shared" si="2"/>
        <v>0</v>
      </c>
      <c r="Q26" s="115">
        <f t="shared" si="3"/>
        <v>0</v>
      </c>
      <c r="R26" s="116">
        <f t="shared" si="4"/>
        <v>0</v>
      </c>
    </row>
    <row r="27" spans="2:24" ht="18.899999999999999" customHeight="1" x14ac:dyDescent="0.2">
      <c r="B27" s="16">
        <v>18</v>
      </c>
      <c r="C27" s="9" t="s">
        <v>46</v>
      </c>
      <c r="D27" s="98">
        <f>'1南大阪職技専'!D27+'2泉南支援'!D27+'3砂川厚生福祉C'!D27+'4貝塚高校'!D27+'5豊中上津島'!D27+'6摂津支援'!D27+'7西浦支援'!D27+'8枚方支援'!D27+'9鴻池'!D27+'10なわて'!D27+'11高槻'!D27+'12富田林'!D27</f>
        <v>0</v>
      </c>
      <c r="E27" s="98">
        <f>'1南大阪職技専'!E27+'2泉南支援'!E27+'3砂川厚生福祉C'!E27+'4貝塚高校'!E27+'5豊中上津島'!E27+'6摂津支援'!E27+'7西浦支援'!E27+'8枚方支援'!E27+'9鴻池'!E27+'10なわて'!E27+'11高槻'!E27+'12富田林'!E27</f>
        <v>0</v>
      </c>
      <c r="F27" s="98">
        <f>'1南大阪職技専'!F27+'2泉南支援'!F27+'3砂川厚生福祉C'!F27+'4貝塚高校'!F27+'5豊中上津島'!F27+'6摂津支援'!F27+'7西浦支援'!F27+'8枚方支援'!F27+'9鴻池'!F27+'10なわて'!F27+'11高槻'!F27+'12富田林'!F27</f>
        <v>0</v>
      </c>
      <c r="G27" s="98">
        <f>'1南大阪職技専'!G27+'2泉南支援'!G27+'3砂川厚生福祉C'!G27+'4貝塚高校'!G27+'5豊中上津島'!G27+'6摂津支援'!G27+'7西浦支援'!G27+'8枚方支援'!G27+'9鴻池'!G27+'10なわて'!G27+'11高槻'!G27+'12富田林'!G27</f>
        <v>0</v>
      </c>
      <c r="H27" s="98">
        <f>'1南大阪職技専'!H27+'2泉南支援'!H27+'3砂川厚生福祉C'!H27+'4貝塚高校'!H27+'5豊中上津島'!H27+'6摂津支援'!H27+'7西浦支援'!H27+'8枚方支援'!H27+'9鴻池'!H27+'10なわて'!H27+'11高槻'!H27+'12富田林'!H27</f>
        <v>0</v>
      </c>
      <c r="I27" s="98">
        <f>'1南大阪職技専'!I27+'2泉南支援'!I27+'3砂川厚生福祉C'!I27+'4貝塚高校'!I27+'5豊中上津島'!I27+'6摂津支援'!I27+'7西浦支援'!I27+'8枚方支援'!I27+'9鴻池'!I27+'10なわて'!I27+'11高槻'!I27+'12富田林'!I27</f>
        <v>0</v>
      </c>
      <c r="J27" s="98">
        <f>'1南大阪職技専'!J27+'2泉南支援'!J27+'3砂川厚生福祉C'!J27+'4貝塚高校'!J27+'5豊中上津島'!J27+'6摂津支援'!J27+'7西浦支援'!J27+'8枚方支援'!J27+'9鴻池'!J27+'10なわて'!J27+'11高槻'!J27+'12富田林'!J27</f>
        <v>0</v>
      </c>
      <c r="K27" s="98">
        <f>'1南大阪職技専'!K27+'2泉南支援'!K27+'3砂川厚生福祉C'!K27+'4貝塚高校'!K27+'5豊中上津島'!K27+'6摂津支援'!K27+'7西浦支援'!K27+'8枚方支援'!K27+'9鴻池'!K27+'10なわて'!K27+'11高槻'!K27+'12富田林'!K27</f>
        <v>0</v>
      </c>
      <c r="L27" s="98">
        <f>'1南大阪職技専'!L27+'2泉南支援'!L27+'3砂川厚生福祉C'!L27+'4貝塚高校'!L27+'5豊中上津島'!L27+'6摂津支援'!L27+'7西浦支援'!L27+'8枚方支援'!L27+'9鴻池'!L27+'10なわて'!L27+'11高槻'!L27+'12富田林'!L27</f>
        <v>0</v>
      </c>
      <c r="M27" s="98">
        <f>'1南大阪職技専'!M27+'2泉南支援'!M27+'3砂川厚生福祉C'!M27+'4貝塚高校'!M27+'5豊中上津島'!M27+'6摂津支援'!M27+'7西浦支援'!M27+'8枚方支援'!M27+'9鴻池'!M27+'10なわて'!M27+'11高槻'!M27+'12富田林'!M27</f>
        <v>0</v>
      </c>
      <c r="N27" s="98">
        <f>'1南大阪職技専'!N27+'2泉南支援'!N27+'3砂川厚生福祉C'!N27+'4貝塚高校'!N27+'5豊中上津島'!N27+'6摂津支援'!N27+'7西浦支援'!N27+'8枚方支援'!N27+'9鴻池'!N27+'10なわて'!N27+'11高槻'!N27+'12富田林'!N27</f>
        <v>0</v>
      </c>
      <c r="O27" s="98">
        <f>'1南大阪職技専'!O27+'2泉南支援'!O27+'3砂川厚生福祉C'!O27+'4貝塚高校'!O27+'5豊中上津島'!O27+'6摂津支援'!O27+'7西浦支援'!O27+'8枚方支援'!O27+'9鴻池'!O27+'10なわて'!O27+'11高槻'!O27+'12富田林'!O27</f>
        <v>0</v>
      </c>
      <c r="P27" s="114">
        <f t="shared" si="2"/>
        <v>0</v>
      </c>
      <c r="Q27" s="115">
        <f t="shared" si="3"/>
        <v>0</v>
      </c>
      <c r="R27" s="116">
        <f t="shared" si="4"/>
        <v>0</v>
      </c>
    </row>
    <row r="28" spans="2:24" ht="18.899999999999999" customHeight="1" x14ac:dyDescent="0.2">
      <c r="B28" s="16">
        <v>19</v>
      </c>
      <c r="C28" s="9" t="s">
        <v>104</v>
      </c>
      <c r="D28" s="98">
        <f>'1南大阪職技専'!D28+'2泉南支援'!D28+'3砂川厚生福祉C'!D28+'4貝塚高校'!D28+'5豊中上津島'!D28+'6摂津支援'!D28+'7西浦支援'!D28+'8枚方支援'!D28+'9鴻池'!D28+'10なわて'!D28+'11高槻'!D28+'12富田林'!D28</f>
        <v>0</v>
      </c>
      <c r="E28" s="98">
        <f>'1南大阪職技専'!E28+'2泉南支援'!E28+'3砂川厚生福祉C'!E28+'4貝塚高校'!E28+'5豊中上津島'!E28+'6摂津支援'!E28+'7西浦支援'!E28+'8枚方支援'!E28+'9鴻池'!E28+'10なわて'!E28+'11高槻'!E28+'12富田林'!E28</f>
        <v>0</v>
      </c>
      <c r="F28" s="98">
        <f>'1南大阪職技専'!F28+'2泉南支援'!F28+'3砂川厚生福祉C'!F28+'4貝塚高校'!F28+'5豊中上津島'!F28+'6摂津支援'!F28+'7西浦支援'!F28+'8枚方支援'!F28+'9鴻池'!F28+'10なわて'!F28+'11高槻'!F28+'12富田林'!F28</f>
        <v>0</v>
      </c>
      <c r="G28" s="98">
        <f>'1南大阪職技専'!G28+'2泉南支援'!G28+'3砂川厚生福祉C'!G28+'4貝塚高校'!G28+'5豊中上津島'!G28+'6摂津支援'!G28+'7西浦支援'!G28+'8枚方支援'!G28+'9鴻池'!G28+'10なわて'!G28+'11高槻'!G28+'12富田林'!G28</f>
        <v>0</v>
      </c>
      <c r="H28" s="98">
        <f>'1南大阪職技専'!H28+'2泉南支援'!H28+'3砂川厚生福祉C'!H28+'4貝塚高校'!H28+'5豊中上津島'!H28+'6摂津支援'!H28+'7西浦支援'!H28+'8枚方支援'!H28+'9鴻池'!H28+'10なわて'!H28+'11高槻'!H28+'12富田林'!H28</f>
        <v>0</v>
      </c>
      <c r="I28" s="98">
        <f>'1南大阪職技専'!I28+'2泉南支援'!I28+'3砂川厚生福祉C'!I28+'4貝塚高校'!I28+'5豊中上津島'!I28+'6摂津支援'!I28+'7西浦支援'!I28+'8枚方支援'!I28+'9鴻池'!I28+'10なわて'!I28+'11高槻'!I28+'12富田林'!I28</f>
        <v>0</v>
      </c>
      <c r="J28" s="98">
        <f>'1南大阪職技専'!J28+'2泉南支援'!J28+'3砂川厚生福祉C'!J28+'4貝塚高校'!J28+'5豊中上津島'!J28+'6摂津支援'!J28+'7西浦支援'!J28+'8枚方支援'!J28+'9鴻池'!J28+'10なわて'!J28+'11高槻'!J28+'12富田林'!J28</f>
        <v>0</v>
      </c>
      <c r="K28" s="98">
        <f>'1南大阪職技専'!K28+'2泉南支援'!K28+'3砂川厚生福祉C'!K28+'4貝塚高校'!K28+'5豊中上津島'!K28+'6摂津支援'!K28+'7西浦支援'!K28+'8枚方支援'!K28+'9鴻池'!K28+'10なわて'!K28+'11高槻'!K28+'12富田林'!K28</f>
        <v>0</v>
      </c>
      <c r="L28" s="98">
        <f>'1南大阪職技専'!L28+'2泉南支援'!L28+'3砂川厚生福祉C'!L28+'4貝塚高校'!L28+'5豊中上津島'!L28+'6摂津支援'!L28+'7西浦支援'!L28+'8枚方支援'!L28+'9鴻池'!L28+'10なわて'!L28+'11高槻'!L28+'12富田林'!L28</f>
        <v>0</v>
      </c>
      <c r="M28" s="98">
        <f>'1南大阪職技専'!M28+'2泉南支援'!M28+'3砂川厚生福祉C'!M28+'4貝塚高校'!M28+'5豊中上津島'!M28+'6摂津支援'!M28+'7西浦支援'!M28+'8枚方支援'!M28+'9鴻池'!M28+'10なわて'!M28+'11高槻'!M28+'12富田林'!M28</f>
        <v>0</v>
      </c>
      <c r="N28" s="98">
        <f>'1南大阪職技専'!N28+'2泉南支援'!N28+'3砂川厚生福祉C'!N28+'4貝塚高校'!N28+'5豊中上津島'!N28+'6摂津支援'!N28+'7西浦支援'!N28+'8枚方支援'!N28+'9鴻池'!N28+'10なわて'!N28+'11高槻'!N28+'12富田林'!N28</f>
        <v>0</v>
      </c>
      <c r="O28" s="98">
        <f>'1南大阪職技専'!O28+'2泉南支援'!O28+'3砂川厚生福祉C'!O28+'4貝塚高校'!O28+'5豊中上津島'!O28+'6摂津支援'!O28+'7西浦支援'!O28+'8枚方支援'!O28+'9鴻池'!O28+'10なわて'!O28+'11高槻'!O28+'12富田林'!O28</f>
        <v>0</v>
      </c>
      <c r="P28" s="117">
        <f t="shared" si="2"/>
        <v>0</v>
      </c>
      <c r="Q28" s="113"/>
      <c r="R28" s="113"/>
    </row>
    <row r="29" spans="2:24" ht="18.899999999999999" customHeight="1" x14ac:dyDescent="0.2">
      <c r="B29" s="17">
        <v>20</v>
      </c>
      <c r="C29" s="42" t="s">
        <v>154</v>
      </c>
      <c r="D29" s="99">
        <f>'1南大阪職技専'!D29+'2泉南支援'!D29+'3砂川厚生福祉C'!D29+'4貝塚高校'!D29+'5豊中上津島'!D29+'6摂津支援'!D29+'7西浦支援'!D29+'8枚方支援'!D29+'9鴻池'!D29+'10なわて'!D29+'11高槻'!D29+'12富田林'!D29</f>
        <v>0</v>
      </c>
      <c r="E29" s="99">
        <f>'1南大阪職技専'!E29+'2泉南支援'!E29+'3砂川厚生福祉C'!E29+'4貝塚高校'!E29+'5豊中上津島'!E29+'6摂津支援'!E29+'7西浦支援'!E29+'8枚方支援'!E29+'9鴻池'!E29+'10なわて'!E29+'11高槻'!E29+'12富田林'!E29</f>
        <v>0</v>
      </c>
      <c r="F29" s="99">
        <f>'1南大阪職技専'!F29+'2泉南支援'!F29+'3砂川厚生福祉C'!F29+'4貝塚高校'!F29+'5豊中上津島'!F29+'6摂津支援'!F29+'7西浦支援'!F29+'8枚方支援'!F29+'9鴻池'!F29+'10なわて'!F29+'11高槻'!F29+'12富田林'!F29</f>
        <v>0</v>
      </c>
      <c r="G29" s="99">
        <f>'1南大阪職技専'!G29+'2泉南支援'!G29+'3砂川厚生福祉C'!G29+'4貝塚高校'!G29+'5豊中上津島'!G29+'6摂津支援'!G29+'7西浦支援'!G29+'8枚方支援'!G29+'9鴻池'!G29+'10なわて'!G29+'11高槻'!G29+'12富田林'!G29</f>
        <v>0</v>
      </c>
      <c r="H29" s="99">
        <f>'1南大阪職技専'!H29+'2泉南支援'!H29+'3砂川厚生福祉C'!H29+'4貝塚高校'!H29+'5豊中上津島'!H29+'6摂津支援'!H29+'7西浦支援'!H29+'8枚方支援'!H29+'9鴻池'!H29+'10なわて'!H29+'11高槻'!H29+'12富田林'!H29</f>
        <v>0</v>
      </c>
      <c r="I29" s="99">
        <f>'1南大阪職技専'!I29+'2泉南支援'!I29+'3砂川厚生福祉C'!I29+'4貝塚高校'!I29+'5豊中上津島'!I29+'6摂津支援'!I29+'7西浦支援'!I29+'8枚方支援'!I29+'9鴻池'!I29+'10なわて'!I29+'11高槻'!I29+'12富田林'!I29</f>
        <v>0</v>
      </c>
      <c r="J29" s="99">
        <f>'1南大阪職技専'!J29+'2泉南支援'!J29+'3砂川厚生福祉C'!J29+'4貝塚高校'!J29+'5豊中上津島'!J29+'6摂津支援'!J29+'7西浦支援'!J29+'8枚方支援'!J29+'9鴻池'!J29+'10なわて'!J29+'11高槻'!J29+'12富田林'!J29</f>
        <v>0</v>
      </c>
      <c r="K29" s="99">
        <f>'1南大阪職技専'!K29+'2泉南支援'!K29+'3砂川厚生福祉C'!K29+'4貝塚高校'!K29+'5豊中上津島'!K29+'6摂津支援'!K29+'7西浦支援'!K29+'8枚方支援'!K29+'9鴻池'!K29+'10なわて'!K29+'11高槻'!K29+'12富田林'!K29</f>
        <v>0</v>
      </c>
      <c r="L29" s="99">
        <f>'1南大阪職技専'!L29+'2泉南支援'!L29+'3砂川厚生福祉C'!L29+'4貝塚高校'!L29+'5豊中上津島'!L29+'6摂津支援'!L29+'7西浦支援'!L29+'8枚方支援'!L29+'9鴻池'!L29+'10なわて'!L29+'11高槻'!L29+'12富田林'!L29</f>
        <v>0</v>
      </c>
      <c r="M29" s="99">
        <f>'1南大阪職技専'!M29+'2泉南支援'!M29+'3砂川厚生福祉C'!M29+'4貝塚高校'!M29+'5豊中上津島'!M29+'6摂津支援'!M29+'7西浦支援'!M29+'8枚方支援'!M29+'9鴻池'!M29+'10なわて'!M29+'11高槻'!M29+'12富田林'!M29</f>
        <v>0</v>
      </c>
      <c r="N29" s="99">
        <f>'1南大阪職技専'!N29+'2泉南支援'!N29+'3砂川厚生福祉C'!N29+'4貝塚高校'!N29+'5豊中上津島'!N29+'6摂津支援'!N29+'7西浦支援'!N29+'8枚方支援'!N29+'9鴻池'!N29+'10なわて'!N29+'11高槻'!N29+'12富田林'!N29</f>
        <v>0</v>
      </c>
      <c r="O29" s="100">
        <f>'1南大阪職技専'!O29+'2泉南支援'!O29+'3砂川厚生福祉C'!O29+'4貝塚高校'!O29+'5豊中上津島'!O29+'6摂津支援'!O29+'7西浦支援'!O29+'8枚方支援'!O29+'9鴻池'!O29+'10なわて'!O29+'11高槻'!O29+'12富田林'!O29</f>
        <v>0</v>
      </c>
      <c r="P29" s="118">
        <f t="shared" si="2"/>
        <v>0</v>
      </c>
      <c r="Q29" s="113"/>
      <c r="R29" s="113"/>
    </row>
    <row r="30" spans="2:24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2:24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85"/>
  <sheetViews>
    <sheetView showGridLines="0" tabSelected="1" view="pageBreakPreview" zoomScale="85" zoomScaleNormal="100" zoomScaleSheetLayoutView="85" workbookViewId="0">
      <selection activeCell="C36" sqref="C36"/>
    </sheetView>
  </sheetViews>
  <sheetFormatPr defaultRowHeight="13.2" x14ac:dyDescent="0.2"/>
  <cols>
    <col min="1" max="2" width="1.21875" customWidth="1"/>
    <col min="3" max="17" width="7.21875" customWidth="1"/>
  </cols>
  <sheetData>
    <row r="1" spans="1:18" ht="30.75" customHeight="1" thickBot="1" x14ac:dyDescent="0.25">
      <c r="C1" s="71" t="s">
        <v>143</v>
      </c>
      <c r="D1" s="150" t="s">
        <v>138</v>
      </c>
      <c r="E1" s="150"/>
    </row>
    <row r="2" spans="1:18" ht="13.8" thickTop="1" x14ac:dyDescent="0.2"/>
    <row r="3" spans="1:18" ht="26.4" x14ac:dyDescent="0.2">
      <c r="A3" s="23"/>
      <c r="B3" s="163" t="str">
        <f ca="1">一時集計表!D2</f>
        <v>大阪府立枚方支援学校・大阪府立むらの高等支援学校</v>
      </c>
      <c r="J3" s="22"/>
      <c r="K3" s="25" t="s">
        <v>72</v>
      </c>
      <c r="L3" s="149" t="str">
        <f ca="1">一時集計表!D3</f>
        <v>（株）ライジングコーポレーション</v>
      </c>
      <c r="M3" s="149"/>
      <c r="N3" s="149"/>
      <c r="O3" s="149"/>
      <c r="P3" s="164" t="s">
        <v>70</v>
      </c>
      <c r="Q3" s="26">
        <f ca="1">一時集計表!D4</f>
        <v>180</v>
      </c>
      <c r="R3" s="24" t="s">
        <v>71</v>
      </c>
    </row>
    <row r="5" spans="1:18" ht="19.2" x14ac:dyDescent="0.2">
      <c r="B5" s="27"/>
      <c r="C5" s="28" t="s">
        <v>73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36" spans="2:18" ht="19.2" x14ac:dyDescent="0.2">
      <c r="B36" s="27"/>
      <c r="C36" s="28" t="s">
        <v>74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61" spans="2:19" ht="19.2" x14ac:dyDescent="0.2">
      <c r="B61" s="27"/>
      <c r="C61" s="28" t="s">
        <v>75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2:19" ht="6" customHeight="1" x14ac:dyDescent="0.2">
      <c r="R62" s="20"/>
      <c r="S62" s="20"/>
    </row>
    <row r="63" spans="2:19" x14ac:dyDescent="0.2">
      <c r="C63" s="32"/>
      <c r="D63" s="32" t="s">
        <v>76</v>
      </c>
      <c r="E63" s="33" t="s">
        <v>7</v>
      </c>
      <c r="F63" s="33" t="s">
        <v>8</v>
      </c>
      <c r="G63" s="33" t="s">
        <v>9</v>
      </c>
      <c r="H63" s="33" t="s">
        <v>10</v>
      </c>
      <c r="I63" s="33" t="s">
        <v>11</v>
      </c>
      <c r="J63" s="33" t="s">
        <v>2</v>
      </c>
      <c r="K63" s="33" t="s">
        <v>12</v>
      </c>
      <c r="L63" s="33" t="s">
        <v>13</v>
      </c>
      <c r="M63" s="33" t="s">
        <v>14</v>
      </c>
      <c r="N63" s="33" t="s">
        <v>15</v>
      </c>
      <c r="O63" s="33" t="s">
        <v>16</v>
      </c>
      <c r="P63" s="33" t="s">
        <v>17</v>
      </c>
      <c r="Q63" s="33" t="s">
        <v>3</v>
      </c>
      <c r="R63" s="33" t="s">
        <v>27</v>
      </c>
      <c r="S63" s="20"/>
    </row>
    <row r="64" spans="2:19" x14ac:dyDescent="0.2">
      <c r="C64" s="30" t="s">
        <v>77</v>
      </c>
      <c r="D64" s="30" t="s">
        <v>48</v>
      </c>
      <c r="E64" s="31" t="str">
        <f ca="1">IF(ISNUMBER(一時集計表!D7),一時集計表!D7,"")</f>
        <v/>
      </c>
      <c r="F64" s="31" t="str">
        <f ca="1">IF(ISNUMBER(一時集計表!E7),一時集計表!E7,"")</f>
        <v/>
      </c>
      <c r="G64" s="31" t="str">
        <f ca="1">IF(ISNUMBER(一時集計表!F7),一時集計表!F7,"")</f>
        <v/>
      </c>
      <c r="H64" s="31" t="str">
        <f ca="1">IF(ISNUMBER(一時集計表!G7),一時集計表!G7,"")</f>
        <v/>
      </c>
      <c r="I64" s="31" t="str">
        <f ca="1">IF(ISNUMBER(一時集計表!H7),一時集計表!H7,"")</f>
        <v/>
      </c>
      <c r="J64" s="31" t="str">
        <f ca="1">IF(ISNUMBER(一時集計表!I7),一時集計表!I7,"")</f>
        <v/>
      </c>
      <c r="K64" s="31" t="str">
        <f ca="1">IF(ISNUMBER(一時集計表!J7),一時集計表!J7,"")</f>
        <v/>
      </c>
      <c r="L64" s="31" t="str">
        <f ca="1">IF(ISNUMBER(一時集計表!K7),一時集計表!K7,"")</f>
        <v/>
      </c>
      <c r="M64" s="31" t="str">
        <f ca="1">IF(ISNUMBER(一時集計表!L7),一時集計表!L7,"")</f>
        <v/>
      </c>
      <c r="N64" s="31" t="str">
        <f ca="1">IF(ISNUMBER(一時集計表!M7),一時集計表!M7,"")</f>
        <v/>
      </c>
      <c r="O64" s="31" t="str">
        <f ca="1">IF(ISNUMBER(一時集計表!N7),一時集計表!N7,"")</f>
        <v/>
      </c>
      <c r="P64" s="31" t="str">
        <f ca="1">IF(ISNUMBER(一時集計表!O7),一時集計表!O7,"")</f>
        <v/>
      </c>
      <c r="Q64" s="106" t="str">
        <f ca="1">IF(ISNUMBER(一時集計表!P7),一時集計表!P7,"")</f>
        <v/>
      </c>
      <c r="R64" s="31" t="str">
        <f ca="1">IF(ISNUMBER(一時集計表!Q7),一時集計表!Q7,"")</f>
        <v/>
      </c>
      <c r="S64" s="21"/>
    </row>
    <row r="65" spans="3:19" x14ac:dyDescent="0.2">
      <c r="C65" s="30" t="s">
        <v>78</v>
      </c>
      <c r="D65" s="30" t="s">
        <v>49</v>
      </c>
      <c r="E65" s="31" t="str">
        <f ca="1">IF(ISNUMBER(一時集計表!D8),一時集計表!D8,"")</f>
        <v/>
      </c>
      <c r="F65" s="31" t="str">
        <f ca="1">IF(ISNUMBER(一時集計表!E8),一時集計表!E8,"")</f>
        <v/>
      </c>
      <c r="G65" s="31" t="str">
        <f ca="1">IF(ISNUMBER(一時集計表!F8),一時集計表!F8,"")</f>
        <v/>
      </c>
      <c r="H65" s="31" t="str">
        <f ca="1">IF(ISNUMBER(一時集計表!G8),一時集計表!G8,"")</f>
        <v/>
      </c>
      <c r="I65" s="31" t="str">
        <f ca="1">IF(ISNUMBER(一時集計表!H8),一時集計表!H8,"")</f>
        <v/>
      </c>
      <c r="J65" s="31" t="str">
        <f ca="1">IF(ISNUMBER(一時集計表!I8),一時集計表!I8,"")</f>
        <v/>
      </c>
      <c r="K65" s="31" t="str">
        <f ca="1">IF(ISNUMBER(一時集計表!J8),一時集計表!J8,"")</f>
        <v/>
      </c>
      <c r="L65" s="31">
        <f ca="1">IF(ISNUMBER(一時集計表!K8),一時集計表!K8,"")</f>
        <v>5524</v>
      </c>
      <c r="M65" s="31">
        <f ca="1">IF(ISNUMBER(一時集計表!L8),一時集計表!L8,"")</f>
        <v>12536</v>
      </c>
      <c r="N65" s="31">
        <f ca="1">IF(ISNUMBER(一時集計表!M8),一時集計表!M8,"")</f>
        <v>13865</v>
      </c>
      <c r="O65" s="31">
        <f ca="1">IF(ISNUMBER(一時集計表!N8),一時集計表!N8,"")</f>
        <v>17826</v>
      </c>
      <c r="P65" s="31">
        <f ca="1">IF(ISNUMBER(一時集計表!O8),一時集計表!O8,"")</f>
        <v>18274</v>
      </c>
      <c r="Q65" s="106">
        <f ca="1">IF(ISNUMBER(一時集計表!P8),一時集計表!P8,"")</f>
        <v>68025</v>
      </c>
      <c r="R65" s="31">
        <f ca="1">IF(ISNUMBER(一時集計表!Q8),一時集計表!Q8,"")</f>
        <v>68025</v>
      </c>
      <c r="S65" s="21"/>
    </row>
    <row r="66" spans="3:19" x14ac:dyDescent="0.2">
      <c r="C66" s="30" t="s">
        <v>79</v>
      </c>
      <c r="D66" s="30" t="s">
        <v>50</v>
      </c>
      <c r="E66" s="31">
        <f ca="1">IF(ISNUMBER(一時集計表!D9),一時集計表!D9,"")</f>
        <v>23561</v>
      </c>
      <c r="F66" s="31">
        <f ca="1">IF(ISNUMBER(一時集計表!E9),一時集計表!E9,"")</f>
        <v>24953</v>
      </c>
      <c r="G66" s="31">
        <f ca="1">IF(ISNUMBER(一時集計表!F9),一時集計表!F9,"")</f>
        <v>25802</v>
      </c>
      <c r="H66" s="31">
        <f ca="1">IF(ISNUMBER(一時集計表!G9),一時集計表!G9,"")</f>
        <v>21022</v>
      </c>
      <c r="I66" s="31">
        <f ca="1">IF(ISNUMBER(一時集計表!H9),一時集計表!H9,"")</f>
        <v>27437</v>
      </c>
      <c r="J66" s="31">
        <f ca="1">IF(ISNUMBER(一時集計表!I9),一時集計表!I9,"")</f>
        <v>21982</v>
      </c>
      <c r="K66" s="31">
        <f ca="1">IF(ISNUMBER(一時集計表!J9),一時集計表!J9,"")</f>
        <v>16043</v>
      </c>
      <c r="L66" s="31">
        <f ca="1">IF(ISNUMBER(一時集計表!K9),一時集計表!K9,"")</f>
        <v>16760</v>
      </c>
      <c r="M66" s="31">
        <f ca="1">IF(ISNUMBER(一時集計表!L9),一時集計表!L9,"")</f>
        <v>12848</v>
      </c>
      <c r="N66" s="31">
        <f ca="1">IF(ISNUMBER(一時集計表!M9),一時集計表!M9,"")</f>
        <v>13982</v>
      </c>
      <c r="O66" s="31">
        <f ca="1">IF(ISNUMBER(一時集計表!N9),一時集計表!N9,"")</f>
        <v>14544</v>
      </c>
      <c r="P66" s="31">
        <f ca="1">IF(ISNUMBER(一時集計表!O9),一時集計表!O9,"")</f>
        <v>19337</v>
      </c>
      <c r="Q66" s="106">
        <f ca="1">IF(ISNUMBER(一時集計表!P9),一時集計表!P9,"")</f>
        <v>238271</v>
      </c>
      <c r="R66" s="31">
        <f ca="1">IF(ISNUMBER(一時集計表!Q9),一時集計表!Q9,"")</f>
        <v>306296</v>
      </c>
      <c r="S66" s="21"/>
    </row>
    <row r="67" spans="3:19" x14ac:dyDescent="0.2">
      <c r="C67" s="30" t="s">
        <v>80</v>
      </c>
      <c r="D67" s="30" t="s">
        <v>51</v>
      </c>
      <c r="E67" s="31">
        <f ca="1">IF(ISNUMBER(一時集計表!D10),一時集計表!D10,"")</f>
        <v>21864</v>
      </c>
      <c r="F67" s="31">
        <f ca="1">IF(ISNUMBER(一時集計表!E10),一時集計表!E10,"")</f>
        <v>27119</v>
      </c>
      <c r="G67" s="31">
        <f ca="1">IF(ISNUMBER(一時集計表!F10),一時集計表!F10,"")</f>
        <v>31032</v>
      </c>
      <c r="H67" s="31">
        <f ca="1">IF(ISNUMBER(一時集計表!G10),一時集計表!G10,"")</f>
        <v>22986</v>
      </c>
      <c r="I67" s="31">
        <f ca="1">IF(ISNUMBER(一時集計表!H10),一時集計表!H10,"")</f>
        <v>23804</v>
      </c>
      <c r="J67" s="31">
        <f ca="1">IF(ISNUMBER(一時集計表!I10),一時集計表!I10,"")</f>
        <v>21398</v>
      </c>
      <c r="K67" s="31">
        <f ca="1">IF(ISNUMBER(一時集計表!J10),一時集計表!J10,"")</f>
        <v>14750</v>
      </c>
      <c r="L67" s="31">
        <f ca="1">IF(ISNUMBER(一時集計表!K10),一時集計表!K10,"")</f>
        <v>14568</v>
      </c>
      <c r="M67" s="31">
        <f ca="1">IF(ISNUMBER(一時集計表!L10),一時集計表!L10,"")</f>
        <v>14285</v>
      </c>
      <c r="N67" s="31">
        <f ca="1">IF(ISNUMBER(一時集計表!M10),一時集計表!M10,"")</f>
        <v>13553</v>
      </c>
      <c r="O67" s="31">
        <f ca="1">IF(ISNUMBER(一時集計表!N10),一時集計表!N10,"")</f>
        <v>18023</v>
      </c>
      <c r="P67" s="31">
        <f ca="1">IF(ISNUMBER(一時集計表!O10),一時集計表!O10,"")</f>
        <v>20301</v>
      </c>
      <c r="Q67" s="106">
        <f ca="1">IF(ISNUMBER(一時集計表!P10),一時集計表!P10,"")</f>
        <v>243683</v>
      </c>
      <c r="R67" s="31">
        <f ca="1">IF(ISNUMBER(一時集計表!Q10),一時集計表!Q10,"")</f>
        <v>549979</v>
      </c>
      <c r="S67" s="21"/>
    </row>
    <row r="68" spans="3:19" x14ac:dyDescent="0.2">
      <c r="C68" s="30" t="s">
        <v>81</v>
      </c>
      <c r="D68" s="30" t="s">
        <v>52</v>
      </c>
      <c r="E68" s="31">
        <f ca="1">IF(ISNUMBER(一時集計表!D11),一時集計表!D11,"")</f>
        <v>24507</v>
      </c>
      <c r="F68" s="31">
        <f ca="1">IF(ISNUMBER(一時集計表!E11),一時集計表!E11,"")</f>
        <v>26339</v>
      </c>
      <c r="G68" s="31">
        <f ca="1">IF(ISNUMBER(一時集計表!F11),一時集計表!F11,"")</f>
        <v>25349</v>
      </c>
      <c r="H68" s="31">
        <f ca="1">IF(ISNUMBER(一時集計表!G11),一時集計表!G11,"")</f>
        <v>22578</v>
      </c>
      <c r="I68" s="31">
        <f ca="1">IF(ISNUMBER(一時集計表!H11),一時集計表!H11,"")</f>
        <v>27865</v>
      </c>
      <c r="J68" s="31">
        <f ca="1">IF(ISNUMBER(一時集計表!I11),一時集計表!I11,"")</f>
        <v>20090</v>
      </c>
      <c r="K68" s="31">
        <f ca="1">IF(ISNUMBER(一時集計表!J11),一時集計表!J11,"")</f>
        <v>16711</v>
      </c>
      <c r="L68" s="31">
        <f ca="1">IF(ISNUMBER(一時集計表!K11),一時集計表!K11,"")</f>
        <v>18063</v>
      </c>
      <c r="M68" s="31">
        <f ca="1">IF(ISNUMBER(一時集計表!L11),一時集計表!L11,"")</f>
        <v>12614</v>
      </c>
      <c r="N68" s="31">
        <f ca="1">IF(ISNUMBER(一時集計表!M11),一時集計表!M11,"")</f>
        <v>13642</v>
      </c>
      <c r="O68" s="31">
        <f ca="1">IF(ISNUMBER(一時集計表!N11),一時集計表!N11,"")</f>
        <v>14478</v>
      </c>
      <c r="P68" s="31">
        <f ca="1">IF(ISNUMBER(一時集計表!O11),一時集計表!O11,"")</f>
        <v>16204</v>
      </c>
      <c r="Q68" s="106">
        <f ca="1">IF(ISNUMBER(一時集計表!P11),一時集計表!P11,"")</f>
        <v>238440</v>
      </c>
      <c r="R68" s="31">
        <f ca="1">IF(ISNUMBER(一時集計表!Q11),一時集計表!Q11,"")</f>
        <v>788419</v>
      </c>
      <c r="S68" s="21"/>
    </row>
    <row r="69" spans="3:19" x14ac:dyDescent="0.2">
      <c r="C69" s="30" t="s">
        <v>82</v>
      </c>
      <c r="D69" s="30" t="s">
        <v>53</v>
      </c>
      <c r="E69" s="31">
        <f ca="1">IF(ISNUMBER(一時集計表!D12),一時集計表!D12,"")</f>
        <v>25041</v>
      </c>
      <c r="F69" s="31">
        <f ca="1">IF(ISNUMBER(一時集計表!E12),一時集計表!E12,"")</f>
        <v>26215</v>
      </c>
      <c r="G69" s="31">
        <f ca="1">IF(ISNUMBER(一時集計表!F12),一時集計表!F12,"")</f>
        <v>25989</v>
      </c>
      <c r="H69" s="31">
        <f ca="1">IF(ISNUMBER(一時集計表!G12),一時集計表!G12,"")</f>
        <v>20582</v>
      </c>
      <c r="I69" s="31">
        <f ca="1">IF(ISNUMBER(一時集計表!H12),一時集計表!H12,"")</f>
        <v>26307</v>
      </c>
      <c r="J69" s="31">
        <f ca="1">IF(ISNUMBER(一時集計表!I12),一時集計表!I12,"")</f>
        <v>22337</v>
      </c>
      <c r="K69" s="31">
        <f ca="1">IF(ISNUMBER(一時集計表!J12),一時集計表!J12,"")</f>
        <v>17340</v>
      </c>
      <c r="L69" s="31">
        <f ca="1">IF(ISNUMBER(一時集計表!K12),一時集計表!K12,"")</f>
        <v>17131</v>
      </c>
      <c r="M69" s="31">
        <f ca="1">IF(ISNUMBER(一時集計表!L12),一時集計表!L12,"")</f>
        <v>12629</v>
      </c>
      <c r="N69" s="31">
        <f ca="1">IF(ISNUMBER(一時集計表!M12),一時集計表!M12,"")</f>
        <v>12717</v>
      </c>
      <c r="O69" s="31">
        <f ca="1">IF(ISNUMBER(一時集計表!N12),一時集計表!N12,"")</f>
        <v>14824</v>
      </c>
      <c r="P69" s="31">
        <f ca="1">IF(ISNUMBER(一時集計表!O12),一時集計表!O12,"")</f>
        <v>18575</v>
      </c>
      <c r="Q69" s="106">
        <f ca="1">IF(ISNUMBER(一時集計表!P12),一時集計表!P12,"")</f>
        <v>239687</v>
      </c>
      <c r="R69" s="31">
        <f ca="1">IF(ISNUMBER(一時集計表!Q12),一時集計表!Q12,"")</f>
        <v>1028106</v>
      </c>
      <c r="S69" s="21"/>
    </row>
    <row r="70" spans="3:19" x14ac:dyDescent="0.2">
      <c r="C70" s="30" t="s">
        <v>83</v>
      </c>
      <c r="D70" s="30" t="s">
        <v>55</v>
      </c>
      <c r="E70" s="31">
        <f ca="1">IF(ISNUMBER(一時集計表!D13),一時集計表!D13,"")</f>
        <v>24866</v>
      </c>
      <c r="F70" s="31">
        <f ca="1">IF(ISNUMBER(一時集計表!E13),一時集計表!E13,"")</f>
        <v>24584</v>
      </c>
      <c r="G70" s="31">
        <f ca="1">IF(ISNUMBER(一時集計表!F13),一時集計表!F13,"")</f>
        <v>22673</v>
      </c>
      <c r="H70" s="31">
        <f ca="1">IF(ISNUMBER(一時集計表!G13),一時集計表!G13,"")</f>
        <v>16161</v>
      </c>
      <c r="I70" s="31">
        <f ca="1">IF(ISNUMBER(一時集計表!H13),一時集計表!H13,"")</f>
        <v>23111</v>
      </c>
      <c r="J70" s="31">
        <f ca="1">IF(ISNUMBER(一時集計表!I13),一時集計表!I13,"")</f>
        <v>22922</v>
      </c>
      <c r="K70" s="31">
        <f ca="1">IF(ISNUMBER(一時集計表!J13),一時集計表!J13,"")</f>
        <v>17872</v>
      </c>
      <c r="L70" s="31">
        <f ca="1">IF(ISNUMBER(一時集計表!K13),一時集計表!K13,"")</f>
        <v>18005</v>
      </c>
      <c r="M70" s="31">
        <f ca="1">IF(ISNUMBER(一時集計表!L13),一時集計表!L13,"")</f>
        <v>14805</v>
      </c>
      <c r="N70" s="31">
        <f ca="1">IF(ISNUMBER(一時集計表!M13),一時集計表!M13,"")</f>
        <v>14093</v>
      </c>
      <c r="O70" s="31">
        <f ca="1">IF(ISNUMBER(一時集計表!N13),一時集計表!N13,"")</f>
        <v>16473</v>
      </c>
      <c r="P70" s="31">
        <f ca="1">IF(ISNUMBER(一時集計表!O13),一時集計表!O13,"")</f>
        <v>19315</v>
      </c>
      <c r="Q70" s="106">
        <f ca="1">IF(ISNUMBER(一時集計表!P13),一時集計表!P13,"")</f>
        <v>234880</v>
      </c>
      <c r="R70" s="31">
        <f ca="1">IF(ISNUMBER(一時集計表!Q13),一時集計表!Q13,"")</f>
        <v>1262986</v>
      </c>
      <c r="S70" s="21"/>
    </row>
    <row r="71" spans="3:19" x14ac:dyDescent="0.2">
      <c r="C71" s="30" t="s">
        <v>84</v>
      </c>
      <c r="D71" s="30" t="s">
        <v>56</v>
      </c>
      <c r="E71" s="31">
        <f ca="1">IF(ISNUMBER(一時集計表!D14),一時集計表!D14,"")</f>
        <v>24004</v>
      </c>
      <c r="F71" s="31">
        <f ca="1">IF(ISNUMBER(一時集計表!E14),一時集計表!E14,"")</f>
        <v>24193</v>
      </c>
      <c r="G71" s="31">
        <f ca="1">IF(ISNUMBER(一時集計表!F14),一時集計表!F14,"")</f>
        <v>22354</v>
      </c>
      <c r="H71" s="31">
        <f ca="1">IF(ISNUMBER(一時集計表!G14),一時集計表!G14,"")</f>
        <v>17985</v>
      </c>
      <c r="I71" s="31">
        <f ca="1">IF(ISNUMBER(一時集計表!H14),一時集計表!H14,"")</f>
        <v>22354</v>
      </c>
      <c r="J71" s="31">
        <f ca="1">IF(ISNUMBER(一時集計表!I14),一時集計表!I14,"")</f>
        <v>18527</v>
      </c>
      <c r="K71" s="31">
        <f ca="1">IF(ISNUMBER(一時集計表!J14),一時集計表!J14,"")</f>
        <v>20800</v>
      </c>
      <c r="L71" s="31">
        <f ca="1">IF(ISNUMBER(一時集計表!K14),一時集計表!K14,"")</f>
        <v>17454</v>
      </c>
      <c r="M71" s="31">
        <f ca="1">IF(ISNUMBER(一時集計表!L14),一時集計表!L14,"")</f>
        <v>15203</v>
      </c>
      <c r="N71" s="31">
        <f ca="1">IF(ISNUMBER(一時集計表!M14),一時集計表!M14,"")</f>
        <v>14926</v>
      </c>
      <c r="O71" s="31">
        <f ca="1">IF(ISNUMBER(一時集計表!N14),一時集計表!N14,"")</f>
        <v>17036</v>
      </c>
      <c r="P71" s="31">
        <f ca="1">IF(ISNUMBER(一時集計表!O14),一時集計表!O14,"")</f>
        <v>19667</v>
      </c>
      <c r="Q71" s="106">
        <f ca="1">IF(ISNUMBER(一時集計表!P14),一時集計表!P14,"")</f>
        <v>234503</v>
      </c>
      <c r="R71" s="31">
        <f ca="1">IF(ISNUMBER(一時集計表!Q14),一時集計表!Q14,"")</f>
        <v>1497489</v>
      </c>
      <c r="S71" s="21"/>
    </row>
    <row r="72" spans="3:19" x14ac:dyDescent="0.2">
      <c r="C72" s="30" t="s">
        <v>85</v>
      </c>
      <c r="D72" s="30" t="s">
        <v>57</v>
      </c>
      <c r="E72" s="31">
        <f ca="1">IF(ISNUMBER(一時集計表!D15),一時集計表!D15,"")</f>
        <v>23695</v>
      </c>
      <c r="F72" s="31">
        <f ca="1">IF(ISNUMBER(一時集計表!E15),一時集計表!E15,"")</f>
        <v>23283</v>
      </c>
      <c r="G72" s="31">
        <f ca="1">IF(ISNUMBER(一時集計表!F15),一時集計表!F15,"")</f>
        <v>26577</v>
      </c>
      <c r="H72" s="31">
        <f ca="1">IF(ISNUMBER(一時集計表!G15),一時集計表!G15,"")</f>
        <v>22937</v>
      </c>
      <c r="I72" s="31">
        <f ca="1">IF(ISNUMBER(一時集計表!H15),一時集計表!H15,"")</f>
        <v>25623</v>
      </c>
      <c r="J72" s="31">
        <f ca="1">IF(ISNUMBER(一時集計表!I15),一時集計表!I15,"")</f>
        <v>21981</v>
      </c>
      <c r="K72" s="31">
        <f ca="1">IF(ISNUMBER(一時集計表!J15),一時集計表!J15,"")</f>
        <v>16874</v>
      </c>
      <c r="L72" s="31">
        <f ca="1">IF(ISNUMBER(一時集計表!K15),一時集計表!K15,"")</f>
        <v>19635</v>
      </c>
      <c r="M72" s="31">
        <f ca="1">IF(ISNUMBER(一時集計表!L15),一時集計表!L15,"")</f>
        <v>13243</v>
      </c>
      <c r="N72" s="31">
        <f ca="1">IF(ISNUMBER(一時集計表!M15),一時集計表!M15,"")</f>
        <v>13993</v>
      </c>
      <c r="O72" s="31">
        <f ca="1">IF(ISNUMBER(一時集計表!N15),一時集計表!N15,"")</f>
        <v>14926</v>
      </c>
      <c r="P72" s="31">
        <f ca="1">IF(ISNUMBER(一時集計表!O15),一時集計表!O15,"")</f>
        <v>19911</v>
      </c>
      <c r="Q72" s="106">
        <f ca="1">IF(ISNUMBER(一時集計表!P15),一時集計表!P15,"")</f>
        <v>242678</v>
      </c>
      <c r="R72" s="31">
        <f ca="1">IF(ISNUMBER(一時集計表!Q15),一時集計表!Q15,"")</f>
        <v>1740167</v>
      </c>
      <c r="S72" s="21"/>
    </row>
    <row r="73" spans="3:19" x14ac:dyDescent="0.2">
      <c r="C73" s="30" t="s">
        <v>86</v>
      </c>
      <c r="D73" s="30" t="s">
        <v>58</v>
      </c>
      <c r="E73" s="31">
        <f ca="1">IF(ISNUMBER(一時集計表!D16),一時集計表!D16,"")</f>
        <v>23028</v>
      </c>
      <c r="F73" s="31">
        <f ca="1">IF(ISNUMBER(一時集計表!E16),一時集計表!E16,"")</f>
        <v>26138</v>
      </c>
      <c r="G73" s="31">
        <f ca="1">IF(ISNUMBER(一時集計表!F16),一時集計表!F16,"")</f>
        <v>21168</v>
      </c>
      <c r="H73" s="31">
        <f ca="1">IF(ISNUMBER(一時集計表!G16),一時集計表!G16,"")</f>
        <v>19761</v>
      </c>
      <c r="I73" s="31">
        <f ca="1">IF(ISNUMBER(一時集計表!H16),一時集計表!H16,"")</f>
        <v>25178</v>
      </c>
      <c r="J73" s="31">
        <f ca="1">IF(ISNUMBER(一時集計表!I16),一時集計表!I16,"")</f>
        <v>21723</v>
      </c>
      <c r="K73" s="31">
        <f ca="1">IF(ISNUMBER(一時集計表!J16),一時集計表!J16,"")</f>
        <v>18331</v>
      </c>
      <c r="L73" s="31">
        <f ca="1">IF(ISNUMBER(一時集計表!K16),一時集計表!K16,"")</f>
        <v>17288</v>
      </c>
      <c r="M73" s="31">
        <f ca="1">IF(ISNUMBER(一時集計表!L16),一時集計表!L16,"")</f>
        <v>14699</v>
      </c>
      <c r="N73" s="31">
        <f ca="1">IF(ISNUMBER(一時集計表!M16),一時集計表!M16,"")</f>
        <v>15047</v>
      </c>
      <c r="O73" s="31">
        <f ca="1">IF(ISNUMBER(一時集計表!N16),一時集計表!N16,"")</f>
        <v>14909</v>
      </c>
      <c r="P73" s="31">
        <f ca="1">IF(ISNUMBER(一時集計表!O16),一時集計表!O16,"")</f>
        <v>13452</v>
      </c>
      <c r="Q73" s="106">
        <f ca="1">IF(ISNUMBER(一時集計表!P16),一時集計表!P16,"")</f>
        <v>230722</v>
      </c>
      <c r="R73" s="31">
        <f ca="1">IF(ISNUMBER(一時集計表!Q16),一時集計表!Q16,"")</f>
        <v>1970889</v>
      </c>
      <c r="S73" s="21"/>
    </row>
    <row r="74" spans="3:19" x14ac:dyDescent="0.2">
      <c r="C74" s="30" t="s">
        <v>87</v>
      </c>
      <c r="D74" s="30" t="s">
        <v>59</v>
      </c>
      <c r="E74" s="31">
        <f ca="1">IF(ISNUMBER(一時集計表!D17),一時集計表!D17,"")</f>
        <v>19472</v>
      </c>
      <c r="F74" s="31">
        <f ca="1">IF(ISNUMBER(一時集計表!E17),一時集計表!E17,"")</f>
        <v>23054</v>
      </c>
      <c r="G74" s="31">
        <f ca="1">IF(ISNUMBER(一時集計表!F17),一時集計表!F17,"")</f>
        <v>26142</v>
      </c>
      <c r="H74" s="31">
        <f ca="1">IF(ISNUMBER(一時集計表!G17),一時集計表!G17,"")</f>
        <v>20390</v>
      </c>
      <c r="I74" s="31">
        <f ca="1">IF(ISNUMBER(一時集計表!H17),一時集計表!H17,"")</f>
        <v>26781</v>
      </c>
      <c r="J74" s="31">
        <f ca="1">IF(ISNUMBER(一時集計表!I17),一時集計表!I17,"")</f>
        <v>22697</v>
      </c>
      <c r="K74" s="31">
        <f ca="1">IF(ISNUMBER(一時集計表!J17),一時集計表!J17,"")</f>
        <v>18370</v>
      </c>
      <c r="L74" s="31">
        <f ca="1">IF(ISNUMBER(一時集計表!K17),一時集計表!K17,"")</f>
        <v>15454</v>
      </c>
      <c r="M74" s="31">
        <f ca="1">IF(ISNUMBER(一時集計表!L17),一時集計表!L17,"")</f>
        <v>15548</v>
      </c>
      <c r="N74" s="31">
        <f ca="1">IF(ISNUMBER(一時集計表!M17),一時集計表!M17,"")</f>
        <v>14707</v>
      </c>
      <c r="O74" s="31">
        <f ca="1">IF(ISNUMBER(一時集計表!N17),一時集計表!N17,"")</f>
        <v>17825</v>
      </c>
      <c r="P74" s="31">
        <f ca="1">IF(ISNUMBER(一時集計表!O17),一時集計表!O17,"")</f>
        <v>16093</v>
      </c>
      <c r="Q74" s="106">
        <f ca="1">IF(ISNUMBER(一時集計表!P17),一時集計表!P17,"")</f>
        <v>236533</v>
      </c>
      <c r="R74" s="31">
        <f ca="1">IF(ISNUMBER(一時集計表!Q17),一時集計表!Q17,"")</f>
        <v>2207422</v>
      </c>
      <c r="S74" s="21"/>
    </row>
    <row r="75" spans="3:19" x14ac:dyDescent="0.2">
      <c r="C75" s="30" t="s">
        <v>88</v>
      </c>
      <c r="D75" s="30" t="s">
        <v>60</v>
      </c>
      <c r="E75" s="31" t="str">
        <f ca="1">IF(ISNUMBER(一時集計表!D18),一時集計表!D18,"")</f>
        <v/>
      </c>
      <c r="F75" s="31" t="str">
        <f ca="1">IF(ISNUMBER(一時集計表!E18),一時集計表!E18,"")</f>
        <v/>
      </c>
      <c r="G75" s="31" t="str">
        <f ca="1">IF(ISNUMBER(一時集計表!F18),一時集計表!F18,"")</f>
        <v/>
      </c>
      <c r="H75" s="31" t="str">
        <f ca="1">IF(ISNUMBER(一時集計表!G18),一時集計表!G18,"")</f>
        <v/>
      </c>
      <c r="I75" s="31" t="str">
        <f ca="1">IF(ISNUMBER(一時集計表!H18),一時集計表!H18,"")</f>
        <v/>
      </c>
      <c r="J75" s="31" t="str">
        <f ca="1">IF(ISNUMBER(一時集計表!I18),一時集計表!I18,"")</f>
        <v/>
      </c>
      <c r="K75" s="31" t="str">
        <f ca="1">IF(ISNUMBER(一時集計表!J18),一時集計表!J18,"")</f>
        <v/>
      </c>
      <c r="L75" s="31" t="str">
        <f ca="1">IF(ISNUMBER(一時集計表!K18),一時集計表!K18,"")</f>
        <v/>
      </c>
      <c r="M75" s="31" t="str">
        <f ca="1">IF(ISNUMBER(一時集計表!L18),一時集計表!L18,"")</f>
        <v/>
      </c>
      <c r="N75" s="31" t="str">
        <f ca="1">IF(ISNUMBER(一時集計表!M18),一時集計表!M18,"")</f>
        <v/>
      </c>
      <c r="O75" s="31" t="str">
        <f ca="1">IF(ISNUMBER(一時集計表!N18),一時集計表!N18,"")</f>
        <v/>
      </c>
      <c r="P75" s="31" t="str">
        <f ca="1">IF(ISNUMBER(一時集計表!O18),一時集計表!O18,"")</f>
        <v/>
      </c>
      <c r="Q75" s="106" t="str">
        <f ca="1">IF(ISNUMBER(一時集計表!P18),一時集計表!P18,"")</f>
        <v/>
      </c>
      <c r="R75" s="31" t="str">
        <f ca="1">IF(ISNUMBER(一時集計表!Q18),一時集計表!Q18,"")</f>
        <v/>
      </c>
      <c r="S75" s="21"/>
    </row>
    <row r="76" spans="3:19" x14ac:dyDescent="0.2">
      <c r="C76" s="30" t="s">
        <v>89</v>
      </c>
      <c r="D76" s="30" t="s">
        <v>61</v>
      </c>
      <c r="E76" s="31" t="str">
        <f ca="1">IF(ISNUMBER(一時集計表!D19),一時集計表!D19,"")</f>
        <v/>
      </c>
      <c r="F76" s="31" t="str">
        <f ca="1">IF(ISNUMBER(一時集計表!E19),一時集計表!E19,"")</f>
        <v/>
      </c>
      <c r="G76" s="31" t="str">
        <f ca="1">IF(ISNUMBER(一時集計表!F19),一時集計表!F19,"")</f>
        <v/>
      </c>
      <c r="H76" s="31" t="str">
        <f ca="1">IF(ISNUMBER(一時集計表!G19),一時集計表!G19,"")</f>
        <v/>
      </c>
      <c r="I76" s="31" t="str">
        <f ca="1">IF(ISNUMBER(一時集計表!H19),一時集計表!H19,"")</f>
        <v/>
      </c>
      <c r="J76" s="31" t="str">
        <f ca="1">IF(ISNUMBER(一時集計表!I19),一時集計表!I19,"")</f>
        <v/>
      </c>
      <c r="K76" s="31" t="str">
        <f ca="1">IF(ISNUMBER(一時集計表!J19),一時集計表!J19,"")</f>
        <v/>
      </c>
      <c r="L76" s="31" t="str">
        <f ca="1">IF(ISNUMBER(一時集計表!K19),一時集計表!K19,"")</f>
        <v/>
      </c>
      <c r="M76" s="31" t="str">
        <f ca="1">IF(ISNUMBER(一時集計表!L19),一時集計表!L19,"")</f>
        <v/>
      </c>
      <c r="N76" s="31" t="str">
        <f ca="1">IF(ISNUMBER(一時集計表!M19),一時集計表!M19,"")</f>
        <v/>
      </c>
      <c r="O76" s="31" t="str">
        <f ca="1">IF(ISNUMBER(一時集計表!N19),一時集計表!N19,"")</f>
        <v/>
      </c>
      <c r="P76" s="31" t="str">
        <f ca="1">IF(ISNUMBER(一時集計表!O19),一時集計表!O19,"")</f>
        <v/>
      </c>
      <c r="Q76" s="106" t="str">
        <f ca="1">IF(ISNUMBER(一時集計表!P19),一時集計表!P19,"")</f>
        <v/>
      </c>
      <c r="R76" s="31" t="str">
        <f ca="1">IF(ISNUMBER(一時集計表!Q19),一時集計表!Q19,"")</f>
        <v/>
      </c>
      <c r="S76" s="21"/>
    </row>
    <row r="77" spans="3:19" x14ac:dyDescent="0.2">
      <c r="C77" s="30" t="s">
        <v>90</v>
      </c>
      <c r="D77" s="30" t="s">
        <v>62</v>
      </c>
      <c r="E77" s="31" t="str">
        <f ca="1">IF(ISNUMBER(一時集計表!D20),一時集計表!D20,"")</f>
        <v/>
      </c>
      <c r="F77" s="31" t="str">
        <f ca="1">IF(ISNUMBER(一時集計表!E20),一時集計表!E20,"")</f>
        <v/>
      </c>
      <c r="G77" s="31" t="str">
        <f ca="1">IF(ISNUMBER(一時集計表!F20),一時集計表!F20,"")</f>
        <v/>
      </c>
      <c r="H77" s="31" t="str">
        <f ca="1">IF(ISNUMBER(一時集計表!G20),一時集計表!G20,"")</f>
        <v/>
      </c>
      <c r="I77" s="31" t="str">
        <f ca="1">IF(ISNUMBER(一時集計表!H20),一時集計表!H20,"")</f>
        <v/>
      </c>
      <c r="J77" s="31" t="str">
        <f ca="1">IF(ISNUMBER(一時集計表!I20),一時集計表!I20,"")</f>
        <v/>
      </c>
      <c r="K77" s="31" t="str">
        <f ca="1">IF(ISNUMBER(一時集計表!J20),一時集計表!J20,"")</f>
        <v/>
      </c>
      <c r="L77" s="31" t="str">
        <f ca="1">IF(ISNUMBER(一時集計表!K20),一時集計表!K20,"")</f>
        <v/>
      </c>
      <c r="M77" s="31" t="str">
        <f ca="1">IF(ISNUMBER(一時集計表!L20),一時集計表!L20,"")</f>
        <v/>
      </c>
      <c r="N77" s="31" t="str">
        <f ca="1">IF(ISNUMBER(一時集計表!M20),一時集計表!M20,"")</f>
        <v/>
      </c>
      <c r="O77" s="31" t="str">
        <f ca="1">IF(ISNUMBER(一時集計表!N20),一時集計表!N20,"")</f>
        <v/>
      </c>
      <c r="P77" s="31" t="str">
        <f ca="1">IF(ISNUMBER(一時集計表!O20),一時集計表!O20,"")</f>
        <v/>
      </c>
      <c r="Q77" s="106" t="str">
        <f ca="1">IF(ISNUMBER(一時集計表!P20),一時集計表!P20,"")</f>
        <v/>
      </c>
      <c r="R77" s="31" t="str">
        <f ca="1">IF(ISNUMBER(一時集計表!Q20),一時集計表!Q20,"")</f>
        <v/>
      </c>
      <c r="S77" s="21"/>
    </row>
    <row r="78" spans="3:19" x14ac:dyDescent="0.2">
      <c r="C78" s="30" t="s">
        <v>91</v>
      </c>
      <c r="D78" s="30" t="s">
        <v>63</v>
      </c>
      <c r="E78" s="31" t="str">
        <f ca="1">IF(ISNUMBER(一時集計表!D21),一時集計表!D21,"")</f>
        <v/>
      </c>
      <c r="F78" s="31" t="str">
        <f ca="1">IF(ISNUMBER(一時集計表!E21),一時集計表!E21,"")</f>
        <v/>
      </c>
      <c r="G78" s="31" t="str">
        <f ca="1">IF(ISNUMBER(一時集計表!F21),一時集計表!F21,"")</f>
        <v/>
      </c>
      <c r="H78" s="31" t="str">
        <f ca="1">IF(ISNUMBER(一時集計表!G21),一時集計表!G21,"")</f>
        <v/>
      </c>
      <c r="I78" s="31" t="str">
        <f ca="1">IF(ISNUMBER(一時集計表!H21),一時集計表!H21,"")</f>
        <v/>
      </c>
      <c r="J78" s="31" t="str">
        <f ca="1">IF(ISNUMBER(一時集計表!I21),一時集計表!I21,"")</f>
        <v/>
      </c>
      <c r="K78" s="31" t="str">
        <f ca="1">IF(ISNUMBER(一時集計表!J21),一時集計表!J21,"")</f>
        <v/>
      </c>
      <c r="L78" s="31" t="str">
        <f ca="1">IF(ISNUMBER(一時集計表!K21),一時集計表!K21,"")</f>
        <v/>
      </c>
      <c r="M78" s="31" t="str">
        <f ca="1">IF(ISNUMBER(一時集計表!L21),一時集計表!L21,"")</f>
        <v/>
      </c>
      <c r="N78" s="31" t="str">
        <f ca="1">IF(ISNUMBER(一時集計表!M21),一時集計表!M21,"")</f>
        <v/>
      </c>
      <c r="O78" s="31" t="str">
        <f ca="1">IF(ISNUMBER(一時集計表!N21),一時集計表!N21,"")</f>
        <v/>
      </c>
      <c r="P78" s="31" t="str">
        <f ca="1">IF(ISNUMBER(一時集計表!O21),一時集計表!O21,"")</f>
        <v/>
      </c>
      <c r="Q78" s="106" t="str">
        <f ca="1">IF(ISNUMBER(一時集計表!P21),一時集計表!P21,"")</f>
        <v/>
      </c>
      <c r="R78" s="31" t="str">
        <f ca="1">IF(ISNUMBER(一時集計表!Q21),一時集計表!Q21,"")</f>
        <v/>
      </c>
      <c r="S78" s="21"/>
    </row>
    <row r="79" spans="3:19" x14ac:dyDescent="0.2">
      <c r="C79" s="30" t="s">
        <v>92</v>
      </c>
      <c r="D79" s="30" t="s">
        <v>64</v>
      </c>
      <c r="E79" s="31" t="str">
        <f ca="1">IF(ISNUMBER(一時集計表!D22),一時集計表!D22,"")</f>
        <v/>
      </c>
      <c r="F79" s="31" t="str">
        <f ca="1">IF(ISNUMBER(一時集計表!E22),一時集計表!E22,"")</f>
        <v/>
      </c>
      <c r="G79" s="31" t="str">
        <f ca="1">IF(ISNUMBER(一時集計表!F22),一時集計表!F22,"")</f>
        <v/>
      </c>
      <c r="H79" s="31" t="str">
        <f ca="1">IF(ISNUMBER(一時集計表!G22),一時集計表!G22,"")</f>
        <v/>
      </c>
      <c r="I79" s="31" t="str">
        <f ca="1">IF(ISNUMBER(一時集計表!H22),一時集計表!H22,"")</f>
        <v/>
      </c>
      <c r="J79" s="31" t="str">
        <f ca="1">IF(ISNUMBER(一時集計表!I22),一時集計表!I22,"")</f>
        <v/>
      </c>
      <c r="K79" s="31" t="str">
        <f ca="1">IF(ISNUMBER(一時集計表!J22),一時集計表!J22,"")</f>
        <v/>
      </c>
      <c r="L79" s="31" t="str">
        <f ca="1">IF(ISNUMBER(一時集計表!K22),一時集計表!K22,"")</f>
        <v/>
      </c>
      <c r="M79" s="31" t="str">
        <f ca="1">IF(ISNUMBER(一時集計表!L22),一時集計表!L22,"")</f>
        <v/>
      </c>
      <c r="N79" s="31" t="str">
        <f ca="1">IF(ISNUMBER(一時集計表!M22),一時集計表!M22,"")</f>
        <v/>
      </c>
      <c r="O79" s="31" t="str">
        <f ca="1">IF(ISNUMBER(一時集計表!N22),一時集計表!N22,"")</f>
        <v/>
      </c>
      <c r="P79" s="31" t="str">
        <f ca="1">IF(ISNUMBER(一時集計表!O22),一時集計表!O22,"")</f>
        <v/>
      </c>
      <c r="Q79" s="106" t="str">
        <f ca="1">IF(ISNUMBER(一時集計表!P22),一時集計表!P22,"")</f>
        <v/>
      </c>
      <c r="R79" s="31" t="str">
        <f ca="1">IF(ISNUMBER(一時集計表!Q22),一時集計表!Q22,"")</f>
        <v/>
      </c>
      <c r="S79" s="21"/>
    </row>
    <row r="80" spans="3:19" x14ac:dyDescent="0.2">
      <c r="C80" s="30" t="s">
        <v>93</v>
      </c>
      <c r="D80" s="30" t="s">
        <v>65</v>
      </c>
      <c r="E80" s="31" t="str">
        <f ca="1">IF(ISNUMBER(一時集計表!D23),一時集計表!D23,"")</f>
        <v/>
      </c>
      <c r="F80" s="31" t="str">
        <f ca="1">IF(ISNUMBER(一時集計表!E23),一時集計表!E23,"")</f>
        <v/>
      </c>
      <c r="G80" s="31" t="str">
        <f ca="1">IF(ISNUMBER(一時集計表!F23),一時集計表!F23,"")</f>
        <v/>
      </c>
      <c r="H80" s="31" t="str">
        <f ca="1">IF(ISNUMBER(一時集計表!G23),一時集計表!G23,"")</f>
        <v/>
      </c>
      <c r="I80" s="31" t="str">
        <f ca="1">IF(ISNUMBER(一時集計表!H23),一時集計表!H23,"")</f>
        <v/>
      </c>
      <c r="J80" s="31" t="str">
        <f ca="1">IF(ISNUMBER(一時集計表!I23),一時集計表!I23,"")</f>
        <v/>
      </c>
      <c r="K80" s="31" t="str">
        <f ca="1">IF(ISNUMBER(一時集計表!J23),一時集計表!J23,"")</f>
        <v/>
      </c>
      <c r="L80" s="31" t="str">
        <f ca="1">IF(ISNUMBER(一時集計表!K23),一時集計表!K23,"")</f>
        <v/>
      </c>
      <c r="M80" s="31" t="str">
        <f ca="1">IF(ISNUMBER(一時集計表!L23),一時集計表!L23,"")</f>
        <v/>
      </c>
      <c r="N80" s="31" t="str">
        <f ca="1">IF(ISNUMBER(一時集計表!M23),一時集計表!M23,"")</f>
        <v/>
      </c>
      <c r="O80" s="31" t="str">
        <f ca="1">IF(ISNUMBER(一時集計表!N23),一時集計表!N23,"")</f>
        <v/>
      </c>
      <c r="P80" s="31" t="str">
        <f ca="1">IF(ISNUMBER(一時集計表!O23),一時集計表!O23,"")</f>
        <v/>
      </c>
      <c r="Q80" s="106" t="str">
        <f ca="1">IF(ISNUMBER(一時集計表!P23),一時集計表!P23,"")</f>
        <v/>
      </c>
      <c r="R80" s="31" t="str">
        <f ca="1">IF(ISNUMBER(一時集計表!Q23),一時集計表!Q23,"")</f>
        <v/>
      </c>
      <c r="S80" s="21"/>
    </row>
    <row r="81" spans="3:19" x14ac:dyDescent="0.2">
      <c r="C81" s="30" t="s">
        <v>94</v>
      </c>
      <c r="D81" s="30" t="s">
        <v>66</v>
      </c>
      <c r="E81" s="31" t="str">
        <f ca="1">IF(ISNUMBER(一時集計表!D24),一時集計表!D24,"")</f>
        <v/>
      </c>
      <c r="F81" s="31" t="str">
        <f ca="1">IF(ISNUMBER(一時集計表!E24),一時集計表!E24,"")</f>
        <v/>
      </c>
      <c r="G81" s="31" t="str">
        <f ca="1">IF(ISNUMBER(一時集計表!F24),一時集計表!F24,"")</f>
        <v/>
      </c>
      <c r="H81" s="31" t="str">
        <f ca="1">IF(ISNUMBER(一時集計表!G24),一時集計表!G24,"")</f>
        <v/>
      </c>
      <c r="I81" s="31" t="str">
        <f ca="1">IF(ISNUMBER(一時集計表!H24),一時集計表!H24,"")</f>
        <v/>
      </c>
      <c r="J81" s="31" t="str">
        <f ca="1">IF(ISNUMBER(一時集計表!I24),一時集計表!I24,"")</f>
        <v/>
      </c>
      <c r="K81" s="31" t="str">
        <f ca="1">IF(ISNUMBER(一時集計表!J24),一時集計表!J24,"")</f>
        <v/>
      </c>
      <c r="L81" s="31" t="str">
        <f ca="1">IF(ISNUMBER(一時集計表!K24),一時集計表!K24,"")</f>
        <v/>
      </c>
      <c r="M81" s="31" t="str">
        <f ca="1">IF(ISNUMBER(一時集計表!L24),一時集計表!L24,"")</f>
        <v/>
      </c>
      <c r="N81" s="31" t="str">
        <f ca="1">IF(ISNUMBER(一時集計表!M24),一時集計表!M24,"")</f>
        <v/>
      </c>
      <c r="O81" s="31" t="str">
        <f ca="1">IF(ISNUMBER(一時集計表!N24),一時集計表!N24,"")</f>
        <v/>
      </c>
      <c r="P81" s="31" t="str">
        <f ca="1">IF(ISNUMBER(一時集計表!O24),一時集計表!O24,"")</f>
        <v/>
      </c>
      <c r="Q81" s="106" t="str">
        <f ca="1">IF(ISNUMBER(一時集計表!P24),一時集計表!P24,"")</f>
        <v/>
      </c>
      <c r="R81" s="31" t="str">
        <f ca="1">IF(ISNUMBER(一時集計表!Q24),一時集計表!Q24,"")</f>
        <v/>
      </c>
      <c r="S81" s="21"/>
    </row>
    <row r="82" spans="3:19" x14ac:dyDescent="0.2">
      <c r="C82" s="30" t="s">
        <v>95</v>
      </c>
      <c r="D82" s="30" t="s">
        <v>67</v>
      </c>
      <c r="E82" s="31" t="str">
        <f ca="1">IF(ISNUMBER(一時集計表!D25),一時集計表!D25,"")</f>
        <v/>
      </c>
      <c r="F82" s="31" t="str">
        <f ca="1">IF(ISNUMBER(一時集計表!E25),一時集計表!E25,"")</f>
        <v/>
      </c>
      <c r="G82" s="31" t="str">
        <f ca="1">IF(ISNUMBER(一時集計表!F25),一時集計表!F25,"")</f>
        <v/>
      </c>
      <c r="H82" s="31" t="str">
        <f ca="1">IF(ISNUMBER(一時集計表!G25),一時集計表!G25,"")</f>
        <v/>
      </c>
      <c r="I82" s="31" t="str">
        <f ca="1">IF(ISNUMBER(一時集計表!H25),一時集計表!H25,"")</f>
        <v/>
      </c>
      <c r="J82" s="31" t="str">
        <f ca="1">IF(ISNUMBER(一時集計表!I25),一時集計表!I25,"")</f>
        <v/>
      </c>
      <c r="K82" s="31" t="str">
        <f ca="1">IF(ISNUMBER(一時集計表!J25),一時集計表!J25,"")</f>
        <v/>
      </c>
      <c r="L82" s="31" t="str">
        <f ca="1">IF(ISNUMBER(一時集計表!K25),一時集計表!K25,"")</f>
        <v/>
      </c>
      <c r="M82" s="31" t="str">
        <f ca="1">IF(ISNUMBER(一時集計表!L25),一時集計表!L25,"")</f>
        <v/>
      </c>
      <c r="N82" s="31" t="str">
        <f ca="1">IF(ISNUMBER(一時集計表!M25),一時集計表!M25,"")</f>
        <v/>
      </c>
      <c r="O82" s="31" t="str">
        <f ca="1">IF(ISNUMBER(一時集計表!N25),一時集計表!N25,"")</f>
        <v/>
      </c>
      <c r="P82" s="31" t="str">
        <f ca="1">IF(ISNUMBER(一時集計表!O25),一時集計表!O25,"")</f>
        <v/>
      </c>
      <c r="Q82" s="106" t="str">
        <f ca="1">IF(ISNUMBER(一時集計表!P25),一時集計表!P25,"")</f>
        <v/>
      </c>
      <c r="R82" s="31" t="str">
        <f ca="1">IF(ISNUMBER(一時集計表!Q25),一時集計表!Q25,"")</f>
        <v/>
      </c>
      <c r="S82" s="21"/>
    </row>
    <row r="83" spans="3:19" x14ac:dyDescent="0.2">
      <c r="C83" s="30" t="s">
        <v>96</v>
      </c>
      <c r="D83" s="30" t="s">
        <v>68</v>
      </c>
      <c r="E83" s="31" t="str">
        <f ca="1">IF(ISNUMBER(一時集計表!D26),一時集計表!D26,"")</f>
        <v/>
      </c>
      <c r="F83" s="31" t="str">
        <f ca="1">IF(ISNUMBER(一時集計表!E26),一時集計表!E26,"")</f>
        <v/>
      </c>
      <c r="G83" s="31" t="str">
        <f ca="1">IF(ISNUMBER(一時集計表!F26),一時集計表!F26,"")</f>
        <v/>
      </c>
      <c r="H83" s="31" t="str">
        <f ca="1">IF(ISNUMBER(一時集計表!G26),一時集計表!G26,"")</f>
        <v/>
      </c>
      <c r="I83" s="31" t="str">
        <f ca="1">IF(ISNUMBER(一時集計表!H26),一時集計表!H26,"")</f>
        <v/>
      </c>
      <c r="J83" s="31" t="str">
        <f ca="1">IF(ISNUMBER(一時集計表!I26),一時集計表!I26,"")</f>
        <v/>
      </c>
      <c r="K83" s="31" t="str">
        <f ca="1">IF(ISNUMBER(一時集計表!J26),一時集計表!J26,"")</f>
        <v/>
      </c>
      <c r="L83" s="31" t="str">
        <f ca="1">IF(ISNUMBER(一時集計表!K26),一時集計表!K26,"")</f>
        <v/>
      </c>
      <c r="M83" s="31" t="str">
        <f ca="1">IF(ISNUMBER(一時集計表!L26),一時集計表!L26,"")</f>
        <v/>
      </c>
      <c r="N83" s="31" t="str">
        <f ca="1">IF(ISNUMBER(一時集計表!M26),一時集計表!M26,"")</f>
        <v/>
      </c>
      <c r="O83" s="31" t="str">
        <f ca="1">IF(ISNUMBER(一時集計表!N26),一時集計表!N26,"")</f>
        <v/>
      </c>
      <c r="P83" s="31" t="str">
        <f ca="1">IF(ISNUMBER(一時集計表!O26),一時集計表!O26,"")</f>
        <v/>
      </c>
      <c r="Q83" s="106" t="str">
        <f ca="1">IF(ISNUMBER(一時集計表!P26),一時集計表!P26,"")</f>
        <v/>
      </c>
      <c r="R83" s="31" t="str">
        <f ca="1">IF(ISNUMBER(一時集計表!Q26),一時集計表!Q26,"")</f>
        <v/>
      </c>
      <c r="S83" s="21"/>
    </row>
    <row r="84" spans="3:19" x14ac:dyDescent="0.2">
      <c r="C84" s="30" t="s">
        <v>97</v>
      </c>
      <c r="D84" s="30" t="s">
        <v>69</v>
      </c>
      <c r="E84" s="31" t="str">
        <f ca="1">IF(ISNUMBER(一時集計表!D27),一時集計表!D27,"")</f>
        <v/>
      </c>
      <c r="F84" s="31" t="str">
        <f ca="1">IF(ISNUMBER(一時集計表!E27),一時集計表!E27,"")</f>
        <v/>
      </c>
      <c r="G84" s="31" t="str">
        <f ca="1">IF(ISNUMBER(一時集計表!F27),一時集計表!F27,"")</f>
        <v/>
      </c>
      <c r="H84" s="31" t="str">
        <f ca="1">IF(ISNUMBER(一時集計表!G27),一時集計表!G27,"")</f>
        <v/>
      </c>
      <c r="I84" s="31" t="str">
        <f ca="1">IF(ISNUMBER(一時集計表!H27),一時集計表!H27,"")</f>
        <v/>
      </c>
      <c r="J84" s="31" t="str">
        <f ca="1">IF(ISNUMBER(一時集計表!I27),一時集計表!I27,"")</f>
        <v/>
      </c>
      <c r="K84" s="31" t="str">
        <f ca="1">IF(ISNUMBER(一時集計表!J27),一時集計表!J27,"")</f>
        <v/>
      </c>
      <c r="L84" s="31" t="str">
        <f ca="1">IF(ISNUMBER(一時集計表!K27),一時集計表!K27,"")</f>
        <v/>
      </c>
      <c r="M84" s="31" t="str">
        <f ca="1">IF(ISNUMBER(一時集計表!L27),一時集計表!L27,"")</f>
        <v/>
      </c>
      <c r="N84" s="31" t="str">
        <f ca="1">IF(ISNUMBER(一時集計表!M27),一時集計表!M27,"")</f>
        <v/>
      </c>
      <c r="O84" s="31" t="str">
        <f ca="1">IF(ISNUMBER(一時集計表!N27),一時集計表!N27,"")</f>
        <v/>
      </c>
      <c r="P84" s="31" t="str">
        <f ca="1">IF(ISNUMBER(一時集計表!O27),一時集計表!O27,"")</f>
        <v/>
      </c>
      <c r="Q84" s="106" t="str">
        <f ca="1">IF(ISNUMBER(一時集計表!P27),一時集計表!P27,"")</f>
        <v/>
      </c>
      <c r="R84" s="31" t="str">
        <f ca="1">IF(ISNUMBER(一時集計表!Q27),一時集計表!Q27,"")</f>
        <v/>
      </c>
      <c r="S84" s="21"/>
    </row>
    <row r="85" spans="3:19" ht="13.8" x14ac:dyDescent="0.2">
      <c r="Q85" s="107"/>
    </row>
  </sheetData>
  <mergeCells count="2">
    <mergeCell ref="L3:O3"/>
    <mergeCell ref="D1:E1"/>
  </mergeCells>
  <phoneticPr fontId="2"/>
  <conditionalFormatting sqref="D63:R84">
    <cfRule type="expression" dxfId="1" priority="2">
      <formula>MOD(ROW(),2)=0</formula>
    </cfRule>
  </conditionalFormatting>
  <conditionalFormatting sqref="C63:C84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一時集計表!$B$45:$B$57</xm:f>
          </x14:formula1>
          <xm:sqref>D1:E1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4"/>
  <sheetViews>
    <sheetView zoomScaleNormal="100" workbookViewId="0">
      <selection activeCell="H21" sqref="H21"/>
    </sheetView>
  </sheetViews>
  <sheetFormatPr defaultColWidth="9" defaultRowHeight="17.399999999999999" x14ac:dyDescent="0.2"/>
  <cols>
    <col min="1" max="1" width="1.44140625" style="24" customWidth="1"/>
    <col min="2" max="2" width="1.109375" style="24" customWidth="1"/>
    <col min="3" max="3" width="9" style="24" customWidth="1"/>
    <col min="4" max="10" width="9" style="24"/>
    <col min="11" max="11" width="14.33203125" style="24" customWidth="1"/>
    <col min="12" max="16384" width="9" style="24"/>
  </cols>
  <sheetData>
    <row r="1" spans="1:11" ht="21.6" x14ac:dyDescent="0.2">
      <c r="A1" s="91"/>
      <c r="B1" s="90" t="s">
        <v>162</v>
      </c>
    </row>
    <row r="3" spans="1:11" x14ac:dyDescent="0.2">
      <c r="B3" s="92"/>
      <c r="C3" s="93" t="s">
        <v>164</v>
      </c>
      <c r="D3" s="93"/>
      <c r="E3" s="93"/>
      <c r="F3" s="93"/>
      <c r="G3" s="93"/>
      <c r="H3" s="93"/>
      <c r="I3" s="93"/>
      <c r="J3" s="93"/>
      <c r="K3" s="93"/>
    </row>
    <row r="4" spans="1:11" ht="51" customHeight="1" x14ac:dyDescent="0.2">
      <c r="C4" s="151" t="s">
        <v>165</v>
      </c>
      <c r="D4" s="151"/>
      <c r="E4" s="151"/>
      <c r="F4" s="151"/>
      <c r="G4" s="151"/>
      <c r="H4" s="151"/>
      <c r="I4" s="151"/>
      <c r="J4" s="151"/>
      <c r="K4" s="151"/>
    </row>
    <row r="6" spans="1:11" x14ac:dyDescent="0.2">
      <c r="B6" s="94"/>
      <c r="C6" s="95" t="s">
        <v>163</v>
      </c>
      <c r="D6" s="95"/>
      <c r="E6" s="95"/>
      <c r="F6" s="95"/>
      <c r="G6" s="95"/>
      <c r="H6" s="95"/>
      <c r="I6" s="95"/>
      <c r="J6" s="95"/>
      <c r="K6" s="95"/>
    </row>
    <row r="7" spans="1:11" ht="75.75" customHeight="1" x14ac:dyDescent="0.2">
      <c r="C7" s="151" t="s">
        <v>169</v>
      </c>
      <c r="D7" s="151"/>
      <c r="E7" s="151"/>
      <c r="F7" s="151"/>
      <c r="G7" s="151"/>
      <c r="H7" s="151"/>
      <c r="I7" s="151"/>
      <c r="J7" s="151"/>
      <c r="K7" s="151"/>
    </row>
    <row r="8" spans="1:11" x14ac:dyDescent="0.2">
      <c r="C8" s="152" t="s">
        <v>167</v>
      </c>
      <c r="D8" s="152"/>
      <c r="E8" s="152"/>
      <c r="F8" s="152"/>
      <c r="G8" s="152"/>
      <c r="H8" s="152"/>
      <c r="I8" s="152"/>
      <c r="J8" s="152"/>
      <c r="K8" s="152"/>
    </row>
    <row r="16" spans="1:11" x14ac:dyDescent="0.2">
      <c r="B16" s="94"/>
      <c r="C16" s="95" t="s">
        <v>168</v>
      </c>
      <c r="D16" s="95"/>
      <c r="E16" s="95"/>
      <c r="F16" s="95"/>
      <c r="G16" s="95"/>
      <c r="H16" s="95"/>
      <c r="I16" s="95"/>
      <c r="J16" s="95"/>
      <c r="K16" s="95"/>
    </row>
    <row r="17" spans="2:11" ht="66.75" customHeight="1" x14ac:dyDescent="0.2">
      <c r="C17" s="151" t="s">
        <v>170</v>
      </c>
      <c r="D17" s="151"/>
      <c r="E17" s="151"/>
      <c r="F17" s="151"/>
      <c r="G17" s="151"/>
      <c r="H17" s="151"/>
      <c r="I17" s="151"/>
      <c r="J17" s="151"/>
      <c r="K17" s="151"/>
    </row>
    <row r="19" spans="2:11" x14ac:dyDescent="0.2">
      <c r="B19" s="94"/>
      <c r="C19" s="95" t="s">
        <v>184</v>
      </c>
      <c r="D19" s="95"/>
      <c r="E19" s="95"/>
      <c r="F19" s="95"/>
      <c r="G19" s="95"/>
      <c r="H19" s="95"/>
      <c r="I19" s="95"/>
      <c r="J19" s="95"/>
      <c r="K19" s="95"/>
    </row>
    <row r="20" spans="2:11" ht="56.25" customHeight="1" x14ac:dyDescent="0.2">
      <c r="C20" s="151" t="s">
        <v>189</v>
      </c>
      <c r="D20" s="151"/>
      <c r="E20" s="151"/>
      <c r="F20" s="151"/>
      <c r="G20" s="151"/>
      <c r="H20" s="151"/>
      <c r="I20" s="151"/>
      <c r="J20" s="151"/>
      <c r="K20" s="151"/>
    </row>
    <row r="23" spans="2:11" x14ac:dyDescent="0.2">
      <c r="C23" s="24" t="s">
        <v>166</v>
      </c>
    </row>
    <row r="24" spans="2:11" ht="141" customHeight="1" x14ac:dyDescent="0.2">
      <c r="C24" s="153" t="s">
        <v>187</v>
      </c>
      <c r="D24" s="154"/>
      <c r="E24" s="154"/>
      <c r="F24" s="154"/>
      <c r="G24" s="154"/>
      <c r="H24" s="154"/>
      <c r="I24" s="154"/>
      <c r="J24" s="154"/>
      <c r="K24" s="154"/>
    </row>
  </sheetData>
  <mergeCells count="6">
    <mergeCell ref="C4:K4"/>
    <mergeCell ref="C7:K7"/>
    <mergeCell ref="C8:K8"/>
    <mergeCell ref="C24:K24"/>
    <mergeCell ref="C17:K17"/>
    <mergeCell ref="C20:K2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R29"/>
  <sheetViews>
    <sheetView workbookViewId="0">
      <selection activeCell="D17" sqref="D17"/>
    </sheetView>
  </sheetViews>
  <sheetFormatPr defaultRowHeight="13.2" x14ac:dyDescent="0.2"/>
  <cols>
    <col min="2" max="2" width="6.6640625" customWidth="1"/>
    <col min="3" max="3" width="14.6640625" style="1" customWidth="1"/>
    <col min="4" max="16" width="7.6640625" customWidth="1"/>
  </cols>
  <sheetData>
    <row r="2" spans="2:18" ht="18.75" customHeight="1" x14ac:dyDescent="0.2">
      <c r="B2" s="3"/>
      <c r="C2" s="8" t="s">
        <v>0</v>
      </c>
      <c r="D2" s="4" t="s">
        <v>98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75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0">
        <v>41877</v>
      </c>
      <c r="L3" s="160"/>
      <c r="M3" s="6"/>
      <c r="N3" s="6"/>
      <c r="O3" s="6"/>
      <c r="P3" s="7"/>
    </row>
    <row r="4" spans="2:18" ht="18.75" customHeight="1" x14ac:dyDescent="0.2">
      <c r="B4" s="3"/>
      <c r="C4" s="8" t="s">
        <v>1</v>
      </c>
      <c r="D4" s="34">
        <v>48.75</v>
      </c>
      <c r="E4" s="4" t="s">
        <v>29</v>
      </c>
      <c r="F4" s="161" t="s">
        <v>4</v>
      </c>
      <c r="G4" s="161"/>
      <c r="H4" s="161"/>
      <c r="I4" s="5">
        <v>36</v>
      </c>
      <c r="J4" s="5" t="s">
        <v>5</v>
      </c>
      <c r="K4" s="5"/>
      <c r="L4" s="5"/>
      <c r="M4" s="6"/>
      <c r="N4" s="6"/>
      <c r="O4" s="6"/>
      <c r="P4" s="7"/>
    </row>
    <row r="5" spans="2:18" ht="18.75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1" customFormat="1" ht="18.75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75" customHeight="1" x14ac:dyDescent="0.2">
      <c r="B7" s="15">
        <v>0</v>
      </c>
      <c r="C7" s="9" t="s">
        <v>20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5244</v>
      </c>
      <c r="J7" s="36">
        <v>4556</v>
      </c>
      <c r="K7" s="36">
        <v>4295</v>
      </c>
      <c r="L7" s="36">
        <v>1977</v>
      </c>
      <c r="M7" s="36">
        <v>3425</v>
      </c>
      <c r="N7" s="36">
        <v>3517</v>
      </c>
      <c r="O7" s="37">
        <v>3843</v>
      </c>
      <c r="P7" s="110">
        <f>SUM(D7:O7)</f>
        <v>26857</v>
      </c>
      <c r="Q7" s="115">
        <f>P7/$D$4</f>
        <v>550.91282051282053</v>
      </c>
      <c r="R7" s="116">
        <f>P7*$I$4</f>
        <v>966852</v>
      </c>
    </row>
    <row r="8" spans="2:18" ht="18.75" customHeight="1" x14ac:dyDescent="0.2">
      <c r="B8" s="16">
        <v>1</v>
      </c>
      <c r="C8" s="9" t="s">
        <v>21</v>
      </c>
      <c r="D8" s="38">
        <v>4849</v>
      </c>
      <c r="E8" s="38">
        <v>7686</v>
      </c>
      <c r="F8" s="38">
        <v>5085</v>
      </c>
      <c r="G8" s="38">
        <v>4668</v>
      </c>
      <c r="H8" s="38">
        <v>7029</v>
      </c>
      <c r="I8" s="38">
        <v>4825</v>
      </c>
      <c r="J8" s="38">
        <v>5151</v>
      </c>
      <c r="K8" s="38">
        <v>3388</v>
      </c>
      <c r="L8" s="38">
        <v>2652</v>
      </c>
      <c r="M8" s="38">
        <v>3846</v>
      </c>
      <c r="N8" s="38">
        <v>3667</v>
      </c>
      <c r="O8" s="39">
        <v>5136</v>
      </c>
      <c r="P8" s="110">
        <f t="shared" ref="P8:P27" si="0">SUM(D8:O8)</f>
        <v>57982</v>
      </c>
      <c r="Q8" s="115">
        <f t="shared" ref="Q8:Q27" si="1">P8/$D$4</f>
        <v>1189.374358974359</v>
      </c>
      <c r="R8" s="116">
        <f t="shared" ref="R8:R27" si="2">P8*$I$4</f>
        <v>2087352</v>
      </c>
    </row>
    <row r="9" spans="2:18" ht="18.75" customHeight="1" x14ac:dyDescent="0.2">
      <c r="B9" s="16">
        <v>2</v>
      </c>
      <c r="C9" s="9" t="s">
        <v>22</v>
      </c>
      <c r="D9" s="38">
        <v>5856</v>
      </c>
      <c r="E9" s="38">
        <v>6619</v>
      </c>
      <c r="F9" s="38">
        <v>4738</v>
      </c>
      <c r="G9" s="38">
        <v>5936</v>
      </c>
      <c r="H9" s="38">
        <v>6605</v>
      </c>
      <c r="I9" s="38">
        <v>3214</v>
      </c>
      <c r="J9" s="38">
        <v>62</v>
      </c>
      <c r="K9" s="38">
        <v>2340</v>
      </c>
      <c r="L9" s="38">
        <v>3398</v>
      </c>
      <c r="M9" s="38">
        <v>3135</v>
      </c>
      <c r="N9" s="38">
        <v>3412</v>
      </c>
      <c r="O9" s="39">
        <v>5070</v>
      </c>
      <c r="P9" s="110">
        <f t="shared" si="0"/>
        <v>50385</v>
      </c>
      <c r="Q9" s="115">
        <f t="shared" si="1"/>
        <v>1033.5384615384614</v>
      </c>
      <c r="R9" s="116">
        <f t="shared" si="2"/>
        <v>1813860</v>
      </c>
    </row>
    <row r="10" spans="2:18" ht="18.75" customHeight="1" x14ac:dyDescent="0.2">
      <c r="B10" s="16">
        <v>3</v>
      </c>
      <c r="C10" s="9" t="s">
        <v>23</v>
      </c>
      <c r="D10" s="38">
        <v>4568</v>
      </c>
      <c r="E10" s="38">
        <v>6734</v>
      </c>
      <c r="F10" s="38">
        <v>6668</v>
      </c>
      <c r="G10" s="38">
        <v>6011</v>
      </c>
      <c r="H10" s="38">
        <v>6460</v>
      </c>
      <c r="I10" s="38">
        <v>4548</v>
      </c>
      <c r="J10" s="38">
        <v>3042</v>
      </c>
      <c r="K10" s="38">
        <v>4154</v>
      </c>
      <c r="L10" s="38">
        <v>2943</v>
      </c>
      <c r="M10" s="38">
        <v>3091</v>
      </c>
      <c r="N10" s="38">
        <v>4403</v>
      </c>
      <c r="O10" s="39">
        <v>5190</v>
      </c>
      <c r="P10" s="110">
        <f t="shared" si="0"/>
        <v>57812</v>
      </c>
      <c r="Q10" s="115">
        <f t="shared" si="1"/>
        <v>1185.8871794871795</v>
      </c>
      <c r="R10" s="116">
        <f t="shared" si="2"/>
        <v>2081232</v>
      </c>
    </row>
    <row r="11" spans="2:18" ht="18.75" customHeight="1" x14ac:dyDescent="0.2">
      <c r="B11" s="16">
        <v>4</v>
      </c>
      <c r="C11" s="9" t="s">
        <v>24</v>
      </c>
      <c r="D11" s="38">
        <v>6154</v>
      </c>
      <c r="E11" s="38">
        <v>6150</v>
      </c>
      <c r="F11" s="38">
        <v>4972</v>
      </c>
      <c r="G11" s="38">
        <v>6224</v>
      </c>
      <c r="H11" s="38">
        <v>7154</v>
      </c>
      <c r="I11" s="38">
        <v>3939</v>
      </c>
      <c r="J11" s="38">
        <v>4039</v>
      </c>
      <c r="K11" s="38">
        <v>4353</v>
      </c>
      <c r="L11" s="38">
        <v>2641</v>
      </c>
      <c r="M11" s="38">
        <v>3605</v>
      </c>
      <c r="N11" s="38">
        <v>3616</v>
      </c>
      <c r="O11" s="39">
        <v>4412</v>
      </c>
      <c r="P11" s="110">
        <f t="shared" si="0"/>
        <v>57259</v>
      </c>
      <c r="Q11" s="115">
        <f t="shared" si="1"/>
        <v>1174.5435897435898</v>
      </c>
      <c r="R11" s="116">
        <f t="shared" si="2"/>
        <v>2061324</v>
      </c>
    </row>
    <row r="12" spans="2:18" ht="18.75" customHeight="1" x14ac:dyDescent="0.2">
      <c r="B12" s="16">
        <v>5</v>
      </c>
      <c r="C12" s="9" t="s">
        <v>31</v>
      </c>
      <c r="D12" s="38">
        <v>6141</v>
      </c>
      <c r="E12" s="38">
        <v>7141</v>
      </c>
      <c r="F12" s="38">
        <v>5750</v>
      </c>
      <c r="G12" s="38">
        <v>4142</v>
      </c>
      <c r="H12" s="38">
        <v>6598</v>
      </c>
      <c r="I12" s="38">
        <v>4647</v>
      </c>
      <c r="J12" s="38">
        <v>3254</v>
      </c>
      <c r="K12" s="38">
        <v>4215</v>
      </c>
      <c r="L12" s="38">
        <v>2594</v>
      </c>
      <c r="M12" s="38">
        <v>3081</v>
      </c>
      <c r="N12" s="38">
        <v>3356</v>
      </c>
      <c r="O12" s="39">
        <v>4874</v>
      </c>
      <c r="P12" s="110">
        <f t="shared" si="0"/>
        <v>55793</v>
      </c>
      <c r="Q12" s="115">
        <f t="shared" si="1"/>
        <v>1144.4717948717948</v>
      </c>
      <c r="R12" s="116">
        <f t="shared" si="2"/>
        <v>2008548</v>
      </c>
    </row>
    <row r="13" spans="2:18" s="1" customFormat="1" ht="18.75" customHeight="1" x14ac:dyDescent="0.2">
      <c r="B13" s="16">
        <v>6</v>
      </c>
      <c r="C13" s="9" t="s">
        <v>32</v>
      </c>
      <c r="D13" s="38">
        <v>4610</v>
      </c>
      <c r="E13" s="38">
        <v>6838</v>
      </c>
      <c r="F13" s="38">
        <v>4929</v>
      </c>
      <c r="G13" s="38">
        <v>4174</v>
      </c>
      <c r="H13" s="38">
        <v>6317</v>
      </c>
      <c r="I13" s="38">
        <v>4089</v>
      </c>
      <c r="J13" s="38">
        <v>3281</v>
      </c>
      <c r="K13" s="38">
        <v>3892</v>
      </c>
      <c r="L13" s="38">
        <v>2765</v>
      </c>
      <c r="M13" s="38">
        <v>3391</v>
      </c>
      <c r="N13" s="38">
        <v>4295</v>
      </c>
      <c r="O13" s="39">
        <v>4596</v>
      </c>
      <c r="P13" s="110">
        <f t="shared" si="0"/>
        <v>53177</v>
      </c>
      <c r="Q13" s="115">
        <f t="shared" si="1"/>
        <v>1090.8102564102564</v>
      </c>
      <c r="R13" s="116">
        <f t="shared" si="2"/>
        <v>1914372</v>
      </c>
    </row>
    <row r="14" spans="2:18" ht="18.75" customHeight="1" x14ac:dyDescent="0.2">
      <c r="B14" s="16">
        <v>7</v>
      </c>
      <c r="C14" s="9" t="s">
        <v>33</v>
      </c>
      <c r="D14" s="38">
        <v>5856</v>
      </c>
      <c r="E14" s="38">
        <v>5442</v>
      </c>
      <c r="F14" s="38">
        <v>4864</v>
      </c>
      <c r="G14" s="38">
        <v>5301</v>
      </c>
      <c r="H14" s="38">
        <v>4277</v>
      </c>
      <c r="I14" s="38">
        <v>4126</v>
      </c>
      <c r="J14" s="38">
        <v>3752</v>
      </c>
      <c r="K14" s="38">
        <v>3507</v>
      </c>
      <c r="L14" s="38">
        <v>2828</v>
      </c>
      <c r="M14" s="38">
        <v>3144</v>
      </c>
      <c r="N14" s="38">
        <v>3352</v>
      </c>
      <c r="O14" s="39">
        <v>4498</v>
      </c>
      <c r="P14" s="110">
        <f t="shared" si="0"/>
        <v>50947</v>
      </c>
      <c r="Q14" s="115">
        <f t="shared" si="1"/>
        <v>1045.0666666666666</v>
      </c>
      <c r="R14" s="116">
        <f t="shared" si="2"/>
        <v>1834092</v>
      </c>
    </row>
    <row r="15" spans="2:18" ht="18.75" customHeight="1" x14ac:dyDescent="0.2">
      <c r="B15" s="16">
        <v>8</v>
      </c>
      <c r="C15" s="9" t="s">
        <v>34</v>
      </c>
      <c r="D15" s="38">
        <v>5366</v>
      </c>
      <c r="E15" s="38">
        <v>4954</v>
      </c>
      <c r="F15" s="38">
        <v>4475</v>
      </c>
      <c r="G15" s="38">
        <v>5297</v>
      </c>
      <c r="H15" s="38">
        <v>5304</v>
      </c>
      <c r="I15" s="38">
        <v>5228</v>
      </c>
      <c r="J15" s="38">
        <v>4031</v>
      </c>
      <c r="K15" s="38">
        <v>4200</v>
      </c>
      <c r="L15" s="38">
        <v>2694</v>
      </c>
      <c r="M15" s="38">
        <v>3388</v>
      </c>
      <c r="N15" s="38">
        <v>3254</v>
      </c>
      <c r="O15" s="39">
        <v>4852</v>
      </c>
      <c r="P15" s="110">
        <f t="shared" si="0"/>
        <v>53043</v>
      </c>
      <c r="Q15" s="115">
        <f t="shared" si="1"/>
        <v>1088.0615384615385</v>
      </c>
      <c r="R15" s="116">
        <f t="shared" si="2"/>
        <v>1909548</v>
      </c>
    </row>
    <row r="16" spans="2:18" s="1" customFormat="1" ht="18.75" customHeight="1" x14ac:dyDescent="0.2">
      <c r="B16" s="16">
        <v>9</v>
      </c>
      <c r="C16" s="9" t="s">
        <v>35</v>
      </c>
      <c r="D16" s="38">
        <v>5644</v>
      </c>
      <c r="E16" s="38">
        <v>5858</v>
      </c>
      <c r="F16" s="38">
        <v>3887</v>
      </c>
      <c r="G16" s="38">
        <v>6104</v>
      </c>
      <c r="H16" s="38">
        <v>4926</v>
      </c>
      <c r="I16" s="38">
        <v>4138</v>
      </c>
      <c r="J16" s="38">
        <v>3440</v>
      </c>
      <c r="K16" s="38">
        <v>4248</v>
      </c>
      <c r="L16" s="38">
        <v>2697</v>
      </c>
      <c r="M16" s="38">
        <v>3253</v>
      </c>
      <c r="N16" s="38">
        <v>3572</v>
      </c>
      <c r="O16" s="39">
        <v>4149</v>
      </c>
      <c r="P16" s="110">
        <f t="shared" si="0"/>
        <v>51916</v>
      </c>
      <c r="Q16" s="115">
        <f t="shared" si="1"/>
        <v>1064.9435897435897</v>
      </c>
      <c r="R16" s="116">
        <f t="shared" si="2"/>
        <v>1868976</v>
      </c>
    </row>
    <row r="17" spans="2:18" ht="18.75" customHeight="1" x14ac:dyDescent="0.2">
      <c r="B17" s="16">
        <v>10</v>
      </c>
      <c r="C17" s="9" t="s">
        <v>36</v>
      </c>
      <c r="D17" s="38">
        <v>4831</v>
      </c>
      <c r="E17" s="38">
        <v>6244</v>
      </c>
      <c r="F17" s="38">
        <v>5333</v>
      </c>
      <c r="G17" s="38">
        <v>4989</v>
      </c>
      <c r="H17" s="38">
        <v>7048</v>
      </c>
      <c r="I17" s="38">
        <v>5271</v>
      </c>
      <c r="J17" s="38">
        <v>3922</v>
      </c>
      <c r="K17" s="38">
        <v>3738</v>
      </c>
      <c r="L17" s="38">
        <v>2734</v>
      </c>
      <c r="M17" s="38">
        <v>3967</v>
      </c>
      <c r="N17" s="38">
        <v>3835</v>
      </c>
      <c r="O17" s="39">
        <v>4337</v>
      </c>
      <c r="P17" s="110">
        <f t="shared" si="0"/>
        <v>56249</v>
      </c>
      <c r="Q17" s="115">
        <f t="shared" si="1"/>
        <v>1153.8256410256411</v>
      </c>
      <c r="R17" s="116">
        <f t="shared" si="2"/>
        <v>2024964</v>
      </c>
    </row>
    <row r="18" spans="2:18" ht="18.75" customHeight="1" x14ac:dyDescent="0.2">
      <c r="B18" s="16">
        <v>11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75" customHeight="1" x14ac:dyDescent="0.2">
      <c r="B19" s="16">
        <v>12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75" customHeight="1" x14ac:dyDescent="0.2">
      <c r="B20" s="16">
        <v>13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75" customHeight="1" x14ac:dyDescent="0.2">
      <c r="B21" s="16">
        <v>14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75" customHeight="1" x14ac:dyDescent="0.2">
      <c r="B22" s="16">
        <v>15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75" customHeight="1" x14ac:dyDescent="0.2">
      <c r="B23" s="16">
        <v>16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75" customHeight="1" x14ac:dyDescent="0.2">
      <c r="B24" s="16">
        <v>17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75" customHeight="1" x14ac:dyDescent="0.2">
      <c r="B25" s="16">
        <v>18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75" customHeight="1" x14ac:dyDescent="0.2">
      <c r="B26" s="16">
        <v>19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75" customHeight="1" x14ac:dyDescent="0.2">
      <c r="B27" s="17">
        <v>20</v>
      </c>
      <c r="C27" s="10" t="s">
        <v>46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111">
        <f t="shared" si="0"/>
        <v>0</v>
      </c>
      <c r="Q27" s="115">
        <f t="shared" si="1"/>
        <v>0</v>
      </c>
      <c r="R27" s="116">
        <f t="shared" si="2"/>
        <v>0</v>
      </c>
    </row>
    <row r="28" spans="2:18" x14ac:dyDescent="0.2">
      <c r="C28" s="11"/>
      <c r="D28" s="2"/>
      <c r="E28" s="2"/>
      <c r="F28" s="2"/>
      <c r="G28" s="2"/>
      <c r="H28" s="2"/>
      <c r="I28" s="2"/>
      <c r="J28" s="2"/>
      <c r="K28" s="2"/>
      <c r="L28" s="2"/>
      <c r="P28" s="113"/>
      <c r="Q28" s="113"/>
      <c r="R28" s="113"/>
    </row>
    <row r="29" spans="2:18" x14ac:dyDescent="0.2">
      <c r="C29" s="11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R29"/>
  <sheetViews>
    <sheetView zoomScaleNormal="100"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75" customHeight="1" x14ac:dyDescent="0.2">
      <c r="B2" s="3"/>
      <c r="C2" s="8" t="s">
        <v>0</v>
      </c>
      <c r="D2" s="4" t="s">
        <v>144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75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2">
        <v>41880</v>
      </c>
      <c r="L3" s="162"/>
      <c r="M3" s="6"/>
      <c r="N3" s="6"/>
      <c r="O3" s="6"/>
      <c r="P3" s="7"/>
    </row>
    <row r="4" spans="2:18" ht="18.75" customHeight="1" x14ac:dyDescent="0.2">
      <c r="B4" s="3"/>
      <c r="C4" s="42" t="s">
        <v>1</v>
      </c>
      <c r="D4" s="34">
        <v>24</v>
      </c>
      <c r="E4" s="4" t="s">
        <v>29</v>
      </c>
      <c r="F4" s="145" t="s">
        <v>4</v>
      </c>
      <c r="G4" s="145"/>
      <c r="H4" s="145"/>
      <c r="I4" s="18">
        <v>36</v>
      </c>
      <c r="J4" s="18" t="s">
        <v>5</v>
      </c>
      <c r="K4" s="18"/>
      <c r="L4" s="18"/>
      <c r="M4" s="43"/>
      <c r="N4" s="43"/>
      <c r="O4" s="43"/>
      <c r="P4" s="44"/>
    </row>
    <row r="5" spans="2:18" ht="18.75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75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75" customHeight="1" x14ac:dyDescent="0.2">
      <c r="B7" s="16">
        <v>0</v>
      </c>
      <c r="C7" s="9" t="s">
        <v>20</v>
      </c>
      <c r="D7" s="36">
        <v>0</v>
      </c>
      <c r="E7" s="36">
        <v>0</v>
      </c>
      <c r="F7" s="36">
        <v>0</v>
      </c>
      <c r="G7" s="36">
        <v>0</v>
      </c>
      <c r="H7" s="36">
        <v>515</v>
      </c>
      <c r="I7" s="36">
        <v>2858</v>
      </c>
      <c r="J7" s="36">
        <v>2313</v>
      </c>
      <c r="K7" s="36">
        <v>1369</v>
      </c>
      <c r="L7" s="36">
        <v>1497</v>
      </c>
      <c r="M7" s="36">
        <v>1391</v>
      </c>
      <c r="N7" s="37">
        <v>1925</v>
      </c>
      <c r="O7" s="37">
        <v>2519</v>
      </c>
      <c r="P7" s="110">
        <f>SUM(D7:O7)</f>
        <v>14387</v>
      </c>
      <c r="Q7" s="115">
        <f>P7/$D$4</f>
        <v>599.45833333333337</v>
      </c>
      <c r="R7" s="116">
        <f>P7*$I$4</f>
        <v>517932</v>
      </c>
    </row>
    <row r="8" spans="2:18" ht="18.75" customHeight="1" x14ac:dyDescent="0.2">
      <c r="B8" s="16">
        <v>1</v>
      </c>
      <c r="C8" s="9" t="s">
        <v>21</v>
      </c>
      <c r="D8" s="38">
        <v>3294</v>
      </c>
      <c r="E8" s="38">
        <v>3095</v>
      </c>
      <c r="F8" s="38">
        <v>2253</v>
      </c>
      <c r="G8" s="38">
        <v>3092</v>
      </c>
      <c r="H8" s="38">
        <v>2707</v>
      </c>
      <c r="I8" s="38">
        <v>2405</v>
      </c>
      <c r="J8" s="38">
        <v>2725</v>
      </c>
      <c r="K8" s="38">
        <v>1121</v>
      </c>
      <c r="L8" s="38">
        <v>1599</v>
      </c>
      <c r="M8" s="38">
        <v>1470</v>
      </c>
      <c r="N8" s="39">
        <v>2396</v>
      </c>
      <c r="O8" s="39">
        <v>2820</v>
      </c>
      <c r="P8" s="110">
        <f t="shared" ref="P8:P27" si="0">SUM(D8:O8)</f>
        <v>28977</v>
      </c>
      <c r="Q8" s="115">
        <f t="shared" ref="Q8:Q27" si="1">P8/$D$4</f>
        <v>1207.375</v>
      </c>
      <c r="R8" s="116">
        <f t="shared" ref="R8:R27" si="2">P8*$I$4</f>
        <v>1043172</v>
      </c>
    </row>
    <row r="9" spans="2:18" ht="18.75" customHeight="1" x14ac:dyDescent="0.2">
      <c r="B9" s="16">
        <v>2</v>
      </c>
      <c r="C9" s="9" t="s">
        <v>22</v>
      </c>
      <c r="D9" s="38">
        <v>3133</v>
      </c>
      <c r="E9" s="38">
        <v>3055</v>
      </c>
      <c r="F9" s="38">
        <v>2698</v>
      </c>
      <c r="G9" s="38">
        <v>3025</v>
      </c>
      <c r="H9" s="38">
        <v>3546</v>
      </c>
      <c r="I9" s="38">
        <v>1845</v>
      </c>
      <c r="J9" s="38">
        <v>2304</v>
      </c>
      <c r="K9" s="38">
        <v>1442</v>
      </c>
      <c r="L9" s="38">
        <v>1637</v>
      </c>
      <c r="M9" s="38">
        <v>1581</v>
      </c>
      <c r="N9" s="38">
        <v>1961</v>
      </c>
      <c r="O9" s="39">
        <v>2939</v>
      </c>
      <c r="P9" s="110">
        <f t="shared" si="0"/>
        <v>29166</v>
      </c>
      <c r="Q9" s="115">
        <f t="shared" si="1"/>
        <v>1215.25</v>
      </c>
      <c r="R9" s="116">
        <f t="shared" si="2"/>
        <v>1049976</v>
      </c>
    </row>
    <row r="10" spans="2:18" ht="18.75" customHeight="1" x14ac:dyDescent="0.2">
      <c r="B10" s="16">
        <v>3</v>
      </c>
      <c r="C10" s="9" t="s">
        <v>23</v>
      </c>
      <c r="D10" s="38">
        <v>3260</v>
      </c>
      <c r="E10" s="38">
        <v>3381</v>
      </c>
      <c r="F10" s="38">
        <v>2879</v>
      </c>
      <c r="G10" s="38">
        <v>3197</v>
      </c>
      <c r="H10" s="38">
        <v>2796</v>
      </c>
      <c r="I10" s="38">
        <v>1941</v>
      </c>
      <c r="J10" s="38">
        <v>1731</v>
      </c>
      <c r="K10" s="38">
        <v>1489</v>
      </c>
      <c r="L10" s="38">
        <v>1511</v>
      </c>
      <c r="M10" s="38">
        <v>1610</v>
      </c>
      <c r="N10" s="38">
        <v>2266</v>
      </c>
      <c r="O10" s="39">
        <v>2936</v>
      </c>
      <c r="P10" s="110">
        <f t="shared" si="0"/>
        <v>28997</v>
      </c>
      <c r="Q10" s="115">
        <f t="shared" si="1"/>
        <v>1208.2083333333333</v>
      </c>
      <c r="R10" s="116">
        <f t="shared" si="2"/>
        <v>1043892</v>
      </c>
    </row>
    <row r="11" spans="2:18" ht="18.75" customHeight="1" x14ac:dyDescent="0.2">
      <c r="B11" s="16">
        <v>4</v>
      </c>
      <c r="C11" s="9" t="s">
        <v>24</v>
      </c>
      <c r="D11" s="38">
        <v>3244</v>
      </c>
      <c r="E11" s="38">
        <v>2992</v>
      </c>
      <c r="F11" s="38">
        <v>2590</v>
      </c>
      <c r="G11" s="38">
        <v>3532</v>
      </c>
      <c r="H11" s="38">
        <v>2934</v>
      </c>
      <c r="I11" s="38">
        <v>1662</v>
      </c>
      <c r="J11" s="38">
        <v>2502</v>
      </c>
      <c r="K11" s="38">
        <v>1564</v>
      </c>
      <c r="L11" s="38">
        <v>1461</v>
      </c>
      <c r="M11" s="38">
        <v>1602</v>
      </c>
      <c r="N11" s="38">
        <v>1727</v>
      </c>
      <c r="O11" s="39">
        <v>2732</v>
      </c>
      <c r="P11" s="110">
        <f t="shared" si="0"/>
        <v>28542</v>
      </c>
      <c r="Q11" s="115">
        <f t="shared" si="1"/>
        <v>1189.25</v>
      </c>
      <c r="R11" s="116">
        <f t="shared" si="2"/>
        <v>1027512</v>
      </c>
    </row>
    <row r="12" spans="2:18" ht="18.75" customHeight="1" x14ac:dyDescent="0.2">
      <c r="B12" s="16">
        <v>5</v>
      </c>
      <c r="C12" s="9" t="s">
        <v>31</v>
      </c>
      <c r="D12" s="38">
        <v>3715</v>
      </c>
      <c r="E12" s="38">
        <v>3054</v>
      </c>
      <c r="F12" s="38">
        <v>2567</v>
      </c>
      <c r="G12" s="38">
        <v>3064</v>
      </c>
      <c r="H12" s="38">
        <v>2627</v>
      </c>
      <c r="I12" s="38">
        <v>2668</v>
      </c>
      <c r="J12" s="38">
        <v>1966</v>
      </c>
      <c r="K12" s="38">
        <v>1717</v>
      </c>
      <c r="L12" s="38">
        <v>1628</v>
      </c>
      <c r="M12" s="38">
        <v>1466</v>
      </c>
      <c r="N12" s="38">
        <v>1783</v>
      </c>
      <c r="O12" s="39">
        <v>2802</v>
      </c>
      <c r="P12" s="110">
        <f t="shared" si="0"/>
        <v>29057</v>
      </c>
      <c r="Q12" s="115">
        <f t="shared" si="1"/>
        <v>1210.7083333333333</v>
      </c>
      <c r="R12" s="116">
        <f t="shared" si="2"/>
        <v>1046052</v>
      </c>
    </row>
    <row r="13" spans="2:18" s="35" customFormat="1" ht="18.75" customHeight="1" x14ac:dyDescent="0.2">
      <c r="B13" s="16">
        <v>6</v>
      </c>
      <c r="C13" s="9" t="s">
        <v>32</v>
      </c>
      <c r="D13" s="38">
        <v>3526</v>
      </c>
      <c r="E13" s="38">
        <v>2822</v>
      </c>
      <c r="F13" s="38">
        <v>2748</v>
      </c>
      <c r="G13" s="38">
        <v>2523</v>
      </c>
      <c r="H13" s="38">
        <v>3344</v>
      </c>
      <c r="I13" s="38">
        <v>2192</v>
      </c>
      <c r="J13" s="38">
        <v>2193</v>
      </c>
      <c r="K13" s="38">
        <v>1824</v>
      </c>
      <c r="L13" s="38">
        <v>1340</v>
      </c>
      <c r="M13" s="38">
        <v>1545</v>
      </c>
      <c r="N13" s="38">
        <v>2307</v>
      </c>
      <c r="O13" s="39">
        <v>2806</v>
      </c>
      <c r="P13" s="110">
        <f t="shared" si="0"/>
        <v>29170</v>
      </c>
      <c r="Q13" s="115">
        <f t="shared" si="1"/>
        <v>1215.4166666666667</v>
      </c>
      <c r="R13" s="116">
        <f t="shared" si="2"/>
        <v>1050120</v>
      </c>
    </row>
    <row r="14" spans="2:18" ht="18.75" customHeight="1" x14ac:dyDescent="0.2">
      <c r="B14" s="16">
        <v>7</v>
      </c>
      <c r="C14" s="9" t="s">
        <v>33</v>
      </c>
      <c r="D14" s="38">
        <v>3389</v>
      </c>
      <c r="E14" s="38">
        <v>2345</v>
      </c>
      <c r="F14" s="38">
        <v>2581</v>
      </c>
      <c r="G14" s="38">
        <v>3091</v>
      </c>
      <c r="H14" s="38">
        <v>2310</v>
      </c>
      <c r="I14" s="38">
        <v>2216</v>
      </c>
      <c r="J14" s="38">
        <v>2472</v>
      </c>
      <c r="K14" s="38">
        <v>1533</v>
      </c>
      <c r="L14" s="38">
        <v>1806</v>
      </c>
      <c r="M14" s="38">
        <v>1518</v>
      </c>
      <c r="N14" s="38">
        <v>2144</v>
      </c>
      <c r="O14" s="39">
        <v>2849</v>
      </c>
      <c r="P14" s="110">
        <f t="shared" si="0"/>
        <v>28254</v>
      </c>
      <c r="Q14" s="115">
        <f t="shared" si="1"/>
        <v>1177.25</v>
      </c>
      <c r="R14" s="116">
        <f t="shared" si="2"/>
        <v>1017144</v>
      </c>
    </row>
    <row r="15" spans="2:18" ht="18.75" customHeight="1" x14ac:dyDescent="0.2">
      <c r="B15" s="16">
        <v>8</v>
      </c>
      <c r="C15" s="9" t="s">
        <v>34</v>
      </c>
      <c r="D15" s="38">
        <v>3300</v>
      </c>
      <c r="E15" s="38">
        <v>2543</v>
      </c>
      <c r="F15" s="38">
        <v>2592</v>
      </c>
      <c r="G15" s="38">
        <v>2379</v>
      </c>
      <c r="H15" s="38">
        <v>2720</v>
      </c>
      <c r="I15" s="38">
        <v>2061</v>
      </c>
      <c r="J15" s="38">
        <v>1971</v>
      </c>
      <c r="K15" s="38">
        <v>1359</v>
      </c>
      <c r="L15" s="38">
        <v>1381</v>
      </c>
      <c r="M15" s="38">
        <v>1397</v>
      </c>
      <c r="N15" s="38">
        <v>2026</v>
      </c>
      <c r="O15" s="39">
        <v>2829</v>
      </c>
      <c r="P15" s="110">
        <f t="shared" si="0"/>
        <v>26558</v>
      </c>
      <c r="Q15" s="115">
        <f t="shared" si="1"/>
        <v>1106.5833333333333</v>
      </c>
      <c r="R15" s="116">
        <f t="shared" si="2"/>
        <v>956088</v>
      </c>
    </row>
    <row r="16" spans="2:18" s="35" customFormat="1" ht="18.75" customHeight="1" x14ac:dyDescent="0.2">
      <c r="B16" s="16">
        <v>9</v>
      </c>
      <c r="C16" s="9" t="s">
        <v>35</v>
      </c>
      <c r="D16" s="38">
        <v>3199</v>
      </c>
      <c r="E16" s="38">
        <v>2613</v>
      </c>
      <c r="F16" s="38">
        <v>2523</v>
      </c>
      <c r="G16" s="38">
        <v>3392</v>
      </c>
      <c r="H16" s="38">
        <v>2717</v>
      </c>
      <c r="I16" s="38">
        <v>2190</v>
      </c>
      <c r="J16" s="38">
        <v>2391</v>
      </c>
      <c r="K16" s="38">
        <v>1317</v>
      </c>
      <c r="L16" s="38">
        <v>1609</v>
      </c>
      <c r="M16" s="38">
        <v>1195</v>
      </c>
      <c r="N16" s="38">
        <v>1787</v>
      </c>
      <c r="O16" s="39">
        <v>2110</v>
      </c>
      <c r="P16" s="110">
        <f t="shared" si="0"/>
        <v>27043</v>
      </c>
      <c r="Q16" s="115">
        <f t="shared" si="1"/>
        <v>1126.7916666666667</v>
      </c>
      <c r="R16" s="116">
        <f t="shared" si="2"/>
        <v>973548</v>
      </c>
    </row>
    <row r="17" spans="2:18" ht="18.75" customHeight="1" x14ac:dyDescent="0.2">
      <c r="B17" s="16">
        <v>10</v>
      </c>
      <c r="C17" s="9" t="s">
        <v>36</v>
      </c>
      <c r="D17" s="38">
        <v>2682</v>
      </c>
      <c r="E17" s="38">
        <v>2706</v>
      </c>
      <c r="F17" s="38">
        <v>2127</v>
      </c>
      <c r="G17" s="38">
        <v>3165</v>
      </c>
      <c r="H17" s="38">
        <v>2729</v>
      </c>
      <c r="I17" s="38">
        <v>2414</v>
      </c>
      <c r="J17" s="38">
        <v>1764</v>
      </c>
      <c r="K17" s="38">
        <v>1447</v>
      </c>
      <c r="L17" s="38">
        <v>1514</v>
      </c>
      <c r="M17" s="38">
        <v>1491</v>
      </c>
      <c r="N17" s="38">
        <v>1761</v>
      </c>
      <c r="O17" s="39">
        <v>2466</v>
      </c>
      <c r="P17" s="110">
        <f t="shared" si="0"/>
        <v>26266</v>
      </c>
      <c r="Q17" s="115">
        <f t="shared" si="1"/>
        <v>1094.4166666666667</v>
      </c>
      <c r="R17" s="116">
        <f t="shared" si="2"/>
        <v>945576</v>
      </c>
    </row>
    <row r="18" spans="2:18" ht="18.75" customHeight="1" x14ac:dyDescent="0.2">
      <c r="B18" s="16">
        <v>11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75" customHeight="1" x14ac:dyDescent="0.2">
      <c r="B19" s="16">
        <v>12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75" customHeight="1" x14ac:dyDescent="0.2">
      <c r="B20" s="16">
        <v>13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75" customHeight="1" x14ac:dyDescent="0.2">
      <c r="B21" s="16">
        <v>14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75" customHeight="1" x14ac:dyDescent="0.2">
      <c r="B22" s="16">
        <v>15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75" customHeight="1" x14ac:dyDescent="0.2">
      <c r="B23" s="16">
        <v>16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75" customHeight="1" x14ac:dyDescent="0.2">
      <c r="B24" s="16">
        <v>17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75" customHeight="1" x14ac:dyDescent="0.2">
      <c r="B25" s="16">
        <v>18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75" customHeight="1" x14ac:dyDescent="0.2">
      <c r="B26" s="16">
        <v>19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75" customHeight="1" x14ac:dyDescent="0.2">
      <c r="B27" s="17">
        <v>20</v>
      </c>
      <c r="C27" s="10" t="s">
        <v>46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111">
        <f t="shared" si="0"/>
        <v>0</v>
      </c>
      <c r="Q27" s="115">
        <f t="shared" si="1"/>
        <v>0</v>
      </c>
      <c r="R27" s="116">
        <f t="shared" si="2"/>
        <v>0</v>
      </c>
    </row>
    <row r="28" spans="2:18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P28" s="113"/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30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28</v>
      </c>
      <c r="E3" s="159"/>
      <c r="F3" s="159"/>
      <c r="G3" s="159"/>
      <c r="H3" s="159"/>
      <c r="I3" s="142" t="s">
        <v>18</v>
      </c>
      <c r="J3" s="142"/>
      <c r="K3" s="162">
        <v>42088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49.5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9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>
        <v>5811</v>
      </c>
      <c r="P7" s="110">
        <f>SUM(D7:O7)</f>
        <v>5811</v>
      </c>
      <c r="Q7" s="115">
        <f>P7/$D$4</f>
        <v>117.39393939393939</v>
      </c>
      <c r="R7" s="116">
        <f>P7*$I$4</f>
        <v>185952</v>
      </c>
    </row>
    <row r="8" spans="2:18" ht="18.899999999999999" customHeight="1" x14ac:dyDescent="0.2">
      <c r="B8" s="16">
        <v>0</v>
      </c>
      <c r="C8" s="9" t="s">
        <v>21</v>
      </c>
      <c r="D8" s="38">
        <v>9668</v>
      </c>
      <c r="E8" s="38">
        <v>9119</v>
      </c>
      <c r="F8" s="38">
        <v>6909</v>
      </c>
      <c r="G8" s="38">
        <v>9339</v>
      </c>
      <c r="H8" s="38">
        <v>8002</v>
      </c>
      <c r="I8" s="38">
        <v>6769</v>
      </c>
      <c r="J8" s="38">
        <v>7134</v>
      </c>
      <c r="K8" s="38">
        <v>2982</v>
      </c>
      <c r="L8" s="38">
        <v>3967</v>
      </c>
      <c r="M8" s="38">
        <v>3839</v>
      </c>
      <c r="N8" s="38">
        <v>6428</v>
      </c>
      <c r="O8" s="39">
        <v>7947</v>
      </c>
      <c r="P8" s="110">
        <f t="shared" ref="P8:P28" si="0">SUM(D8:O8)</f>
        <v>82103</v>
      </c>
      <c r="Q8" s="115">
        <f t="shared" ref="Q8:Q27" si="1">P8/$D$4</f>
        <v>1658.6464646464647</v>
      </c>
      <c r="R8" s="116">
        <f t="shared" ref="R8:R27" si="2">P8*$I$4</f>
        <v>2627296</v>
      </c>
    </row>
    <row r="9" spans="2:18" ht="18.899999999999999" customHeight="1" x14ac:dyDescent="0.2">
      <c r="B9" s="16">
        <v>1</v>
      </c>
      <c r="C9" s="9" t="s">
        <v>22</v>
      </c>
      <c r="D9" s="38">
        <v>9234</v>
      </c>
      <c r="E9" s="38">
        <v>9143</v>
      </c>
      <c r="F9" s="38">
        <v>8306</v>
      </c>
      <c r="G9" s="38">
        <v>9160</v>
      </c>
      <c r="H9" s="38">
        <v>10326</v>
      </c>
      <c r="I9" s="38">
        <v>5451</v>
      </c>
      <c r="J9" s="38">
        <v>6186</v>
      </c>
      <c r="K9" s="38">
        <v>3735</v>
      </c>
      <c r="L9" s="38">
        <v>4090</v>
      </c>
      <c r="M9" s="38">
        <v>4062</v>
      </c>
      <c r="N9" s="38">
        <v>5397</v>
      </c>
      <c r="O9" s="39">
        <v>8353</v>
      </c>
      <c r="P9" s="110">
        <f t="shared" si="0"/>
        <v>83443</v>
      </c>
      <c r="Q9" s="115">
        <f t="shared" si="1"/>
        <v>1685.7171717171718</v>
      </c>
      <c r="R9" s="116">
        <f t="shared" si="2"/>
        <v>2670176</v>
      </c>
    </row>
    <row r="10" spans="2:18" ht="18.899999999999999" customHeight="1" x14ac:dyDescent="0.2">
      <c r="B10" s="16">
        <v>2</v>
      </c>
      <c r="C10" s="9" t="s">
        <v>23</v>
      </c>
      <c r="D10" s="38">
        <v>9671</v>
      </c>
      <c r="E10" s="38">
        <v>10132</v>
      </c>
      <c r="F10" s="38">
        <v>8896</v>
      </c>
      <c r="G10" s="38">
        <v>9843</v>
      </c>
      <c r="H10" s="38">
        <v>9132</v>
      </c>
      <c r="I10" s="38">
        <v>6157</v>
      </c>
      <c r="J10" s="38">
        <v>5010</v>
      </c>
      <c r="K10" s="38">
        <v>3817</v>
      </c>
      <c r="L10" s="38">
        <v>3916</v>
      </c>
      <c r="M10" s="38">
        <v>4209</v>
      </c>
      <c r="N10" s="38">
        <v>6078</v>
      </c>
      <c r="O10" s="39">
        <v>8324</v>
      </c>
      <c r="P10" s="110">
        <f t="shared" si="0"/>
        <v>85185</v>
      </c>
      <c r="Q10" s="115">
        <f t="shared" si="1"/>
        <v>1720.909090909091</v>
      </c>
      <c r="R10" s="116">
        <f t="shared" si="2"/>
        <v>2725920</v>
      </c>
    </row>
    <row r="11" spans="2:18" ht="18.899999999999999" customHeight="1" x14ac:dyDescent="0.2">
      <c r="B11" s="16">
        <v>3</v>
      </c>
      <c r="C11" s="9" t="s">
        <v>24</v>
      </c>
      <c r="D11" s="38">
        <v>9640</v>
      </c>
      <c r="E11" s="38">
        <v>9142</v>
      </c>
      <c r="F11" s="38">
        <v>8025</v>
      </c>
      <c r="G11" s="38">
        <v>10830</v>
      </c>
      <c r="H11" s="38">
        <v>9247</v>
      </c>
      <c r="I11" s="38">
        <v>5110</v>
      </c>
      <c r="J11" s="38">
        <v>6806</v>
      </c>
      <c r="K11" s="38">
        <v>4076</v>
      </c>
      <c r="L11" s="38">
        <v>3807</v>
      </c>
      <c r="M11" s="38">
        <v>4150</v>
      </c>
      <c r="N11" s="38">
        <v>4909</v>
      </c>
      <c r="O11" s="39">
        <v>7898</v>
      </c>
      <c r="P11" s="110">
        <f t="shared" si="0"/>
        <v>83640</v>
      </c>
      <c r="Q11" s="115">
        <f t="shared" si="1"/>
        <v>1689.6969696969697</v>
      </c>
      <c r="R11" s="116">
        <f t="shared" si="2"/>
        <v>2676480</v>
      </c>
    </row>
    <row r="12" spans="2:18" ht="18.899999999999999" customHeight="1" x14ac:dyDescent="0.2">
      <c r="B12" s="16">
        <v>4</v>
      </c>
      <c r="C12" s="9" t="s">
        <v>31</v>
      </c>
      <c r="D12" s="38">
        <v>10712</v>
      </c>
      <c r="E12" s="38">
        <v>9249</v>
      </c>
      <c r="F12" s="38">
        <v>8044</v>
      </c>
      <c r="G12" s="38">
        <v>7897</v>
      </c>
      <c r="H12" s="38">
        <v>7680</v>
      </c>
      <c r="I12" s="38">
        <v>9507</v>
      </c>
      <c r="J12" s="38">
        <v>5392</v>
      </c>
      <c r="K12" s="38">
        <v>4310</v>
      </c>
      <c r="L12" s="38">
        <v>4142</v>
      </c>
      <c r="M12" s="38">
        <v>3872</v>
      </c>
      <c r="N12" s="38">
        <v>4990</v>
      </c>
      <c r="O12" s="39">
        <v>8066</v>
      </c>
      <c r="P12" s="110">
        <f t="shared" si="0"/>
        <v>83861</v>
      </c>
      <c r="Q12" s="115">
        <f t="shared" si="1"/>
        <v>1694.1616161616162</v>
      </c>
      <c r="R12" s="116">
        <f t="shared" si="2"/>
        <v>2683552</v>
      </c>
    </row>
    <row r="13" spans="2:18" s="35" customFormat="1" ht="18.899999999999999" customHeight="1" x14ac:dyDescent="0.2">
      <c r="B13" s="16">
        <v>5</v>
      </c>
      <c r="C13" s="9" t="s">
        <v>32</v>
      </c>
      <c r="D13" s="38">
        <v>10462</v>
      </c>
      <c r="E13" s="38">
        <v>8532</v>
      </c>
      <c r="F13" s="38">
        <v>8632</v>
      </c>
      <c r="G13" s="38">
        <v>7801</v>
      </c>
      <c r="H13" s="38">
        <v>9923</v>
      </c>
      <c r="I13" s="38">
        <v>6365</v>
      </c>
      <c r="J13" s="38">
        <v>5941</v>
      </c>
      <c r="K13" s="38">
        <v>4513</v>
      </c>
      <c r="L13" s="38">
        <v>3574</v>
      </c>
      <c r="M13" s="38">
        <v>4050</v>
      </c>
      <c r="N13" s="38">
        <v>6225</v>
      </c>
      <c r="O13" s="39">
        <v>8087</v>
      </c>
      <c r="P13" s="110">
        <f t="shared" si="0"/>
        <v>84105</v>
      </c>
      <c r="Q13" s="115">
        <f t="shared" si="1"/>
        <v>1699.090909090909</v>
      </c>
      <c r="R13" s="116">
        <f t="shared" si="2"/>
        <v>2691360</v>
      </c>
    </row>
    <row r="14" spans="2:18" ht="18.899999999999999" customHeight="1" x14ac:dyDescent="0.2">
      <c r="B14" s="16">
        <v>6</v>
      </c>
      <c r="C14" s="9" t="s">
        <v>33</v>
      </c>
      <c r="D14" s="38">
        <v>10004</v>
      </c>
      <c r="E14" s="38">
        <v>7228</v>
      </c>
      <c r="F14" s="38">
        <v>8061</v>
      </c>
      <c r="G14" s="38">
        <v>9469</v>
      </c>
      <c r="H14" s="38">
        <v>6995</v>
      </c>
      <c r="I14" s="38">
        <v>5528</v>
      </c>
      <c r="J14" s="38">
        <v>5235</v>
      </c>
      <c r="K14" s="38">
        <v>3142</v>
      </c>
      <c r="L14" s="38">
        <v>3605</v>
      </c>
      <c r="M14" s="38">
        <v>4069</v>
      </c>
      <c r="N14" s="38">
        <v>5946</v>
      </c>
      <c r="O14" s="39">
        <v>8230</v>
      </c>
      <c r="P14" s="110">
        <f t="shared" si="0"/>
        <v>77512</v>
      </c>
      <c r="Q14" s="115">
        <f t="shared" si="1"/>
        <v>1565.8989898989898</v>
      </c>
      <c r="R14" s="116">
        <f t="shared" si="2"/>
        <v>2480384</v>
      </c>
    </row>
    <row r="15" spans="2:18" ht="18.899999999999999" customHeight="1" x14ac:dyDescent="0.2">
      <c r="B15" s="16">
        <v>7</v>
      </c>
      <c r="C15" s="9" t="s">
        <v>34</v>
      </c>
      <c r="D15" s="38">
        <v>9898</v>
      </c>
      <c r="E15" s="38">
        <v>8163</v>
      </c>
      <c r="F15" s="38">
        <v>9120</v>
      </c>
      <c r="G15" s="38">
        <v>8893</v>
      </c>
      <c r="H15" s="38">
        <v>9221</v>
      </c>
      <c r="I15" s="38">
        <v>6759</v>
      </c>
      <c r="J15" s="38">
        <v>6223</v>
      </c>
      <c r="K15" s="38">
        <v>4185</v>
      </c>
      <c r="L15" s="38">
        <v>4213</v>
      </c>
      <c r="M15" s="38">
        <v>3659</v>
      </c>
      <c r="N15" s="38">
        <v>5584</v>
      </c>
      <c r="O15" s="39">
        <v>8087</v>
      </c>
      <c r="P15" s="110">
        <f t="shared" si="0"/>
        <v>84005</v>
      </c>
      <c r="Q15" s="115">
        <f t="shared" si="1"/>
        <v>1697.0707070707072</v>
      </c>
      <c r="R15" s="116">
        <f t="shared" si="2"/>
        <v>2688160</v>
      </c>
    </row>
    <row r="16" spans="2:18" s="35" customFormat="1" ht="18.899999999999999" customHeight="1" x14ac:dyDescent="0.2">
      <c r="B16" s="16">
        <v>8</v>
      </c>
      <c r="C16" s="9" t="s">
        <v>35</v>
      </c>
      <c r="D16" s="38">
        <v>9492</v>
      </c>
      <c r="E16" s="38">
        <v>7987</v>
      </c>
      <c r="F16" s="38">
        <v>7913</v>
      </c>
      <c r="G16" s="38">
        <v>10343</v>
      </c>
      <c r="H16" s="38">
        <v>8189</v>
      </c>
      <c r="I16" s="38">
        <v>6774</v>
      </c>
      <c r="J16" s="38">
        <v>6921</v>
      </c>
      <c r="K16" s="38">
        <v>3714</v>
      </c>
      <c r="L16" s="38">
        <v>4377</v>
      </c>
      <c r="M16" s="38">
        <v>3507</v>
      </c>
      <c r="N16" s="38">
        <v>5353</v>
      </c>
      <c r="O16" s="39">
        <v>6675</v>
      </c>
      <c r="P16" s="110">
        <f t="shared" si="0"/>
        <v>81245</v>
      </c>
      <c r="Q16" s="115">
        <f t="shared" si="1"/>
        <v>1641.3131313131314</v>
      </c>
      <c r="R16" s="116">
        <f t="shared" si="2"/>
        <v>2599840</v>
      </c>
    </row>
    <row r="17" spans="2:18" ht="18.899999999999999" customHeight="1" x14ac:dyDescent="0.2">
      <c r="B17" s="16">
        <v>9</v>
      </c>
      <c r="C17" s="9" t="s">
        <v>36</v>
      </c>
      <c r="D17" s="38">
        <v>8837</v>
      </c>
      <c r="E17" s="38">
        <v>9065</v>
      </c>
      <c r="F17" s="38">
        <v>7284</v>
      </c>
      <c r="G17" s="38">
        <v>10608</v>
      </c>
      <c r="H17" s="38">
        <v>8891</v>
      </c>
      <c r="I17" s="38">
        <v>7562</v>
      </c>
      <c r="J17" s="38">
        <v>5311</v>
      </c>
      <c r="K17" s="38">
        <v>4004</v>
      </c>
      <c r="L17" s="38">
        <v>4217</v>
      </c>
      <c r="M17" s="38">
        <v>4314</v>
      </c>
      <c r="N17" s="38">
        <v>5452</v>
      </c>
      <c r="O17" s="39">
        <v>7852</v>
      </c>
      <c r="P17" s="110">
        <f t="shared" si="0"/>
        <v>83397</v>
      </c>
      <c r="Q17" s="115">
        <f t="shared" si="1"/>
        <v>1684.7878787878788</v>
      </c>
      <c r="R17" s="116">
        <f t="shared" si="2"/>
        <v>2668704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145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160</v>
      </c>
      <c r="E3" s="159"/>
      <c r="F3" s="159"/>
      <c r="G3" s="159"/>
      <c r="H3" s="159"/>
      <c r="I3" s="142" t="s">
        <v>18</v>
      </c>
      <c r="J3" s="142"/>
      <c r="K3" s="162">
        <v>42146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11.48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72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>
        <v>729</v>
      </c>
      <c r="F8" s="38">
        <v>1251</v>
      </c>
      <c r="G8" s="38">
        <v>1495</v>
      </c>
      <c r="H8" s="38">
        <v>1314</v>
      </c>
      <c r="I8" s="38">
        <v>1275</v>
      </c>
      <c r="J8" s="38">
        <v>1393</v>
      </c>
      <c r="K8" s="38">
        <v>676</v>
      </c>
      <c r="L8" s="38">
        <v>932</v>
      </c>
      <c r="M8" s="38">
        <v>808</v>
      </c>
      <c r="N8" s="39">
        <v>1171</v>
      </c>
      <c r="O8" s="39">
        <v>1518</v>
      </c>
      <c r="P8" s="110">
        <f t="shared" ref="P8:P28" si="0">SUM(D8:O8)</f>
        <v>12562</v>
      </c>
      <c r="Q8" s="115">
        <f t="shared" ref="Q8:Q27" si="1">P8/$D$4</f>
        <v>1094.2508710801394</v>
      </c>
      <c r="R8" s="116">
        <f t="shared" ref="R8:R27" si="2">P8*$I$4</f>
        <v>401984</v>
      </c>
    </row>
    <row r="9" spans="2:18" ht="18.899999999999999" customHeight="1" x14ac:dyDescent="0.2">
      <c r="B9" s="16">
        <v>1</v>
      </c>
      <c r="C9" s="9" t="s">
        <v>22</v>
      </c>
      <c r="D9" s="38">
        <v>1599</v>
      </c>
      <c r="E9" s="38">
        <v>1406</v>
      </c>
      <c r="F9" s="38">
        <v>1435</v>
      </c>
      <c r="G9" s="38">
        <v>1502</v>
      </c>
      <c r="H9" s="38">
        <v>1857</v>
      </c>
      <c r="I9" s="38">
        <v>927</v>
      </c>
      <c r="J9" s="38">
        <v>1143</v>
      </c>
      <c r="K9" s="38">
        <v>922</v>
      </c>
      <c r="L9" s="38">
        <v>938</v>
      </c>
      <c r="M9" s="38">
        <v>889</v>
      </c>
      <c r="N9" s="38">
        <v>1042</v>
      </c>
      <c r="O9" s="39">
        <v>1602</v>
      </c>
      <c r="P9" s="110">
        <f t="shared" si="0"/>
        <v>15262</v>
      </c>
      <c r="Q9" s="115">
        <f t="shared" si="1"/>
        <v>1329.4425087108013</v>
      </c>
      <c r="R9" s="116">
        <f t="shared" si="2"/>
        <v>488384</v>
      </c>
    </row>
    <row r="10" spans="2:18" ht="18.899999999999999" customHeight="1" x14ac:dyDescent="0.2">
      <c r="B10" s="16">
        <v>2</v>
      </c>
      <c r="C10" s="9" t="s">
        <v>23</v>
      </c>
      <c r="D10" s="38">
        <v>1637</v>
      </c>
      <c r="E10" s="38">
        <v>1625</v>
      </c>
      <c r="F10" s="38">
        <v>1521</v>
      </c>
      <c r="G10" s="38">
        <v>1498</v>
      </c>
      <c r="H10" s="38">
        <v>1702</v>
      </c>
      <c r="I10" s="38">
        <v>1109</v>
      </c>
      <c r="J10" s="38">
        <v>970</v>
      </c>
      <c r="K10" s="38">
        <v>875</v>
      </c>
      <c r="L10" s="38">
        <v>848</v>
      </c>
      <c r="M10" s="38">
        <v>915</v>
      </c>
      <c r="N10" s="38">
        <v>1253</v>
      </c>
      <c r="O10" s="39">
        <v>1495</v>
      </c>
      <c r="P10" s="110">
        <f t="shared" si="0"/>
        <v>15448</v>
      </c>
      <c r="Q10" s="115">
        <f t="shared" si="1"/>
        <v>1345.6445993031359</v>
      </c>
      <c r="R10" s="116">
        <f t="shared" si="2"/>
        <v>494336</v>
      </c>
    </row>
    <row r="11" spans="2:18" ht="18.899999999999999" customHeight="1" x14ac:dyDescent="0.2">
      <c r="B11" s="16">
        <v>3</v>
      </c>
      <c r="C11" s="9" t="s">
        <v>24</v>
      </c>
      <c r="D11" s="38">
        <v>1725</v>
      </c>
      <c r="E11" s="38">
        <v>1480</v>
      </c>
      <c r="F11" s="38">
        <v>1305</v>
      </c>
      <c r="G11" s="38">
        <v>1576</v>
      </c>
      <c r="H11" s="38">
        <v>1759</v>
      </c>
      <c r="I11" s="38">
        <v>934</v>
      </c>
      <c r="J11" s="38">
        <v>1343</v>
      </c>
      <c r="K11" s="38">
        <v>926</v>
      </c>
      <c r="L11" s="38">
        <v>866</v>
      </c>
      <c r="M11" s="38">
        <v>892</v>
      </c>
      <c r="N11" s="38">
        <v>932</v>
      </c>
      <c r="O11" s="39">
        <v>1348</v>
      </c>
      <c r="P11" s="110">
        <f t="shared" si="0"/>
        <v>15086</v>
      </c>
      <c r="Q11" s="115">
        <f t="shared" si="1"/>
        <v>1314.1114982578397</v>
      </c>
      <c r="R11" s="116">
        <f t="shared" si="2"/>
        <v>482752</v>
      </c>
    </row>
    <row r="12" spans="2:18" ht="18.899999999999999" customHeight="1" x14ac:dyDescent="0.2">
      <c r="B12" s="16">
        <v>4</v>
      </c>
      <c r="C12" s="9" t="s">
        <v>31</v>
      </c>
      <c r="D12" s="38">
        <v>1935</v>
      </c>
      <c r="E12" s="38">
        <v>1548</v>
      </c>
      <c r="F12" s="38">
        <v>1355</v>
      </c>
      <c r="G12" s="38">
        <v>1530</v>
      </c>
      <c r="H12" s="38">
        <v>1395</v>
      </c>
      <c r="I12" s="38">
        <v>1351</v>
      </c>
      <c r="J12" s="38">
        <v>1161</v>
      </c>
      <c r="K12" s="38">
        <v>1006</v>
      </c>
      <c r="L12" s="38">
        <v>968</v>
      </c>
      <c r="M12" s="38">
        <v>826</v>
      </c>
      <c r="N12" s="38">
        <v>1001</v>
      </c>
      <c r="O12" s="39">
        <v>1328</v>
      </c>
      <c r="P12" s="110">
        <f t="shared" si="0"/>
        <v>15404</v>
      </c>
      <c r="Q12" s="115">
        <f t="shared" si="1"/>
        <v>1341.8118466898954</v>
      </c>
      <c r="R12" s="116">
        <f t="shared" si="2"/>
        <v>492928</v>
      </c>
    </row>
    <row r="13" spans="2:18" s="35" customFormat="1" ht="18.899999999999999" customHeight="1" x14ac:dyDescent="0.2">
      <c r="B13" s="16">
        <v>5</v>
      </c>
      <c r="C13" s="9" t="s">
        <v>32</v>
      </c>
      <c r="D13" s="38">
        <v>1909</v>
      </c>
      <c r="E13" s="38">
        <v>1486</v>
      </c>
      <c r="F13" s="38">
        <v>1414</v>
      </c>
      <c r="G13" s="38">
        <v>1268</v>
      </c>
      <c r="H13" s="38">
        <v>1684</v>
      </c>
      <c r="I13" s="38">
        <v>1245</v>
      </c>
      <c r="J13" s="38">
        <v>1161</v>
      </c>
      <c r="K13" s="38">
        <v>1015</v>
      </c>
      <c r="L13" s="38">
        <v>975</v>
      </c>
      <c r="M13" s="38">
        <v>872</v>
      </c>
      <c r="N13" s="38">
        <v>1238</v>
      </c>
      <c r="O13" s="39">
        <v>1538</v>
      </c>
      <c r="P13" s="110">
        <f t="shared" si="0"/>
        <v>15805</v>
      </c>
      <c r="Q13" s="115">
        <f t="shared" si="1"/>
        <v>1376.7421602787456</v>
      </c>
      <c r="R13" s="116">
        <f t="shared" si="2"/>
        <v>505760</v>
      </c>
    </row>
    <row r="14" spans="2:18" ht="18.899999999999999" customHeight="1" x14ac:dyDescent="0.2">
      <c r="B14" s="16">
        <v>6</v>
      </c>
      <c r="C14" s="9" t="s">
        <v>33</v>
      </c>
      <c r="D14" s="38">
        <v>1751</v>
      </c>
      <c r="E14" s="38">
        <v>1218</v>
      </c>
      <c r="F14" s="38">
        <v>1429</v>
      </c>
      <c r="G14" s="38">
        <v>1580</v>
      </c>
      <c r="H14" s="38">
        <v>1236</v>
      </c>
      <c r="I14" s="38">
        <v>1241</v>
      </c>
      <c r="J14" s="38">
        <v>1316</v>
      </c>
      <c r="K14" s="38">
        <v>957</v>
      </c>
      <c r="L14" s="38">
        <v>1029</v>
      </c>
      <c r="M14" s="38">
        <v>930</v>
      </c>
      <c r="N14" s="38">
        <v>1175</v>
      </c>
      <c r="O14" s="39">
        <v>1578</v>
      </c>
      <c r="P14" s="110">
        <f t="shared" si="0"/>
        <v>15440</v>
      </c>
      <c r="Q14" s="115">
        <f t="shared" si="1"/>
        <v>1344.9477351916375</v>
      </c>
      <c r="R14" s="116">
        <f t="shared" si="2"/>
        <v>494080</v>
      </c>
    </row>
    <row r="15" spans="2:18" ht="18.899999999999999" customHeight="1" x14ac:dyDescent="0.2">
      <c r="B15" s="16">
        <v>7</v>
      </c>
      <c r="C15" s="9" t="s">
        <v>34</v>
      </c>
      <c r="D15" s="38">
        <v>1724</v>
      </c>
      <c r="E15" s="38">
        <v>1336</v>
      </c>
      <c r="F15" s="38">
        <v>1641</v>
      </c>
      <c r="G15" s="38">
        <v>1486</v>
      </c>
      <c r="H15" s="38">
        <v>1602</v>
      </c>
      <c r="I15" s="38">
        <v>1331</v>
      </c>
      <c r="J15" s="38">
        <v>1175</v>
      </c>
      <c r="K15" s="38">
        <v>1063</v>
      </c>
      <c r="L15" s="38">
        <v>956</v>
      </c>
      <c r="M15" s="38">
        <v>867</v>
      </c>
      <c r="N15" s="38">
        <v>1009</v>
      </c>
      <c r="O15" s="39">
        <v>1690</v>
      </c>
      <c r="P15" s="110">
        <f t="shared" si="0"/>
        <v>15880</v>
      </c>
      <c r="Q15" s="115">
        <f t="shared" si="1"/>
        <v>1383.2752613240418</v>
      </c>
      <c r="R15" s="116">
        <f t="shared" si="2"/>
        <v>508160</v>
      </c>
    </row>
    <row r="16" spans="2:18" s="35" customFormat="1" ht="18.899999999999999" customHeight="1" x14ac:dyDescent="0.2">
      <c r="B16" s="16">
        <v>8</v>
      </c>
      <c r="C16" s="9" t="s">
        <v>35</v>
      </c>
      <c r="D16" s="38">
        <v>1618</v>
      </c>
      <c r="E16" s="38">
        <v>1416</v>
      </c>
      <c r="F16" s="38">
        <v>1308</v>
      </c>
      <c r="G16" s="38">
        <v>1625</v>
      </c>
      <c r="H16" s="38">
        <v>1636</v>
      </c>
      <c r="I16" s="38">
        <v>1310</v>
      </c>
      <c r="J16" s="38">
        <v>1455</v>
      </c>
      <c r="K16" s="38">
        <v>859</v>
      </c>
      <c r="L16" s="38">
        <v>1041</v>
      </c>
      <c r="M16" s="38">
        <v>788</v>
      </c>
      <c r="N16" s="38">
        <v>1053</v>
      </c>
      <c r="O16" s="39">
        <v>1220</v>
      </c>
      <c r="P16" s="110">
        <f t="shared" si="0"/>
        <v>15329</v>
      </c>
      <c r="Q16" s="115">
        <f t="shared" si="1"/>
        <v>1335.2787456445992</v>
      </c>
      <c r="R16" s="116">
        <f t="shared" si="2"/>
        <v>490528</v>
      </c>
    </row>
    <row r="17" spans="2:18" ht="18.899999999999999" customHeight="1" x14ac:dyDescent="0.2">
      <c r="B17" s="16">
        <v>9</v>
      </c>
      <c r="C17" s="9" t="s">
        <v>36</v>
      </c>
      <c r="D17" s="38">
        <v>1579</v>
      </c>
      <c r="E17" s="38">
        <v>1496</v>
      </c>
      <c r="F17" s="38">
        <v>1252</v>
      </c>
      <c r="G17" s="38">
        <v>1823</v>
      </c>
      <c r="H17" s="38">
        <v>1562</v>
      </c>
      <c r="I17" s="38">
        <v>1451</v>
      </c>
      <c r="J17" s="38">
        <v>1137</v>
      </c>
      <c r="K17" s="38">
        <v>941</v>
      </c>
      <c r="L17" s="38">
        <v>1032</v>
      </c>
      <c r="M17" s="38">
        <v>969</v>
      </c>
      <c r="N17" s="38">
        <v>1118</v>
      </c>
      <c r="O17" s="39">
        <v>1266</v>
      </c>
      <c r="P17" s="110">
        <f t="shared" si="0"/>
        <v>15626</v>
      </c>
      <c r="Q17" s="115">
        <f t="shared" si="1"/>
        <v>1361.1498257839721</v>
      </c>
      <c r="R17" s="116">
        <f t="shared" si="2"/>
        <v>500032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R30"/>
  <sheetViews>
    <sheetView workbookViewId="0">
      <selection activeCell="D17" sqref="D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159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2">
        <v>42201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86">
        <f>'5豊中上津島（1号棟）'!D4+'5豊中上津島（２号棟）'!D4+'5豊中上津島（３号棟）'!D4</f>
        <v>88.6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47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9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87">
        <f>'5豊中上津島（1号棟）'!G8+'5豊中上津島（２号棟）'!G8+'5豊中上津島（３号棟）'!G8</f>
        <v>3587</v>
      </c>
      <c r="H8" s="87">
        <f>'5豊中上津島（1号棟）'!H8+'5豊中上津島（２号棟）'!H8+'5豊中上津島（３号棟）'!H8</f>
        <v>11640</v>
      </c>
      <c r="I8" s="87">
        <f>'5豊中上津島（1号棟）'!I8+'5豊中上津島（２号棟）'!I8+'5豊中上津島（３号棟）'!I8</f>
        <v>8968</v>
      </c>
      <c r="J8" s="87">
        <f>'5豊中上津島（1号棟）'!J8+'5豊中上津島（２号棟）'!J8+'5豊中上津島（３号棟）'!J8</f>
        <v>8917</v>
      </c>
      <c r="K8" s="87">
        <f>'5豊中上津島（1号棟）'!K8+'5豊中上津島（２号棟）'!K8+'5豊中上津島（３号棟）'!K8</f>
        <v>5657</v>
      </c>
      <c r="L8" s="87">
        <f>'5豊中上津島（1号棟）'!L8+'5豊中上津島（２号棟）'!L8+'5豊中上津島（３号棟）'!L8</f>
        <v>4981</v>
      </c>
      <c r="M8" s="87">
        <f>'5豊中上津島（1号棟）'!M8+'5豊中上津島（２号棟）'!M8+'5豊中上津島（３号棟）'!M8</f>
        <v>7070</v>
      </c>
      <c r="N8" s="87">
        <f>'5豊中上津島（1号棟）'!N8+'5豊中上津島（２号棟）'!N8+'5豊中上津島（３号棟）'!N8</f>
        <v>6740</v>
      </c>
      <c r="O8" s="38">
        <f>'5豊中上津島（1号棟）'!O8+'5豊中上津島（２号棟）'!O8+'5豊中上津島（３号棟）'!O8</f>
        <v>9096</v>
      </c>
      <c r="P8" s="110">
        <f t="shared" ref="P8:P28" si="0">SUM(D8:O8)</f>
        <v>66656</v>
      </c>
      <c r="Q8" s="115">
        <f t="shared" ref="Q8:Q27" si="1">P8/$D$4</f>
        <v>752.32505643340858</v>
      </c>
      <c r="R8" s="116">
        <f t="shared" ref="R8:R27" si="2">P8*$I$4</f>
        <v>2132992</v>
      </c>
    </row>
    <row r="9" spans="2:18" ht="18.899999999999999" customHeight="1" x14ac:dyDescent="0.2">
      <c r="B9" s="16">
        <v>1</v>
      </c>
      <c r="C9" s="9" t="s">
        <v>22</v>
      </c>
      <c r="D9" s="87">
        <f>'5豊中上津島（1号棟）'!D9+'5豊中上津島（２号棟）'!D9+'5豊中上津島（３号棟）'!D9</f>
        <v>11168</v>
      </c>
      <c r="E9" s="87">
        <f>'5豊中上津島（1号棟）'!E9+'5豊中上津島（２号棟）'!E9+'5豊中上津島（３号棟）'!E9</f>
        <v>12272</v>
      </c>
      <c r="F9" s="87">
        <f>'5豊中上津島（1号棟）'!F9+'5豊中上津島（２号棟）'!F9+'5豊中上津島（３号棟）'!F9</f>
        <v>9838</v>
      </c>
      <c r="G9" s="87">
        <f>'5豊中上津島（1号棟）'!G9+'5豊中上津島（２号棟）'!G9+'5豊中上津島（３号棟）'!G9</f>
        <v>11107</v>
      </c>
      <c r="H9" s="87">
        <f>'5豊中上津島（1号棟）'!H9+'5豊中上津島（２号棟）'!H9+'5豊中上津島（３号棟）'!H9</f>
        <v>12822</v>
      </c>
      <c r="I9" s="87">
        <f>'5豊中上津島（1号棟）'!I9+'5豊中上津島（２号棟）'!I9+'5豊中上津島（３号棟）'!I9</f>
        <v>7385</v>
      </c>
      <c r="J9" s="87">
        <f>'5豊中上津島（1号棟）'!J9+'5豊中上津島（２号棟）'!J9+'5豊中上津島（３号棟）'!J9</f>
        <v>6696</v>
      </c>
      <c r="K9" s="87">
        <f>'5豊中上津島（1号棟）'!K9+'5豊中上津島（２号棟）'!K9+'5豊中上津島（３号棟）'!K9</f>
        <v>6117</v>
      </c>
      <c r="L9" s="87">
        <f>'5豊中上津島（1号棟）'!L9+'5豊中上津島（２号棟）'!L9+'5豊中上津島（３号棟）'!L9</f>
        <v>4930</v>
      </c>
      <c r="M9" s="87">
        <f>'5豊中上津島（1号棟）'!M9+'5豊中上津島（２号棟）'!M9+'5豊中上津島（３号棟）'!M9</f>
        <v>5941</v>
      </c>
      <c r="N9" s="87">
        <f>'5豊中上津島（1号棟）'!N9+'5豊中上津島（２号棟）'!N9+'5豊中上津島（３号棟）'!N9</f>
        <v>5252</v>
      </c>
      <c r="O9" s="38">
        <f>'5豊中上津島（1号棟）'!O9+'5豊中上津島（２号棟）'!O9+'5豊中上津島（３号棟）'!O9</f>
        <v>9251</v>
      </c>
      <c r="P9" s="110">
        <f t="shared" si="0"/>
        <v>102779</v>
      </c>
      <c r="Q9" s="115">
        <f t="shared" si="1"/>
        <v>1160.0338600451469</v>
      </c>
      <c r="R9" s="116">
        <f t="shared" si="2"/>
        <v>3288928</v>
      </c>
    </row>
    <row r="10" spans="2:18" ht="18.899999999999999" customHeight="1" x14ac:dyDescent="0.2">
      <c r="B10" s="16">
        <v>2</v>
      </c>
      <c r="C10" s="9" t="s">
        <v>23</v>
      </c>
      <c r="D10" s="87">
        <f>'5豊中上津島（1号棟）'!D10+'5豊中上津島（２号棟）'!D10+'5豊中上津島（３号棟）'!D10</f>
        <v>9602</v>
      </c>
      <c r="E10" s="87">
        <f>'5豊中上津島（1号棟）'!E10+'5豊中上津島（２号棟）'!E10+'5豊中上津島（３号棟）'!E10</f>
        <v>12900</v>
      </c>
      <c r="F10" s="87">
        <f>'5豊中上津島（1号棟）'!F10+'5豊中上津島（２号棟）'!F10+'5豊中上津島（３号棟）'!F10</f>
        <v>11582</v>
      </c>
      <c r="G10" s="87">
        <f>'5豊中上津島（1号棟）'!G10+'5豊中上津島（２号棟）'!G10+'5豊中上津島（３号棟）'!G10</f>
        <v>10694</v>
      </c>
      <c r="H10" s="87">
        <f>'5豊中上津島（1号棟）'!H10+'5豊中上津島（２号棟）'!H10+'5豊中上津島（３号棟）'!H10</f>
        <v>11441</v>
      </c>
      <c r="I10" s="87">
        <f>'5豊中上津島（1号棟）'!I10+'5豊中上津島（２号棟）'!I10+'5豊中上津島（３号棟）'!I10</f>
        <v>8681</v>
      </c>
      <c r="J10" s="87">
        <f>'5豊中上津島（1号棟）'!J10+'5豊中上津島（２号棟）'!J10+'5豊中上津島（３号棟）'!J10</f>
        <v>5227</v>
      </c>
      <c r="K10" s="87">
        <f>'5豊中上津島（1号棟）'!K10+'5豊中上津島（２号棟）'!K10+'5豊中上津島（３号棟）'!K10</f>
        <v>7154</v>
      </c>
      <c r="L10" s="87">
        <f>'5豊中上津島（1号棟）'!L10+'5豊中上津島（２号棟）'!L10+'5豊中上津島（３号棟）'!L10</f>
        <v>5382</v>
      </c>
      <c r="M10" s="87">
        <f>'5豊中上津島（1号棟）'!M10+'5豊中上津島（２号棟）'!M10+'5豊中上津島（３号棟）'!M10</f>
        <v>6154</v>
      </c>
      <c r="N10" s="87">
        <f>'5豊中上津島（1号棟）'!N10+'5豊中上津島（２号棟）'!N10+'5豊中上津島（３号棟）'!N10</f>
        <v>7677</v>
      </c>
      <c r="O10" s="38">
        <f>'5豊中上津島（1号棟）'!O10+'5豊中上津島（２号棟）'!O10+'5豊中上津島（３号棟）'!O10</f>
        <v>8896</v>
      </c>
      <c r="P10" s="110">
        <f t="shared" si="0"/>
        <v>105390</v>
      </c>
      <c r="Q10" s="115">
        <f t="shared" si="1"/>
        <v>1189.5033860045148</v>
      </c>
      <c r="R10" s="116">
        <f t="shared" si="2"/>
        <v>3372480</v>
      </c>
    </row>
    <row r="11" spans="2:18" ht="18.899999999999999" customHeight="1" x14ac:dyDescent="0.2">
      <c r="B11" s="16">
        <v>3</v>
      </c>
      <c r="C11" s="9" t="s">
        <v>24</v>
      </c>
      <c r="D11" s="87">
        <f>'5豊中上津島（1号棟）'!D11+'5豊中上津島（２号棟）'!D11+'5豊中上津島（３号棟）'!D11</f>
        <v>10630</v>
      </c>
      <c r="E11" s="87">
        <f>'5豊中上津島（1号棟）'!E11+'5豊中上津島（２号棟）'!E11+'5豊中上津島（３号棟）'!E11</f>
        <v>13161</v>
      </c>
      <c r="F11" s="87">
        <f>'5豊中上津島（1号棟）'!F11+'5豊中上津島（２号棟）'!F11+'5豊中上津島（３号棟）'!F11</f>
        <v>9538</v>
      </c>
      <c r="G11" s="87">
        <f>'5豊中上津島（1号棟）'!G11+'5豊中上津島（２号棟）'!G11+'5豊中上津島（３号棟）'!G11</f>
        <v>11978</v>
      </c>
      <c r="H11" s="87">
        <f>'5豊中上津島（1号棟）'!H11+'5豊中上津島（２号棟）'!H11+'5豊中上津島（３号棟）'!H11</f>
        <v>13442</v>
      </c>
      <c r="I11" s="87">
        <f>'5豊中上津島（1号棟）'!I11+'5豊中上津島（２号棟）'!I11+'5豊中上津島（３号棟）'!I11</f>
        <v>6751</v>
      </c>
      <c r="J11" s="87">
        <f>'5豊中上津島（1号棟）'!J11+'5豊中上津島（２号棟）'!J11+'5豊中上津島（３号棟）'!J11</f>
        <v>6943</v>
      </c>
      <c r="K11" s="87">
        <f>'5豊中上津島（1号棟）'!K11+'5豊中上津島（２号棟）'!K11+'5豊中上津島（３号棟）'!K11</f>
        <v>7419</v>
      </c>
      <c r="L11" s="87">
        <f>'5豊中上津島（1号棟）'!L11+'5豊中上津島（２号棟）'!L11+'5豊中上津島（３号棟）'!L11</f>
        <v>4915</v>
      </c>
      <c r="M11" s="87">
        <f>'5豊中上津島（1号棟）'!M11+'5豊中上津島（２号棟）'!M11+'5豊中上津島（３号棟）'!M11</f>
        <v>6327</v>
      </c>
      <c r="N11" s="87">
        <f>'5豊中上津島（1号棟）'!N11+'5豊中上津島（２号棟）'!N11+'5豊中上津島（３号棟）'!N11</f>
        <v>6347</v>
      </c>
      <c r="O11" s="38">
        <f>'5豊中上津島（1号棟）'!O11+'5豊中上津島（２号棟）'!O11+'5豊中上津島（３号棟）'!O11</f>
        <v>7952</v>
      </c>
      <c r="P11" s="110">
        <f t="shared" si="0"/>
        <v>105403</v>
      </c>
      <c r="Q11" s="115">
        <f t="shared" si="1"/>
        <v>1189.6501128668172</v>
      </c>
      <c r="R11" s="116">
        <f t="shared" si="2"/>
        <v>3372896</v>
      </c>
    </row>
    <row r="12" spans="2:18" ht="18.899999999999999" customHeight="1" x14ac:dyDescent="0.2">
      <c r="B12" s="16">
        <v>4</v>
      </c>
      <c r="C12" s="9" t="s">
        <v>31</v>
      </c>
      <c r="D12" s="87">
        <f>'5豊中上津島（1号棟）'!D12+'5豊中上津島（２号棟）'!D12+'5豊中上津島（３号棟）'!D12</f>
        <v>10732</v>
      </c>
      <c r="E12" s="87">
        <f>'5豊中上津島（1号棟）'!E12+'5豊中上津島（２号棟）'!E12+'5豊中上津島（３号棟）'!E12</f>
        <v>13689</v>
      </c>
      <c r="F12" s="87">
        <f>'5豊中上津島（1号棟）'!F12+'5豊中上津島（２号棟）'!F12+'5豊中上津島（３号棟）'!F12</f>
        <v>11233</v>
      </c>
      <c r="G12" s="87">
        <f>'5豊中上津島（1号棟）'!G12+'5豊中上津島（２号棟）'!G12+'5豊中上津島（３号棟）'!G12</f>
        <v>8330</v>
      </c>
      <c r="H12" s="87">
        <f>'5豊中上津島（1号棟）'!H12+'5豊中上津島（２号棟）'!H12+'5豊中上津島（３号棟）'!H12</f>
        <v>12963</v>
      </c>
      <c r="I12" s="87">
        <f>'5豊中上津島（1号棟）'!I12+'5豊中上津島（２号棟）'!I12+'5豊中上津島（３号棟）'!I12</f>
        <v>9665</v>
      </c>
      <c r="J12" s="87">
        <f>'5豊中上津島（1号棟）'!J12+'5豊中上津島（２号棟）'!J12+'5豊中上津島（３号棟）'!J12</f>
        <v>6906</v>
      </c>
      <c r="K12" s="87">
        <f>'5豊中上津島（1号棟）'!K12+'5豊中上津島（２号棟）'!K12+'5豊中上津島（３号棟）'!K12</f>
        <v>7282</v>
      </c>
      <c r="L12" s="87">
        <f>'5豊中上津島（1号棟）'!L12+'5豊中上津島（２号棟）'!L12+'5豊中上津島（３号棟）'!L12</f>
        <v>4709</v>
      </c>
      <c r="M12" s="87">
        <f>'5豊中上津島（1号棟）'!M12+'5豊中上津島（２号棟）'!M12+'5豊中上津島（３号棟）'!M12</f>
        <v>5952</v>
      </c>
      <c r="N12" s="87">
        <f>'5豊中上津島（1号棟）'!N12+'5豊中上津島（２号棟）'!N12+'5豊中上津島（３号棟）'!N12</f>
        <v>6825</v>
      </c>
      <c r="O12" s="38">
        <f>'5豊中上津島（1号棟）'!O12+'5豊中上津島（２号棟）'!O12+'5豊中上津島（３号棟）'!O12</f>
        <v>9592</v>
      </c>
      <c r="P12" s="110">
        <f t="shared" si="0"/>
        <v>107878</v>
      </c>
      <c r="Q12" s="115">
        <f t="shared" si="1"/>
        <v>1217.5846501128669</v>
      </c>
      <c r="R12" s="116">
        <f t="shared" si="2"/>
        <v>3452096</v>
      </c>
    </row>
    <row r="13" spans="2:18" s="47" customFormat="1" ht="18.899999999999999" customHeight="1" x14ac:dyDescent="0.2">
      <c r="B13" s="16">
        <v>5</v>
      </c>
      <c r="C13" s="9" t="s">
        <v>32</v>
      </c>
      <c r="D13" s="87">
        <f>'5豊中上津島（1号棟）'!D13+'5豊中上津島（２号棟）'!D13+'5豊中上津島（３号棟）'!D13</f>
        <v>9531</v>
      </c>
      <c r="E13" s="87">
        <f>'5豊中上津島（1号棟）'!E13+'5豊中上津島（２号棟）'!E13+'5豊中上津島（３号棟）'!E13</f>
        <v>13177</v>
      </c>
      <c r="F13" s="87">
        <f>'5豊中上津島（1号棟）'!F13+'5豊中上津島（２号棟）'!F13+'5豊中上津島（３号棟）'!F13</f>
        <v>11329</v>
      </c>
      <c r="G13" s="87">
        <f>'5豊中上津島（1号棟）'!G13+'5豊中上津島（２号棟）'!G13+'5豊中上津島（３号棟）'!G13</f>
        <v>8611</v>
      </c>
      <c r="H13" s="87">
        <f>'5豊中上津島（1号棟）'!H13+'5豊中上津島（２号棟）'!H13+'5豊中上津島（３号棟）'!H13</f>
        <v>12909</v>
      </c>
      <c r="I13" s="87">
        <f>'5豊中上津島（1号棟）'!I13+'5豊中上津島（２号棟）'!I13+'5豊中上津島（３号棟）'!I13</f>
        <v>9315</v>
      </c>
      <c r="J13" s="87">
        <f>'5豊中上津島（1号棟）'!J13+'5豊中上津島（２号棟）'!J13+'5豊中上津島（３号棟）'!J13</f>
        <v>7108</v>
      </c>
      <c r="K13" s="87">
        <f>'5豊中上津島（1号棟）'!K13+'5豊中上津島（２号棟）'!K13+'5豊中上津島（３号棟）'!K13</f>
        <v>7069</v>
      </c>
      <c r="L13" s="87">
        <f>'5豊中上津島（1号棟）'!L13+'5豊中上津島（２号棟）'!L13+'5豊中上津島（３号棟）'!L13</f>
        <v>5558</v>
      </c>
      <c r="M13" s="87">
        <f>'5豊中上津島（1号棟）'!M13+'5豊中上津島（２号棟）'!M13+'5豊中上津島（３号棟）'!M13</f>
        <v>6763</v>
      </c>
      <c r="N13" s="87">
        <f>'5豊中上津島（1号棟）'!N13+'5豊中上津島（２号棟）'!N13+'5豊中上津島（３号棟）'!N13</f>
        <v>7940</v>
      </c>
      <c r="O13" s="38">
        <f>'5豊中上津島（1号棟）'!O13+'5豊中上津島（２号棟）'!O13+'5豊中上津島（３号棟）'!O13</f>
        <v>8563</v>
      </c>
      <c r="P13" s="110">
        <f t="shared" si="0"/>
        <v>107873</v>
      </c>
      <c r="Q13" s="115">
        <f t="shared" si="1"/>
        <v>1217.528216704289</v>
      </c>
      <c r="R13" s="116">
        <f t="shared" si="2"/>
        <v>3451936</v>
      </c>
    </row>
    <row r="14" spans="2:18" ht="18.899999999999999" customHeight="1" x14ac:dyDescent="0.2">
      <c r="B14" s="16">
        <v>6</v>
      </c>
      <c r="C14" s="9" t="s">
        <v>33</v>
      </c>
      <c r="D14" s="87">
        <f>'5豊中上津島（1号棟）'!D14+'5豊中上津島（２号棟）'!D14+'5豊中上津島（３号棟）'!D14</f>
        <v>11950</v>
      </c>
      <c r="E14" s="87">
        <f>'5豊中上津島（1号棟）'!E14+'5豊中上津島（２号棟）'!E14+'5豊中上津島（３号棟）'!E14</f>
        <v>10038</v>
      </c>
      <c r="F14" s="87">
        <f>'5豊中上津島（1号棟）'!F14+'5豊中上津島（２号棟）'!F14+'5豊中上津島（３号棟）'!F14</f>
        <v>10352</v>
      </c>
      <c r="G14" s="87">
        <f>'5豊中上津島（1号棟）'!G14+'5豊中上津島（２号棟）'!G14+'5豊中上津島（３号棟）'!G14</f>
        <v>11638</v>
      </c>
      <c r="H14" s="87">
        <f>'5豊中上津島（1号棟）'!H14+'5豊中上津島（２号棟）'!H14+'5豊中上津島（３号棟）'!H14</f>
        <v>8816</v>
      </c>
      <c r="I14" s="87">
        <f>'5豊中上津島（1号棟）'!I14+'5豊中上津島（２号棟）'!I14+'5豊中上津島（３号棟）'!I14</f>
        <v>9418</v>
      </c>
      <c r="J14" s="87">
        <f>'5豊中上津島（1号棟）'!J14+'5豊中上津島（２号棟）'!J14+'5豊中上津島（３号棟）'!J14</f>
        <v>7806</v>
      </c>
      <c r="K14" s="87">
        <f>'5豊中上津島（1号棟）'!K14+'5豊中上津島（２号棟）'!K14+'5豊中上津島（３号棟）'!K14</f>
        <v>6989</v>
      </c>
      <c r="L14" s="87">
        <f>'5豊中上津島（1号棟）'!L14+'5豊中上津島（２号棟）'!L14+'5豊中上津島（３号棟）'!L14</f>
        <v>6058</v>
      </c>
      <c r="M14" s="87">
        <f>'5豊中上津島（1号棟）'!M14+'5豊中上津島（２号棟）'!M14+'5豊中上津島（３号棟）'!M14</f>
        <v>7013</v>
      </c>
      <c r="N14" s="87">
        <f>'5豊中上津島（1号棟）'!N14+'5豊中上津島（２号棟）'!N14+'5豊中上津島（３号棟）'!N14</f>
        <v>6817</v>
      </c>
      <c r="O14" s="38">
        <f>'5豊中上津島（1号棟）'!O14+'5豊中上津島（２号棟）'!O14+'5豊中上津島（３号棟）'!O14</f>
        <v>8964</v>
      </c>
      <c r="P14" s="110">
        <f t="shared" si="0"/>
        <v>105859</v>
      </c>
      <c r="Q14" s="115">
        <f t="shared" si="1"/>
        <v>1194.7968397291197</v>
      </c>
      <c r="R14" s="116">
        <f t="shared" si="2"/>
        <v>3387488</v>
      </c>
    </row>
    <row r="15" spans="2:18" ht="18.899999999999999" customHeight="1" x14ac:dyDescent="0.2">
      <c r="B15" s="16">
        <v>7</v>
      </c>
      <c r="C15" s="9" t="s">
        <v>34</v>
      </c>
      <c r="D15" s="87">
        <f>'5豊中上津島（1号棟）'!D15+'5豊中上津島（２号棟）'!D15+'5豊中上津島（３号棟）'!D15</f>
        <v>12120</v>
      </c>
      <c r="E15" s="87">
        <f>'5豊中上津島（1号棟）'!E15+'5豊中上津島（２号棟）'!E15+'5豊中上津島（３号棟）'!E15</f>
        <v>11414</v>
      </c>
      <c r="F15" s="87">
        <f>'5豊中上津島（1号棟）'!F15+'5豊中上津島（２号棟）'!F15+'5豊中上津島（３号棟）'!F15</f>
        <v>10699</v>
      </c>
      <c r="G15" s="87">
        <f>'5豊中上津島（1号棟）'!G15+'5豊中上津島（２号棟）'!G15+'5豊中上津島（３号棟）'!G15</f>
        <v>12073</v>
      </c>
      <c r="H15" s="87">
        <f>'5豊中上津島（1号棟）'!H15+'5豊中上津島（２号棟）'!H15+'5豊中上津島（３号棟）'!H15</f>
        <v>11193</v>
      </c>
      <c r="I15" s="87">
        <f>'5豊中上津島（1号棟）'!I15+'5豊中上津島（２号棟）'!I15+'5豊中上津島（３号棟）'!I15</f>
        <v>10154</v>
      </c>
      <c r="J15" s="87">
        <f>'5豊中上津島（1号棟）'!J15+'5豊中上津島（２号棟）'!J15+'5豊中上津島（３号棟）'!J15</f>
        <v>7427</v>
      </c>
      <c r="K15" s="87">
        <f>'5豊中上津島（1号棟）'!K15+'5豊中上津島（２号棟）'!K15+'5豊中上津島（３号棟）'!K15</f>
        <v>7451</v>
      </c>
      <c r="L15" s="87">
        <f>'5豊中上津島（1号棟）'!L15+'5豊中上津島（２号棟）'!L15+'5豊中上津島（３号棟）'!L15</f>
        <v>5205</v>
      </c>
      <c r="M15" s="87">
        <f>'5豊中上津島（1号棟）'!M15+'5豊中上津島（２号棟）'!M15+'5豊中上津島（３号棟）'!M15</f>
        <v>6072</v>
      </c>
      <c r="N15" s="87">
        <f>'5豊中上津島（1号棟）'!N15+'5豊中上津島（２号棟）'!N15+'5豊中上津島（３号棟）'!N15</f>
        <v>6414</v>
      </c>
      <c r="O15" s="38">
        <f>'5豊中上津島（1号棟）'!O15+'5豊中上津島（２号棟）'!O15+'5豊中上津島（３号棟）'!O15</f>
        <v>8623</v>
      </c>
      <c r="P15" s="110">
        <f t="shared" si="0"/>
        <v>108845</v>
      </c>
      <c r="Q15" s="115">
        <f t="shared" si="1"/>
        <v>1228.4988713318285</v>
      </c>
      <c r="R15" s="116">
        <f t="shared" si="2"/>
        <v>3483040</v>
      </c>
    </row>
    <row r="16" spans="2:18" s="47" customFormat="1" ht="18.899999999999999" customHeight="1" x14ac:dyDescent="0.2">
      <c r="B16" s="16">
        <v>8</v>
      </c>
      <c r="C16" s="9" t="s">
        <v>35</v>
      </c>
      <c r="D16" s="87">
        <f>'5豊中上津島（1号棟）'!D16+'5豊中上津島（２号棟）'!D16+'5豊中上津島（３号棟）'!D16</f>
        <v>11198</v>
      </c>
      <c r="E16" s="87">
        <f>'5豊中上津島（1号棟）'!E16+'5豊中上津島（２号棟）'!E16+'5豊中上津島（３号棟）'!E16</f>
        <v>13419</v>
      </c>
      <c r="F16" s="87">
        <f>'5豊中上津島（1号棟）'!F16+'5豊中上津島（２号棟）'!F16+'5豊中上津島（３号棟）'!F16</f>
        <v>8431</v>
      </c>
      <c r="G16" s="87">
        <f>'5豊中上津島（1号棟）'!G16+'5豊中上津島（２号棟）'!G16+'5豊中上津島（３号棟）'!G16</f>
        <v>11609</v>
      </c>
      <c r="H16" s="87">
        <f>'5豊中上津島（1号棟）'!H16+'5豊中上津島（２号棟）'!H16+'5豊中上津島（３号棟）'!H16</f>
        <v>12045</v>
      </c>
      <c r="I16" s="87">
        <f>'5豊中上津島（1号棟）'!I16+'5豊中上津島（２号棟）'!I16+'5豊中上津島（３号棟）'!I16</f>
        <v>9932</v>
      </c>
      <c r="J16" s="87">
        <f>'5豊中上津島（1号棟）'!J16+'5豊中上津島（２号棟）'!J16+'5豊中上津島（３号棟）'!J16</f>
        <v>8265</v>
      </c>
      <c r="K16" s="87">
        <f>'5豊中上津島（1号棟）'!K16+'5豊中上津島（２号棟）'!K16+'5豊中上津島（３号棟）'!K16</f>
        <v>7701</v>
      </c>
      <c r="L16" s="87">
        <f>'5豊中上津島（1号棟）'!L16+'5豊中上津島（２号棟）'!L16+'5豊中上津島（３号棟）'!L16</f>
        <v>5587</v>
      </c>
      <c r="M16" s="87">
        <f>'5豊中上津島（1号棟）'!M16+'5豊中上津島（２号棟）'!M16+'5豊中上津島（３号棟）'!M16</f>
        <v>6188</v>
      </c>
      <c r="N16" s="87">
        <f>'5豊中上津島（1号棟）'!N16+'5豊中上津島（２号棟）'!N16+'5豊中上津島（３号棟）'!N16</f>
        <v>5922</v>
      </c>
      <c r="O16" s="38">
        <f>'5豊中上津島（1号棟）'!O16+'5豊中上津島（２号棟）'!O16+'5豊中上津島（３号棟）'!O16</f>
        <v>7164</v>
      </c>
      <c r="P16" s="110">
        <f t="shared" si="0"/>
        <v>107461</v>
      </c>
      <c r="Q16" s="115">
        <f t="shared" si="1"/>
        <v>1212.8781038374718</v>
      </c>
      <c r="R16" s="116">
        <f t="shared" si="2"/>
        <v>3438752</v>
      </c>
    </row>
    <row r="17" spans="2:18" ht="18.899999999999999" customHeight="1" x14ac:dyDescent="0.2">
      <c r="B17" s="16">
        <v>9</v>
      </c>
      <c r="C17" s="9" t="s">
        <v>36</v>
      </c>
      <c r="D17" s="87">
        <f>'5豊中上津島（1号棟）'!D17+'5豊中上津島（２号棟）'!D17+'5豊中上津島（３号棟）'!D17</f>
        <v>9265</v>
      </c>
      <c r="E17" s="87">
        <f>'5豊中上津島（1号棟）'!E17+'5豊中上津島（２号棟）'!E17+'5豊中上津島（３号棟）'!E17</f>
        <v>12444</v>
      </c>
      <c r="F17" s="87">
        <f>'5豊中上津島（1号棟）'!F17+'5豊中上津島（２号棟）'!F17+'5豊中上津島（３号棟）'!F17</f>
        <v>10380</v>
      </c>
      <c r="G17" s="87">
        <f>'5豊中上津島（1号棟）'!G17+'5豊中上津島（２号棟）'!G17+'5豊中上津島（３号棟）'!G17</f>
        <v>9953</v>
      </c>
      <c r="H17" s="87">
        <f>'5豊中上津島（1号棟）'!H17+'5豊中上津島（２号棟）'!H17+'5豊中上津島（３号棟）'!H17</f>
        <v>13228</v>
      </c>
      <c r="I17" s="87">
        <f>'5豊中上津島（1号棟）'!I17+'5豊中上津島（２号棟）'!I17+'5豊中上津島（３号棟）'!I17</f>
        <v>9751</v>
      </c>
      <c r="J17" s="87">
        <f>'5豊中上津島（1号棟）'!J17+'5豊中上津島（２号棟）'!J17+'5豊中上津島（３号棟）'!J17</f>
        <v>6782</v>
      </c>
      <c r="K17" s="87">
        <f>'5豊中上津島（1号棟）'!K17+'5豊中上津島（２号棟）'!K17+'5豊中上津島（３号棟）'!K17</f>
        <v>6700</v>
      </c>
      <c r="L17" s="87">
        <f>'5豊中上津島（1号棟）'!L17+'5豊中上津島（２号棟）'!L17+'5豊中上津島（３号棟）'!L17</f>
        <v>5643</v>
      </c>
      <c r="M17" s="87">
        <f>'5豊中上津島（1号棟）'!M17+'5豊中上津島（２号棟）'!M17+'5豊中上津島（３号棟）'!M17</f>
        <v>7595</v>
      </c>
      <c r="N17" s="87">
        <f>'5豊中上津島（1号棟）'!N17+'5豊中上津島（２号棟）'!N17+'5豊中上津島（３号棟）'!N17</f>
        <v>7467</v>
      </c>
      <c r="O17" s="38">
        <f>'5豊中上津島（1号棟）'!O17+'5豊中上津島（２号棟）'!O17+'5豊中上津島（３号棟）'!O17</f>
        <v>7728</v>
      </c>
      <c r="P17" s="110">
        <f t="shared" si="0"/>
        <v>106936</v>
      </c>
      <c r="Q17" s="115">
        <f t="shared" si="1"/>
        <v>1206.9525959367948</v>
      </c>
      <c r="R17" s="116">
        <f t="shared" si="2"/>
        <v>3421952</v>
      </c>
    </row>
    <row r="18" spans="2:18" ht="18.899999999999999" customHeight="1" x14ac:dyDescent="0.2">
      <c r="B18" s="16">
        <v>10</v>
      </c>
      <c r="C18" s="9" t="s">
        <v>37</v>
      </c>
      <c r="D18" s="87">
        <f>'5豊中上津島（1号棟）'!D18+'5豊中上津島（２号棟）'!D18+'5豊中上津島（３号棟）'!D18</f>
        <v>0</v>
      </c>
      <c r="E18" s="87">
        <f>'5豊中上津島（1号棟）'!E18+'5豊中上津島（２号棟）'!E18+'5豊中上津島（３号棟）'!E18</f>
        <v>0</v>
      </c>
      <c r="F18" s="87">
        <f>'5豊中上津島（1号棟）'!F18+'5豊中上津島（２号棟）'!F18+'5豊中上津島（３号棟）'!F18</f>
        <v>0</v>
      </c>
      <c r="G18" s="87">
        <f>'5豊中上津島（1号棟）'!G18+'5豊中上津島（２号棟）'!G18+'5豊中上津島（３号棟）'!G18</f>
        <v>0</v>
      </c>
      <c r="H18" s="87">
        <f>'5豊中上津島（1号棟）'!H18+'5豊中上津島（２号棟）'!H18+'5豊中上津島（３号棟）'!H18</f>
        <v>0</v>
      </c>
      <c r="I18" s="87">
        <f>'5豊中上津島（1号棟）'!I18+'5豊中上津島（２号棟）'!I18+'5豊中上津島（３号棟）'!I18</f>
        <v>0</v>
      </c>
      <c r="J18" s="87">
        <f>'5豊中上津島（1号棟）'!J18+'5豊中上津島（２号棟）'!J18+'5豊中上津島（３号棟）'!J18</f>
        <v>0</v>
      </c>
      <c r="K18" s="87">
        <f>'5豊中上津島（1号棟）'!K18+'5豊中上津島（２号棟）'!K18+'5豊中上津島（３号棟）'!K18</f>
        <v>0</v>
      </c>
      <c r="L18" s="87">
        <f>'5豊中上津島（1号棟）'!L18+'5豊中上津島（２号棟）'!L18+'5豊中上津島（３号棟）'!L18</f>
        <v>0</v>
      </c>
      <c r="M18" s="87">
        <f>'5豊中上津島（1号棟）'!M18+'5豊中上津島（２号棟）'!M18+'5豊中上津島（３号棟）'!M18</f>
        <v>0</v>
      </c>
      <c r="N18" s="87">
        <f>'5豊中上津島（1号棟）'!N18+'5豊中上津島（２号棟）'!N18+'5豊中上津島（３号棟）'!N18</f>
        <v>0</v>
      </c>
      <c r="O18" s="38">
        <f>'5豊中上津島（1号棟）'!O18+'5豊中上津島（２号棟）'!O18+'5豊中上津島（３号棟）'!O18</f>
        <v>0</v>
      </c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87">
        <f>'5豊中上津島（1号棟）'!D19+'5豊中上津島（２号棟）'!D19+'5豊中上津島（３号棟）'!D19</f>
        <v>0</v>
      </c>
      <c r="E19" s="87">
        <f>'5豊中上津島（1号棟）'!E19+'5豊中上津島（２号棟）'!E19+'5豊中上津島（３号棟）'!E19</f>
        <v>0</v>
      </c>
      <c r="F19" s="87">
        <f>'5豊中上津島（1号棟）'!F19+'5豊中上津島（２号棟）'!F19+'5豊中上津島（３号棟）'!F19</f>
        <v>0</v>
      </c>
      <c r="G19" s="87">
        <f>'5豊中上津島（1号棟）'!G19+'5豊中上津島（２号棟）'!G19+'5豊中上津島（３号棟）'!G19</f>
        <v>0</v>
      </c>
      <c r="H19" s="87">
        <f>'5豊中上津島（1号棟）'!H19+'5豊中上津島（２号棟）'!H19+'5豊中上津島（３号棟）'!H19</f>
        <v>0</v>
      </c>
      <c r="I19" s="87">
        <f>'5豊中上津島（1号棟）'!I19+'5豊中上津島（２号棟）'!I19+'5豊中上津島（３号棟）'!I19</f>
        <v>0</v>
      </c>
      <c r="J19" s="87">
        <f>'5豊中上津島（1号棟）'!J19+'5豊中上津島（２号棟）'!J19+'5豊中上津島（３号棟）'!J19</f>
        <v>0</v>
      </c>
      <c r="K19" s="87">
        <f>'5豊中上津島（1号棟）'!K19+'5豊中上津島（２号棟）'!K19+'5豊中上津島（３号棟）'!K19</f>
        <v>0</v>
      </c>
      <c r="L19" s="87">
        <f>'5豊中上津島（1号棟）'!L19+'5豊中上津島（２号棟）'!L19+'5豊中上津島（３号棟）'!L19</f>
        <v>0</v>
      </c>
      <c r="M19" s="87">
        <f>'5豊中上津島（1号棟）'!M19+'5豊中上津島（２号棟）'!M19+'5豊中上津島（３号棟）'!M19</f>
        <v>0</v>
      </c>
      <c r="N19" s="87">
        <f>'5豊中上津島（1号棟）'!N19+'5豊中上津島（２号棟）'!N19+'5豊中上津島（３号棟）'!N19</f>
        <v>0</v>
      </c>
      <c r="O19" s="38">
        <f>'5豊中上津島（1号棟）'!O19+'5豊中上津島（２号棟）'!O19+'5豊中上津島（３号棟）'!O19</f>
        <v>0</v>
      </c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87">
        <f>'5豊中上津島（1号棟）'!D20+'5豊中上津島（２号棟）'!D20+'5豊中上津島（３号棟）'!D20</f>
        <v>0</v>
      </c>
      <c r="E20" s="87">
        <f>'5豊中上津島（1号棟）'!E20+'5豊中上津島（２号棟）'!E20+'5豊中上津島（３号棟）'!E20</f>
        <v>0</v>
      </c>
      <c r="F20" s="87">
        <f>'5豊中上津島（1号棟）'!F20+'5豊中上津島（２号棟）'!F20+'5豊中上津島（３号棟）'!F20</f>
        <v>0</v>
      </c>
      <c r="G20" s="87">
        <f>'5豊中上津島（1号棟）'!G20+'5豊中上津島（２号棟）'!G20+'5豊中上津島（３号棟）'!G20</f>
        <v>0</v>
      </c>
      <c r="H20" s="87">
        <f>'5豊中上津島（1号棟）'!H20+'5豊中上津島（２号棟）'!H20+'5豊中上津島（３号棟）'!H20</f>
        <v>0</v>
      </c>
      <c r="I20" s="87">
        <f>'5豊中上津島（1号棟）'!I20+'5豊中上津島（２号棟）'!I20+'5豊中上津島（３号棟）'!I20</f>
        <v>0</v>
      </c>
      <c r="J20" s="87">
        <f>'5豊中上津島（1号棟）'!J20+'5豊中上津島（２号棟）'!J20+'5豊中上津島（３号棟）'!J20</f>
        <v>0</v>
      </c>
      <c r="K20" s="87">
        <f>'5豊中上津島（1号棟）'!K20+'5豊中上津島（２号棟）'!K20+'5豊中上津島（３号棟）'!K20</f>
        <v>0</v>
      </c>
      <c r="L20" s="87">
        <f>'5豊中上津島（1号棟）'!L20+'5豊中上津島（２号棟）'!L20+'5豊中上津島（３号棟）'!L20</f>
        <v>0</v>
      </c>
      <c r="M20" s="87">
        <f>'5豊中上津島（1号棟）'!M20+'5豊中上津島（２号棟）'!M20+'5豊中上津島（３号棟）'!M20</f>
        <v>0</v>
      </c>
      <c r="N20" s="87">
        <f>'5豊中上津島（1号棟）'!N20+'5豊中上津島（２号棟）'!N20+'5豊中上津島（３号棟）'!N20</f>
        <v>0</v>
      </c>
      <c r="O20" s="38">
        <f>'5豊中上津島（1号棟）'!O20+'5豊中上津島（２号棟）'!O20+'5豊中上津島（３号棟）'!O20</f>
        <v>0</v>
      </c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87">
        <f>'5豊中上津島（1号棟）'!D21+'5豊中上津島（２号棟）'!D21+'5豊中上津島（３号棟）'!D21</f>
        <v>0</v>
      </c>
      <c r="E21" s="87">
        <f>'5豊中上津島（1号棟）'!E21+'5豊中上津島（２号棟）'!E21+'5豊中上津島（３号棟）'!E21</f>
        <v>0</v>
      </c>
      <c r="F21" s="87">
        <f>'5豊中上津島（1号棟）'!F21+'5豊中上津島（２号棟）'!F21+'5豊中上津島（３号棟）'!F21</f>
        <v>0</v>
      </c>
      <c r="G21" s="87">
        <f>'5豊中上津島（1号棟）'!G21+'5豊中上津島（２号棟）'!G21+'5豊中上津島（３号棟）'!G21</f>
        <v>0</v>
      </c>
      <c r="H21" s="87">
        <f>'5豊中上津島（1号棟）'!H21+'5豊中上津島（２号棟）'!H21+'5豊中上津島（３号棟）'!H21</f>
        <v>0</v>
      </c>
      <c r="I21" s="87">
        <f>'5豊中上津島（1号棟）'!I21+'5豊中上津島（２号棟）'!I21+'5豊中上津島（３号棟）'!I21</f>
        <v>0</v>
      </c>
      <c r="J21" s="87">
        <f>'5豊中上津島（1号棟）'!J21+'5豊中上津島（２号棟）'!J21+'5豊中上津島（３号棟）'!J21</f>
        <v>0</v>
      </c>
      <c r="K21" s="87">
        <f>'5豊中上津島（1号棟）'!K21+'5豊中上津島（２号棟）'!K21+'5豊中上津島（３号棟）'!K21</f>
        <v>0</v>
      </c>
      <c r="L21" s="87">
        <f>'5豊中上津島（1号棟）'!L21+'5豊中上津島（２号棟）'!L21+'5豊中上津島（３号棟）'!L21</f>
        <v>0</v>
      </c>
      <c r="M21" s="87">
        <f>'5豊中上津島（1号棟）'!M21+'5豊中上津島（２号棟）'!M21+'5豊中上津島（３号棟）'!M21</f>
        <v>0</v>
      </c>
      <c r="N21" s="87">
        <f>'5豊中上津島（1号棟）'!N21+'5豊中上津島（２号棟）'!N21+'5豊中上津島（３号棟）'!N21</f>
        <v>0</v>
      </c>
      <c r="O21" s="38">
        <f>'5豊中上津島（1号棟）'!O21+'5豊中上津島（２号棟）'!O21+'5豊中上津島（３号棟）'!O21</f>
        <v>0</v>
      </c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87">
        <f>'5豊中上津島（1号棟）'!D22+'5豊中上津島（２号棟）'!D22+'5豊中上津島（３号棟）'!D22</f>
        <v>0</v>
      </c>
      <c r="E22" s="87">
        <f>'5豊中上津島（1号棟）'!E22+'5豊中上津島（２号棟）'!E22+'5豊中上津島（３号棟）'!E22</f>
        <v>0</v>
      </c>
      <c r="F22" s="87">
        <f>'5豊中上津島（1号棟）'!F22+'5豊中上津島（２号棟）'!F22+'5豊中上津島（３号棟）'!F22</f>
        <v>0</v>
      </c>
      <c r="G22" s="87">
        <f>'5豊中上津島（1号棟）'!G22+'5豊中上津島（２号棟）'!G22+'5豊中上津島（３号棟）'!G22</f>
        <v>0</v>
      </c>
      <c r="H22" s="87">
        <f>'5豊中上津島（1号棟）'!H22+'5豊中上津島（２号棟）'!H22+'5豊中上津島（３号棟）'!H22</f>
        <v>0</v>
      </c>
      <c r="I22" s="87">
        <f>'5豊中上津島（1号棟）'!I22+'5豊中上津島（２号棟）'!I22+'5豊中上津島（３号棟）'!I22</f>
        <v>0</v>
      </c>
      <c r="J22" s="87">
        <f>'5豊中上津島（1号棟）'!J22+'5豊中上津島（２号棟）'!J22+'5豊中上津島（３号棟）'!J22</f>
        <v>0</v>
      </c>
      <c r="K22" s="87">
        <f>'5豊中上津島（1号棟）'!K22+'5豊中上津島（２号棟）'!K22+'5豊中上津島（３号棟）'!K22</f>
        <v>0</v>
      </c>
      <c r="L22" s="87">
        <f>'5豊中上津島（1号棟）'!L22+'5豊中上津島（２号棟）'!L22+'5豊中上津島（３号棟）'!L22</f>
        <v>0</v>
      </c>
      <c r="M22" s="87">
        <f>'5豊中上津島（1号棟）'!M22+'5豊中上津島（２号棟）'!M22+'5豊中上津島（３号棟）'!M22</f>
        <v>0</v>
      </c>
      <c r="N22" s="87">
        <f>'5豊中上津島（1号棟）'!N22+'5豊中上津島（２号棟）'!N22+'5豊中上津島（３号棟）'!N22</f>
        <v>0</v>
      </c>
      <c r="O22" s="38">
        <f>'5豊中上津島（1号棟）'!O22+'5豊中上津島（２号棟）'!O22+'5豊中上津島（３号棟）'!O22</f>
        <v>0</v>
      </c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87">
        <f>'5豊中上津島（1号棟）'!D23+'5豊中上津島（２号棟）'!D23+'5豊中上津島（３号棟）'!D23</f>
        <v>0</v>
      </c>
      <c r="E23" s="87">
        <f>'5豊中上津島（1号棟）'!E23+'5豊中上津島（２号棟）'!E23+'5豊中上津島（３号棟）'!E23</f>
        <v>0</v>
      </c>
      <c r="F23" s="87">
        <f>'5豊中上津島（1号棟）'!F23+'5豊中上津島（２号棟）'!F23+'5豊中上津島（３号棟）'!F23</f>
        <v>0</v>
      </c>
      <c r="G23" s="87">
        <f>'5豊中上津島（1号棟）'!G23+'5豊中上津島（２号棟）'!G23+'5豊中上津島（３号棟）'!G23</f>
        <v>0</v>
      </c>
      <c r="H23" s="87">
        <f>'5豊中上津島（1号棟）'!H23+'5豊中上津島（２号棟）'!H23+'5豊中上津島（３号棟）'!H23</f>
        <v>0</v>
      </c>
      <c r="I23" s="87">
        <f>'5豊中上津島（1号棟）'!I23+'5豊中上津島（２号棟）'!I23+'5豊中上津島（３号棟）'!I23</f>
        <v>0</v>
      </c>
      <c r="J23" s="87">
        <f>'5豊中上津島（1号棟）'!J23+'5豊中上津島（２号棟）'!J23+'5豊中上津島（３号棟）'!J23</f>
        <v>0</v>
      </c>
      <c r="K23" s="87">
        <f>'5豊中上津島（1号棟）'!K23+'5豊中上津島（２号棟）'!K23+'5豊中上津島（３号棟）'!K23</f>
        <v>0</v>
      </c>
      <c r="L23" s="87">
        <f>'5豊中上津島（1号棟）'!L23+'5豊中上津島（２号棟）'!L23+'5豊中上津島（３号棟）'!L23</f>
        <v>0</v>
      </c>
      <c r="M23" s="87">
        <f>'5豊中上津島（1号棟）'!M23+'5豊中上津島（２号棟）'!M23+'5豊中上津島（３号棟）'!M23</f>
        <v>0</v>
      </c>
      <c r="N23" s="87">
        <f>'5豊中上津島（1号棟）'!N23+'5豊中上津島（２号棟）'!N23+'5豊中上津島（３号棟）'!N23</f>
        <v>0</v>
      </c>
      <c r="O23" s="38">
        <f>'5豊中上津島（1号棟）'!O23+'5豊中上津島（２号棟）'!O23+'5豊中上津島（３号棟）'!O23</f>
        <v>0</v>
      </c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87">
        <f>'5豊中上津島（1号棟）'!D24+'5豊中上津島（２号棟）'!D24+'5豊中上津島（３号棟）'!D24</f>
        <v>0</v>
      </c>
      <c r="E24" s="87">
        <f>'5豊中上津島（1号棟）'!E24+'5豊中上津島（２号棟）'!E24+'5豊中上津島（３号棟）'!E24</f>
        <v>0</v>
      </c>
      <c r="F24" s="87">
        <f>'5豊中上津島（1号棟）'!F24+'5豊中上津島（２号棟）'!F24+'5豊中上津島（３号棟）'!F24</f>
        <v>0</v>
      </c>
      <c r="G24" s="87">
        <f>'5豊中上津島（1号棟）'!G24+'5豊中上津島（２号棟）'!G24+'5豊中上津島（３号棟）'!G24</f>
        <v>0</v>
      </c>
      <c r="H24" s="87">
        <f>'5豊中上津島（1号棟）'!H24+'5豊中上津島（２号棟）'!H24+'5豊中上津島（３号棟）'!H24</f>
        <v>0</v>
      </c>
      <c r="I24" s="87">
        <f>'5豊中上津島（1号棟）'!I24+'5豊中上津島（２号棟）'!I24+'5豊中上津島（３号棟）'!I24</f>
        <v>0</v>
      </c>
      <c r="J24" s="87">
        <f>'5豊中上津島（1号棟）'!J24+'5豊中上津島（２号棟）'!J24+'5豊中上津島（３号棟）'!J24</f>
        <v>0</v>
      </c>
      <c r="K24" s="87">
        <f>'5豊中上津島（1号棟）'!K24+'5豊中上津島（２号棟）'!K24+'5豊中上津島（３号棟）'!K24</f>
        <v>0</v>
      </c>
      <c r="L24" s="87">
        <f>'5豊中上津島（1号棟）'!L24+'5豊中上津島（２号棟）'!L24+'5豊中上津島（３号棟）'!L24</f>
        <v>0</v>
      </c>
      <c r="M24" s="87">
        <f>'5豊中上津島（1号棟）'!M24+'5豊中上津島（２号棟）'!M24+'5豊中上津島（３号棟）'!M24</f>
        <v>0</v>
      </c>
      <c r="N24" s="87">
        <f>'5豊中上津島（1号棟）'!N24+'5豊中上津島（２号棟）'!N24+'5豊中上津島（３号棟）'!N24</f>
        <v>0</v>
      </c>
      <c r="O24" s="38">
        <f>'5豊中上津島（1号棟）'!O24+'5豊中上津島（２号棟）'!O24+'5豊中上津島（３号棟）'!O24</f>
        <v>0</v>
      </c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87">
        <f>'5豊中上津島（1号棟）'!D25+'5豊中上津島（２号棟）'!D25+'5豊中上津島（３号棟）'!D25</f>
        <v>0</v>
      </c>
      <c r="E25" s="87">
        <f>'5豊中上津島（1号棟）'!E25+'5豊中上津島（２号棟）'!E25+'5豊中上津島（３号棟）'!E25</f>
        <v>0</v>
      </c>
      <c r="F25" s="87">
        <f>'5豊中上津島（1号棟）'!F25+'5豊中上津島（２号棟）'!F25+'5豊中上津島（３号棟）'!F25</f>
        <v>0</v>
      </c>
      <c r="G25" s="87">
        <f>'5豊中上津島（1号棟）'!G25+'5豊中上津島（２号棟）'!G25+'5豊中上津島（３号棟）'!G25</f>
        <v>0</v>
      </c>
      <c r="H25" s="87">
        <f>'5豊中上津島（1号棟）'!H25+'5豊中上津島（２号棟）'!H25+'5豊中上津島（３号棟）'!H25</f>
        <v>0</v>
      </c>
      <c r="I25" s="87">
        <f>'5豊中上津島（1号棟）'!I25+'5豊中上津島（２号棟）'!I25+'5豊中上津島（３号棟）'!I25</f>
        <v>0</v>
      </c>
      <c r="J25" s="87">
        <f>'5豊中上津島（1号棟）'!J25+'5豊中上津島（２号棟）'!J25+'5豊中上津島（３号棟）'!J25</f>
        <v>0</v>
      </c>
      <c r="K25" s="87">
        <f>'5豊中上津島（1号棟）'!K25+'5豊中上津島（２号棟）'!K25+'5豊中上津島（３号棟）'!K25</f>
        <v>0</v>
      </c>
      <c r="L25" s="87">
        <f>'5豊中上津島（1号棟）'!L25+'5豊中上津島（２号棟）'!L25+'5豊中上津島（３号棟）'!L25</f>
        <v>0</v>
      </c>
      <c r="M25" s="87">
        <f>'5豊中上津島（1号棟）'!M25+'5豊中上津島（２号棟）'!M25+'5豊中上津島（３号棟）'!M25</f>
        <v>0</v>
      </c>
      <c r="N25" s="87">
        <f>'5豊中上津島（1号棟）'!N25+'5豊中上津島（２号棟）'!N25+'5豊中上津島（３号棟）'!N25</f>
        <v>0</v>
      </c>
      <c r="O25" s="38">
        <f>'5豊中上津島（1号棟）'!O25+'5豊中上津島（２号棟）'!O25+'5豊中上津島（３号棟）'!O25</f>
        <v>0</v>
      </c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87">
        <f>'5豊中上津島（1号棟）'!D26+'5豊中上津島（２号棟）'!D26+'5豊中上津島（３号棟）'!D26</f>
        <v>0</v>
      </c>
      <c r="E26" s="87">
        <f>'5豊中上津島（1号棟）'!E26+'5豊中上津島（２号棟）'!E26+'5豊中上津島（３号棟）'!E26</f>
        <v>0</v>
      </c>
      <c r="F26" s="87">
        <f>'5豊中上津島（1号棟）'!F26+'5豊中上津島（２号棟）'!F26+'5豊中上津島（３号棟）'!F26</f>
        <v>0</v>
      </c>
      <c r="G26" s="87">
        <f>'5豊中上津島（1号棟）'!G26+'5豊中上津島（２号棟）'!G26+'5豊中上津島（３号棟）'!G26</f>
        <v>0</v>
      </c>
      <c r="H26" s="87">
        <f>'5豊中上津島（1号棟）'!H26+'5豊中上津島（２号棟）'!H26+'5豊中上津島（３号棟）'!H26</f>
        <v>0</v>
      </c>
      <c r="I26" s="87">
        <f>'5豊中上津島（1号棟）'!I26+'5豊中上津島（２号棟）'!I26+'5豊中上津島（３号棟）'!I26</f>
        <v>0</v>
      </c>
      <c r="J26" s="87">
        <f>'5豊中上津島（1号棟）'!J26+'5豊中上津島（２号棟）'!J26+'5豊中上津島（３号棟）'!J26</f>
        <v>0</v>
      </c>
      <c r="K26" s="87">
        <f>'5豊中上津島（1号棟）'!K26+'5豊中上津島（２号棟）'!K26+'5豊中上津島（３号棟）'!K26</f>
        <v>0</v>
      </c>
      <c r="L26" s="87">
        <f>'5豊中上津島（1号棟）'!L26+'5豊中上津島（２号棟）'!L26+'5豊中上津島（３号棟）'!L26</f>
        <v>0</v>
      </c>
      <c r="M26" s="87">
        <f>'5豊中上津島（1号棟）'!M26+'5豊中上津島（２号棟）'!M26+'5豊中上津島（３号棟）'!M26</f>
        <v>0</v>
      </c>
      <c r="N26" s="87">
        <f>'5豊中上津島（1号棟）'!N26+'5豊中上津島（２号棟）'!N26+'5豊中上津島（３号棟）'!N26</f>
        <v>0</v>
      </c>
      <c r="O26" s="38">
        <f>'5豊中上津島（1号棟）'!O26+'5豊中上津島（２号棟）'!O26+'5豊中上津島（３号棟）'!O26</f>
        <v>0</v>
      </c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87">
        <f>'5豊中上津島（1号棟）'!D27+'5豊中上津島（２号棟）'!D27+'5豊中上津島（３号棟）'!D27</f>
        <v>0</v>
      </c>
      <c r="E27" s="87">
        <f>'5豊中上津島（1号棟）'!E27+'5豊中上津島（２号棟）'!E27+'5豊中上津島（３号棟）'!E27</f>
        <v>0</v>
      </c>
      <c r="F27" s="87">
        <f>'5豊中上津島（1号棟）'!F27+'5豊中上津島（２号棟）'!F27+'5豊中上津島（３号棟）'!F27</f>
        <v>0</v>
      </c>
      <c r="G27" s="87">
        <f>'5豊中上津島（1号棟）'!G27+'5豊中上津島（２号棟）'!G27+'5豊中上津島（３号棟）'!G27</f>
        <v>0</v>
      </c>
      <c r="H27" s="87">
        <f>'5豊中上津島（1号棟）'!H27+'5豊中上津島（２号棟）'!H27+'5豊中上津島（３号棟）'!H27</f>
        <v>0</v>
      </c>
      <c r="I27" s="87">
        <f>'5豊中上津島（1号棟）'!I27+'5豊中上津島（２号棟）'!I27+'5豊中上津島（３号棟）'!I27</f>
        <v>0</v>
      </c>
      <c r="J27" s="87">
        <f>'5豊中上津島（1号棟）'!J27+'5豊中上津島（２号棟）'!J27+'5豊中上津島（３号棟）'!J27</f>
        <v>0</v>
      </c>
      <c r="K27" s="87">
        <f>'5豊中上津島（1号棟）'!K27+'5豊中上津島（２号棟）'!K27+'5豊中上津島（３号棟）'!K27</f>
        <v>0</v>
      </c>
      <c r="L27" s="87">
        <f>'5豊中上津島（1号棟）'!L27+'5豊中上津島（２号棟）'!L27+'5豊中上津島（３号棟）'!L27</f>
        <v>0</v>
      </c>
      <c r="M27" s="87">
        <f>'5豊中上津島（1号棟）'!M27+'5豊中上津島（２号棟）'!M27+'5豊中上津島（３号棟）'!M27</f>
        <v>0</v>
      </c>
      <c r="N27" s="87">
        <f>'5豊中上津島（1号棟）'!N27+'5豊中上津島（２号棟）'!N27+'5豊中上津島（３号棟）'!N27</f>
        <v>0</v>
      </c>
      <c r="O27" s="38">
        <f>'5豊中上津島（1号棟）'!O27+'5豊中上津島（２号棟）'!O27+'5豊中上津島（３号棟）'!O27</f>
        <v>0</v>
      </c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88">
        <f>'5豊中上津島（1号棟）'!D28+'5豊中上津島（２号棟）'!D28+'5豊中上津島（３号棟）'!D28</f>
        <v>0</v>
      </c>
      <c r="E28" s="88">
        <f>'5豊中上津島（1号棟）'!E28+'5豊中上津島（２号棟）'!E28+'5豊中上津島（３号棟）'!E28</f>
        <v>0</v>
      </c>
      <c r="F28" s="88">
        <f>'5豊中上津島（1号棟）'!F28+'5豊中上津島（２号棟）'!F28+'5豊中上津島（３号棟）'!F28</f>
        <v>0</v>
      </c>
      <c r="G28" s="40"/>
      <c r="H28" s="40"/>
      <c r="I28" s="40"/>
      <c r="J28" s="40"/>
      <c r="K28" s="40"/>
      <c r="L28" s="40"/>
      <c r="M28" s="40"/>
      <c r="N28" s="40"/>
      <c r="O28" s="85">
        <f>'5豊中上津島（1号棟）'!O28+'5豊中上津島（２号棟）'!O28+'5豊中上津島（３号棟）'!O28</f>
        <v>0</v>
      </c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R5:R6"/>
    <mergeCell ref="D3:H3"/>
    <mergeCell ref="I3:J3"/>
    <mergeCell ref="K3:L3"/>
    <mergeCell ref="F4:H4"/>
    <mergeCell ref="B5:B6"/>
    <mergeCell ref="C5:C6"/>
    <mergeCell ref="D5:O5"/>
    <mergeCell ref="P5:P6"/>
    <mergeCell ref="Q5:Q6"/>
  </mergeCells>
  <phoneticPr fontId="2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R30"/>
  <sheetViews>
    <sheetView workbookViewId="0">
      <selection activeCell="D17" sqref="D17:O17"/>
    </sheetView>
  </sheetViews>
  <sheetFormatPr defaultRowHeight="13.2" x14ac:dyDescent="0.2"/>
  <cols>
    <col min="2" max="2" width="6.6640625" customWidth="1"/>
    <col min="3" max="3" width="14.6640625" customWidth="1"/>
    <col min="4" max="16" width="7.6640625" customWidth="1"/>
  </cols>
  <sheetData>
    <row r="2" spans="2:18" ht="18.899999999999999" customHeight="1" x14ac:dyDescent="0.2">
      <c r="B2" s="3"/>
      <c r="C2" s="8" t="s">
        <v>0</v>
      </c>
      <c r="D2" s="4" t="s">
        <v>146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7"/>
    </row>
    <row r="3" spans="2:18" ht="18.899999999999999" customHeight="1" x14ac:dyDescent="0.2">
      <c r="B3" s="3"/>
      <c r="C3" s="8" t="s">
        <v>6</v>
      </c>
      <c r="D3" s="159" t="s">
        <v>99</v>
      </c>
      <c r="E3" s="159"/>
      <c r="F3" s="159"/>
      <c r="G3" s="159"/>
      <c r="H3" s="159"/>
      <c r="I3" s="142" t="s">
        <v>18</v>
      </c>
      <c r="J3" s="142"/>
      <c r="K3" s="162">
        <v>42201</v>
      </c>
      <c r="L3" s="162"/>
      <c r="M3" s="6"/>
      <c r="N3" s="6"/>
      <c r="O3" s="6"/>
      <c r="P3" s="7"/>
    </row>
    <row r="4" spans="2:18" ht="18.899999999999999" customHeight="1" x14ac:dyDescent="0.2">
      <c r="B4" s="3"/>
      <c r="C4" s="42" t="s">
        <v>1</v>
      </c>
      <c r="D4" s="34">
        <v>39.6</v>
      </c>
      <c r="E4" s="4" t="s">
        <v>29</v>
      </c>
      <c r="F4" s="145" t="s">
        <v>4</v>
      </c>
      <c r="G4" s="145"/>
      <c r="H4" s="145"/>
      <c r="I4" s="18">
        <v>32</v>
      </c>
      <c r="J4" s="18" t="s">
        <v>5</v>
      </c>
      <c r="K4" s="18"/>
      <c r="L4" s="18"/>
      <c r="M4" s="43"/>
      <c r="N4" s="43"/>
      <c r="O4" s="43"/>
      <c r="P4" s="44"/>
    </row>
    <row r="5" spans="2:18" ht="18.899999999999999" customHeight="1" x14ac:dyDescent="0.2">
      <c r="B5" s="141" t="s">
        <v>26</v>
      </c>
      <c r="C5" s="138" t="s">
        <v>25</v>
      </c>
      <c r="D5" s="146" t="s">
        <v>19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36" t="s">
        <v>3</v>
      </c>
      <c r="Q5" s="155" t="s">
        <v>100</v>
      </c>
      <c r="R5" s="157" t="s">
        <v>101</v>
      </c>
    </row>
    <row r="6" spans="2:18" s="35" customFormat="1" ht="18.899999999999999" customHeight="1" x14ac:dyDescent="0.2">
      <c r="B6" s="137"/>
      <c r="C6" s="139"/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2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4" t="s">
        <v>17</v>
      </c>
      <c r="P6" s="137"/>
      <c r="Q6" s="156"/>
      <c r="R6" s="158"/>
    </row>
    <row r="7" spans="2:18" ht="18.899999999999999" customHeight="1" x14ac:dyDescent="0.2">
      <c r="B7" s="16"/>
      <c r="C7" s="9" t="s">
        <v>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110">
        <f>SUM(D7:O7)</f>
        <v>0</v>
      </c>
      <c r="Q7" s="115">
        <f>P7/$D$4</f>
        <v>0</v>
      </c>
      <c r="R7" s="116">
        <f>P7*$I$4</f>
        <v>0</v>
      </c>
    </row>
    <row r="8" spans="2:18" ht="18.899999999999999" customHeight="1" x14ac:dyDescent="0.2">
      <c r="B8" s="16">
        <v>0</v>
      </c>
      <c r="C8" s="9" t="s">
        <v>21</v>
      </c>
      <c r="D8" s="38"/>
      <c r="E8" s="38"/>
      <c r="F8" s="38"/>
      <c r="G8" s="38">
        <v>1634</v>
      </c>
      <c r="H8" s="38">
        <v>5319</v>
      </c>
      <c r="I8" s="38">
        <v>4106</v>
      </c>
      <c r="J8" s="38">
        <v>4073</v>
      </c>
      <c r="K8" s="38">
        <v>2591</v>
      </c>
      <c r="L8" s="38">
        <v>2275</v>
      </c>
      <c r="M8" s="38">
        <v>3230</v>
      </c>
      <c r="N8" s="38">
        <v>3083</v>
      </c>
      <c r="O8" s="39">
        <v>4162</v>
      </c>
      <c r="P8" s="110">
        <f t="shared" ref="P8:P28" si="0">SUM(D8:O8)</f>
        <v>30473</v>
      </c>
      <c r="Q8" s="115">
        <f t="shared" ref="Q8:Q27" si="1">P8/$D$4</f>
        <v>769.52020202020196</v>
      </c>
      <c r="R8" s="116">
        <f t="shared" ref="R8:R27" si="2">P8*$I$4</f>
        <v>975136</v>
      </c>
    </row>
    <row r="9" spans="2:18" ht="18.899999999999999" customHeight="1" x14ac:dyDescent="0.2">
      <c r="B9" s="16">
        <v>1</v>
      </c>
      <c r="C9" s="9" t="s">
        <v>22</v>
      </c>
      <c r="D9" s="38">
        <v>5113</v>
      </c>
      <c r="E9" s="38">
        <v>5608</v>
      </c>
      <c r="F9" s="38">
        <v>4494</v>
      </c>
      <c r="G9" s="38">
        <v>4799</v>
      </c>
      <c r="H9" s="38">
        <v>5594</v>
      </c>
      <c r="I9" s="38">
        <v>3293</v>
      </c>
      <c r="J9" s="38">
        <v>2988</v>
      </c>
      <c r="K9" s="38">
        <v>2729</v>
      </c>
      <c r="L9" s="38">
        <v>2198</v>
      </c>
      <c r="M9" s="38">
        <v>2647</v>
      </c>
      <c r="N9" s="38">
        <v>2344</v>
      </c>
      <c r="O9" s="39">
        <v>4122</v>
      </c>
      <c r="P9" s="110">
        <f t="shared" si="0"/>
        <v>45929</v>
      </c>
      <c r="Q9" s="115">
        <f t="shared" si="1"/>
        <v>1159.8232323232323</v>
      </c>
      <c r="R9" s="116">
        <f t="shared" si="2"/>
        <v>1469728</v>
      </c>
    </row>
    <row r="10" spans="2:18" ht="18.899999999999999" customHeight="1" x14ac:dyDescent="0.2">
      <c r="B10" s="16">
        <v>2</v>
      </c>
      <c r="C10" s="9" t="s">
        <v>23</v>
      </c>
      <c r="D10" s="38">
        <v>4273</v>
      </c>
      <c r="E10" s="38">
        <v>5729</v>
      </c>
      <c r="F10" s="38">
        <v>5137</v>
      </c>
      <c r="G10" s="38">
        <v>4758</v>
      </c>
      <c r="H10" s="38">
        <v>5138</v>
      </c>
      <c r="I10" s="38">
        <v>4076</v>
      </c>
      <c r="J10" s="38">
        <v>2467</v>
      </c>
      <c r="K10" s="38">
        <v>3360</v>
      </c>
      <c r="L10" s="38">
        <v>2522</v>
      </c>
      <c r="M10" s="38">
        <v>2890</v>
      </c>
      <c r="N10" s="38">
        <v>3599</v>
      </c>
      <c r="O10" s="39">
        <v>4209</v>
      </c>
      <c r="P10" s="110">
        <f t="shared" si="0"/>
        <v>48158</v>
      </c>
      <c r="Q10" s="115">
        <f t="shared" si="1"/>
        <v>1216.1111111111111</v>
      </c>
      <c r="R10" s="116">
        <f t="shared" si="2"/>
        <v>1541056</v>
      </c>
    </row>
    <row r="11" spans="2:18" ht="18.899999999999999" customHeight="1" x14ac:dyDescent="0.2">
      <c r="B11" s="16">
        <v>3</v>
      </c>
      <c r="C11" s="9" t="s">
        <v>24</v>
      </c>
      <c r="D11" s="38">
        <v>4992</v>
      </c>
      <c r="E11" s="38">
        <v>6178</v>
      </c>
      <c r="F11" s="38">
        <v>4486</v>
      </c>
      <c r="G11" s="38">
        <v>5624</v>
      </c>
      <c r="H11" s="38">
        <v>6308</v>
      </c>
      <c r="I11" s="38">
        <v>3184</v>
      </c>
      <c r="J11" s="38">
        <v>3265</v>
      </c>
      <c r="K11" s="38">
        <v>3473</v>
      </c>
      <c r="L11" s="38">
        <v>2251</v>
      </c>
      <c r="M11" s="38">
        <v>2895</v>
      </c>
      <c r="N11" s="38">
        <v>2904</v>
      </c>
      <c r="O11" s="39">
        <v>3640</v>
      </c>
      <c r="P11" s="110">
        <f t="shared" si="0"/>
        <v>49200</v>
      </c>
      <c r="Q11" s="115">
        <f t="shared" si="1"/>
        <v>1242.4242424242425</v>
      </c>
      <c r="R11" s="116">
        <f t="shared" si="2"/>
        <v>1574400</v>
      </c>
    </row>
    <row r="12" spans="2:18" ht="18.899999999999999" customHeight="1" x14ac:dyDescent="0.2">
      <c r="B12" s="16">
        <v>4</v>
      </c>
      <c r="C12" s="9" t="s">
        <v>31</v>
      </c>
      <c r="D12" s="38">
        <v>4897</v>
      </c>
      <c r="E12" s="38">
        <v>6247</v>
      </c>
      <c r="F12" s="38">
        <v>5133</v>
      </c>
      <c r="G12" s="38">
        <v>3818</v>
      </c>
      <c r="H12" s="38">
        <v>5917</v>
      </c>
      <c r="I12" s="38">
        <v>4415</v>
      </c>
      <c r="J12" s="38">
        <v>3164</v>
      </c>
      <c r="K12" s="38">
        <v>3322</v>
      </c>
      <c r="L12" s="38">
        <v>2151</v>
      </c>
      <c r="M12" s="38">
        <v>2719</v>
      </c>
      <c r="N12" s="38">
        <v>3116</v>
      </c>
      <c r="O12" s="39">
        <v>4375</v>
      </c>
      <c r="P12" s="110">
        <f t="shared" si="0"/>
        <v>49274</v>
      </c>
      <c r="Q12" s="115">
        <f t="shared" si="1"/>
        <v>1244.2929292929293</v>
      </c>
      <c r="R12" s="116">
        <f t="shared" si="2"/>
        <v>1576768</v>
      </c>
    </row>
    <row r="13" spans="2:18" s="35" customFormat="1" ht="18.899999999999999" customHeight="1" x14ac:dyDescent="0.2">
      <c r="B13" s="16">
        <v>5</v>
      </c>
      <c r="C13" s="9" t="s">
        <v>32</v>
      </c>
      <c r="D13" s="38">
        <v>4362</v>
      </c>
      <c r="E13" s="38">
        <v>6018</v>
      </c>
      <c r="F13" s="38">
        <v>5170</v>
      </c>
      <c r="G13" s="38">
        <v>3948</v>
      </c>
      <c r="H13" s="38">
        <v>5889</v>
      </c>
      <c r="I13" s="38">
        <v>4260</v>
      </c>
      <c r="J13" s="38">
        <v>3242</v>
      </c>
      <c r="K13" s="38">
        <v>3220</v>
      </c>
      <c r="L13" s="38">
        <v>2529</v>
      </c>
      <c r="M13" s="38">
        <v>3082</v>
      </c>
      <c r="N13" s="38">
        <v>3611</v>
      </c>
      <c r="O13" s="39">
        <v>3896</v>
      </c>
      <c r="P13" s="110">
        <f t="shared" si="0"/>
        <v>49227</v>
      </c>
      <c r="Q13" s="115">
        <f t="shared" si="1"/>
        <v>1243.1060606060605</v>
      </c>
      <c r="R13" s="116">
        <f t="shared" si="2"/>
        <v>1575264</v>
      </c>
    </row>
    <row r="14" spans="2:18" ht="18.899999999999999" customHeight="1" x14ac:dyDescent="0.2">
      <c r="B14" s="16">
        <v>6</v>
      </c>
      <c r="C14" s="9" t="s">
        <v>33</v>
      </c>
      <c r="D14" s="38">
        <v>5450</v>
      </c>
      <c r="E14" s="38">
        <v>4582</v>
      </c>
      <c r="F14" s="38">
        <v>4717</v>
      </c>
      <c r="G14" s="38">
        <v>5299</v>
      </c>
      <c r="H14" s="38">
        <v>4029</v>
      </c>
      <c r="I14" s="38">
        <v>4301</v>
      </c>
      <c r="J14" s="38">
        <v>3557</v>
      </c>
      <c r="K14" s="38">
        <v>3187</v>
      </c>
      <c r="L14" s="38">
        <v>2756</v>
      </c>
      <c r="M14" s="38">
        <v>3196</v>
      </c>
      <c r="N14" s="38">
        <v>3111</v>
      </c>
      <c r="O14" s="39">
        <v>4086</v>
      </c>
      <c r="P14" s="110">
        <f t="shared" si="0"/>
        <v>48271</v>
      </c>
      <c r="Q14" s="115">
        <f t="shared" si="1"/>
        <v>1218.9646464646464</v>
      </c>
      <c r="R14" s="116">
        <f t="shared" si="2"/>
        <v>1544672</v>
      </c>
    </row>
    <row r="15" spans="2:18" ht="18.899999999999999" customHeight="1" x14ac:dyDescent="0.2">
      <c r="B15" s="16">
        <v>7</v>
      </c>
      <c r="C15" s="9" t="s">
        <v>34</v>
      </c>
      <c r="D15" s="38">
        <v>5533</v>
      </c>
      <c r="E15" s="38">
        <v>5212</v>
      </c>
      <c r="F15" s="38">
        <v>4878</v>
      </c>
      <c r="G15" s="38">
        <v>5507</v>
      </c>
      <c r="H15" s="38">
        <v>5112</v>
      </c>
      <c r="I15" s="38">
        <v>4646</v>
      </c>
      <c r="J15" s="38">
        <v>3392</v>
      </c>
      <c r="K15" s="38">
        <v>3398</v>
      </c>
      <c r="L15" s="38">
        <v>2376</v>
      </c>
      <c r="M15" s="38">
        <v>2770</v>
      </c>
      <c r="N15" s="38">
        <v>2934</v>
      </c>
      <c r="O15" s="39">
        <v>3932</v>
      </c>
      <c r="P15" s="110">
        <f t="shared" si="0"/>
        <v>49690</v>
      </c>
      <c r="Q15" s="115">
        <f t="shared" si="1"/>
        <v>1254.7979797979797</v>
      </c>
      <c r="R15" s="116">
        <f t="shared" si="2"/>
        <v>1590080</v>
      </c>
    </row>
    <row r="16" spans="2:18" s="35" customFormat="1" ht="18.899999999999999" customHeight="1" x14ac:dyDescent="0.2">
      <c r="B16" s="16">
        <v>8</v>
      </c>
      <c r="C16" s="9" t="s">
        <v>35</v>
      </c>
      <c r="D16" s="38">
        <v>5121</v>
      </c>
      <c r="E16" s="38">
        <v>6127</v>
      </c>
      <c r="F16" s="38">
        <v>3865</v>
      </c>
      <c r="G16" s="38">
        <v>5303</v>
      </c>
      <c r="H16" s="38">
        <v>5501</v>
      </c>
      <c r="I16" s="38">
        <v>4544</v>
      </c>
      <c r="J16" s="38">
        <v>3778</v>
      </c>
      <c r="K16" s="38">
        <v>3518</v>
      </c>
      <c r="L16" s="38">
        <v>2550</v>
      </c>
      <c r="M16" s="38">
        <v>2829</v>
      </c>
      <c r="N16" s="38">
        <v>2714</v>
      </c>
      <c r="O16" s="39">
        <v>3278</v>
      </c>
      <c r="P16" s="110">
        <f t="shared" si="0"/>
        <v>49128</v>
      </c>
      <c r="Q16" s="115">
        <f t="shared" si="1"/>
        <v>1240.6060606060605</v>
      </c>
      <c r="R16" s="116">
        <f t="shared" si="2"/>
        <v>1572096</v>
      </c>
    </row>
    <row r="17" spans="2:18" ht="18.899999999999999" customHeight="1" x14ac:dyDescent="0.2">
      <c r="B17" s="16">
        <v>9</v>
      </c>
      <c r="C17" s="9" t="s">
        <v>36</v>
      </c>
      <c r="D17" s="38">
        <v>4238</v>
      </c>
      <c r="E17" s="38">
        <v>5696</v>
      </c>
      <c r="F17" s="38">
        <v>4748</v>
      </c>
      <c r="G17" s="38">
        <v>4554</v>
      </c>
      <c r="H17" s="38">
        <v>6049</v>
      </c>
      <c r="I17" s="38">
        <v>4463</v>
      </c>
      <c r="J17" s="38">
        <v>3109</v>
      </c>
      <c r="K17" s="38">
        <v>3065</v>
      </c>
      <c r="L17" s="38">
        <v>2579</v>
      </c>
      <c r="M17" s="38">
        <v>3467</v>
      </c>
      <c r="N17" s="38">
        <v>3414</v>
      </c>
      <c r="O17" s="39">
        <v>3541</v>
      </c>
      <c r="P17" s="110">
        <f t="shared" si="0"/>
        <v>48923</v>
      </c>
      <c r="Q17" s="115">
        <f t="shared" si="1"/>
        <v>1235.4292929292928</v>
      </c>
      <c r="R17" s="116">
        <f t="shared" si="2"/>
        <v>1565536</v>
      </c>
    </row>
    <row r="18" spans="2:18" ht="18.899999999999999" customHeight="1" x14ac:dyDescent="0.2">
      <c r="B18" s="16">
        <v>10</v>
      </c>
      <c r="C18" s="9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110">
        <f t="shared" si="0"/>
        <v>0</v>
      </c>
      <c r="Q18" s="115">
        <f t="shared" si="1"/>
        <v>0</v>
      </c>
      <c r="R18" s="116">
        <f t="shared" si="2"/>
        <v>0</v>
      </c>
    </row>
    <row r="19" spans="2:18" ht="18.899999999999999" customHeight="1" x14ac:dyDescent="0.2">
      <c r="B19" s="16">
        <v>11</v>
      </c>
      <c r="C19" s="9" t="s">
        <v>38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110">
        <f t="shared" si="0"/>
        <v>0</v>
      </c>
      <c r="Q19" s="115">
        <f t="shared" si="1"/>
        <v>0</v>
      </c>
      <c r="R19" s="116">
        <f t="shared" si="2"/>
        <v>0</v>
      </c>
    </row>
    <row r="20" spans="2:18" ht="18.899999999999999" customHeight="1" x14ac:dyDescent="0.2">
      <c r="B20" s="16">
        <v>12</v>
      </c>
      <c r="C20" s="9" t="s">
        <v>39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110">
        <f t="shared" si="0"/>
        <v>0</v>
      </c>
      <c r="Q20" s="115">
        <f t="shared" si="1"/>
        <v>0</v>
      </c>
      <c r="R20" s="116">
        <f t="shared" si="2"/>
        <v>0</v>
      </c>
    </row>
    <row r="21" spans="2:18" ht="18.899999999999999" customHeight="1" x14ac:dyDescent="0.2">
      <c r="B21" s="16">
        <v>13</v>
      </c>
      <c r="C21" s="9" t="s">
        <v>40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110">
        <f t="shared" si="0"/>
        <v>0</v>
      </c>
      <c r="Q21" s="115">
        <f t="shared" si="1"/>
        <v>0</v>
      </c>
      <c r="R21" s="116">
        <f t="shared" si="2"/>
        <v>0</v>
      </c>
    </row>
    <row r="22" spans="2:18" ht="18.899999999999999" customHeight="1" x14ac:dyDescent="0.2">
      <c r="B22" s="16">
        <v>14</v>
      </c>
      <c r="C22" s="9" t="s">
        <v>41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110">
        <f t="shared" si="0"/>
        <v>0</v>
      </c>
      <c r="Q22" s="115">
        <f t="shared" si="1"/>
        <v>0</v>
      </c>
      <c r="R22" s="116">
        <f t="shared" si="2"/>
        <v>0</v>
      </c>
    </row>
    <row r="23" spans="2:18" ht="18.899999999999999" customHeight="1" x14ac:dyDescent="0.2">
      <c r="B23" s="16">
        <v>15</v>
      </c>
      <c r="C23" s="9" t="s">
        <v>42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110">
        <f t="shared" si="0"/>
        <v>0</v>
      </c>
      <c r="Q23" s="115">
        <f t="shared" si="1"/>
        <v>0</v>
      </c>
      <c r="R23" s="116">
        <f t="shared" si="2"/>
        <v>0</v>
      </c>
    </row>
    <row r="24" spans="2:18" ht="18.899999999999999" customHeight="1" x14ac:dyDescent="0.2">
      <c r="B24" s="16">
        <v>16</v>
      </c>
      <c r="C24" s="9" t="s">
        <v>43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110">
        <f t="shared" si="0"/>
        <v>0</v>
      </c>
      <c r="Q24" s="115">
        <f t="shared" si="1"/>
        <v>0</v>
      </c>
      <c r="R24" s="116">
        <f t="shared" si="2"/>
        <v>0</v>
      </c>
    </row>
    <row r="25" spans="2:18" ht="18.899999999999999" customHeight="1" x14ac:dyDescent="0.2">
      <c r="B25" s="16">
        <v>17</v>
      </c>
      <c r="C25" s="9" t="s">
        <v>44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110">
        <f t="shared" si="0"/>
        <v>0</v>
      </c>
      <c r="Q25" s="115">
        <f t="shared" si="1"/>
        <v>0</v>
      </c>
      <c r="R25" s="116">
        <f t="shared" si="2"/>
        <v>0</v>
      </c>
    </row>
    <row r="26" spans="2:18" ht="18.899999999999999" customHeight="1" x14ac:dyDescent="0.2">
      <c r="B26" s="16">
        <v>18</v>
      </c>
      <c r="C26" s="9" t="s">
        <v>45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110">
        <f t="shared" si="0"/>
        <v>0</v>
      </c>
      <c r="Q26" s="115">
        <f t="shared" si="1"/>
        <v>0</v>
      </c>
      <c r="R26" s="116">
        <f t="shared" si="2"/>
        <v>0</v>
      </c>
    </row>
    <row r="27" spans="2:18" ht="18.899999999999999" customHeight="1" x14ac:dyDescent="0.2">
      <c r="B27" s="16">
        <v>19</v>
      </c>
      <c r="C27" s="9" t="s">
        <v>46</v>
      </c>
      <c r="D27" s="38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110">
        <f t="shared" si="0"/>
        <v>0</v>
      </c>
      <c r="Q27" s="115">
        <f t="shared" si="1"/>
        <v>0</v>
      </c>
      <c r="R27" s="116">
        <f t="shared" si="2"/>
        <v>0</v>
      </c>
    </row>
    <row r="28" spans="2:18" ht="18.899999999999999" customHeight="1" x14ac:dyDescent="0.2">
      <c r="B28" s="17">
        <v>20</v>
      </c>
      <c r="C28" s="10" t="s">
        <v>104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111">
        <f t="shared" si="0"/>
        <v>0</v>
      </c>
      <c r="Q28" s="113"/>
      <c r="R28" s="113"/>
    </row>
    <row r="29" spans="2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P29" s="113"/>
      <c r="Q29" s="113"/>
      <c r="R29" s="113"/>
    </row>
    <row r="30" spans="2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0">
    <mergeCell ref="B5:B6"/>
    <mergeCell ref="C5:C6"/>
    <mergeCell ref="D5:O5"/>
    <mergeCell ref="P5:P6"/>
    <mergeCell ref="Q5:Q6"/>
    <mergeCell ref="R5:R6"/>
    <mergeCell ref="D3:H3"/>
    <mergeCell ref="I3:J3"/>
    <mergeCell ref="K3:L3"/>
    <mergeCell ref="F4:H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17</vt:i4>
      </vt:variant>
    </vt:vector>
  </HeadingPairs>
  <TitlesOfParts>
    <vt:vector size="36" baseType="lpstr">
      <vt:lpstr>一時集計表</vt:lpstr>
      <vt:lpstr>グラフ</vt:lpstr>
      <vt:lpstr>用語解説</vt:lpstr>
      <vt:lpstr>1南大阪職技専</vt:lpstr>
      <vt:lpstr>2泉南支援</vt:lpstr>
      <vt:lpstr>3砂川厚生福祉C</vt:lpstr>
      <vt:lpstr>4貝塚高校</vt:lpstr>
      <vt:lpstr>5豊中上津島</vt:lpstr>
      <vt:lpstr>5豊中上津島（1号棟）</vt:lpstr>
      <vt:lpstr>5豊中上津島（２号棟）</vt:lpstr>
      <vt:lpstr>5豊中上津島（３号棟）</vt:lpstr>
      <vt:lpstr>6摂津支援</vt:lpstr>
      <vt:lpstr>7西浦支援</vt:lpstr>
      <vt:lpstr>8枚方支援</vt:lpstr>
      <vt:lpstr>9鴻池</vt:lpstr>
      <vt:lpstr>10なわて</vt:lpstr>
      <vt:lpstr>11高槻</vt:lpstr>
      <vt:lpstr>12富田林</vt:lpstr>
      <vt:lpstr>13全施設合計</vt:lpstr>
      <vt:lpstr>'10なわて'!Print_Area</vt:lpstr>
      <vt:lpstr>'11高槻'!Print_Area</vt:lpstr>
      <vt:lpstr>'12富田林'!Print_Area</vt:lpstr>
      <vt:lpstr>'13全施設合計'!Print_Area</vt:lpstr>
      <vt:lpstr>'1南大阪職技専'!Print_Area</vt:lpstr>
      <vt:lpstr>'2泉南支援'!Print_Area</vt:lpstr>
      <vt:lpstr>'3砂川厚生福祉C'!Print_Area</vt:lpstr>
      <vt:lpstr>'4貝塚高校'!Print_Area</vt:lpstr>
      <vt:lpstr>'5豊中上津島'!Print_Area</vt:lpstr>
      <vt:lpstr>'5豊中上津島（1号棟）'!Print_Area</vt:lpstr>
      <vt:lpstr>'5豊中上津島（２号棟）'!Print_Area</vt:lpstr>
      <vt:lpstr>'5豊中上津島（３号棟）'!Print_Area</vt:lpstr>
      <vt:lpstr>'6摂津支援'!Print_Area</vt:lpstr>
      <vt:lpstr>'7西浦支援'!Print_Area</vt:lpstr>
      <vt:lpstr>'8枚方支援'!Print_Area</vt:lpstr>
      <vt:lpstr>'9鴻池'!Print_Area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2022-05-02T01:04:03Z</dcterms:created>
  <dcterms:modified xsi:type="dcterms:W3CDTF">2025-06-03T05:36:12Z</dcterms:modified>
</cp:coreProperties>
</file>